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IANCE " sheetId="1" r:id="rId5"/>
    <sheet state="visible" name="HDFCBANK" sheetId="2" r:id="rId6"/>
    <sheet state="visible" name="BHARTIARTL" sheetId="3" r:id="rId7"/>
    <sheet state="visible" name="ICICIBANK" sheetId="4" r:id="rId8"/>
    <sheet state="visible" name="SBIN" sheetId="5" r:id="rId9"/>
    <sheet state="visible" name="TCS" sheetId="6" r:id="rId10"/>
    <sheet state="visible" name="BAJFINANCE" sheetId="7" r:id="rId11"/>
    <sheet state="visible" name="LT" sheetId="8" r:id="rId12"/>
    <sheet state="visible" name="HINDUNILVR" sheetId="9" r:id="rId13"/>
    <sheet state="visible" name="INFY" sheetId="10" r:id="rId14"/>
    <sheet state="visible" name="SUNPHARMA" sheetId="11" r:id="rId15"/>
    <sheet state="visible" name="ADANIPORTS" sheetId="12" r:id="rId16"/>
    <sheet state="visible" name="MARUTI" sheetId="13" r:id="rId17"/>
    <sheet state="visible" name="TITAN" sheetId="14" r:id="rId18"/>
    <sheet state="visible" name="M&amp;M" sheetId="15" r:id="rId19"/>
    <sheet state="visible" name="KOTAKBANK" sheetId="16" r:id="rId20"/>
    <sheet state="visible" name="HCLTECH" sheetId="17" r:id="rId21"/>
    <sheet state="visible" name="AXISBANK" sheetId="18" r:id="rId22"/>
    <sheet state="visible" name="ITC" sheetId="19" r:id="rId23"/>
    <sheet state="visible" name="NTPC" sheetId="20" r:id="rId24"/>
    <sheet state="visible" name="POWERGRID" sheetId="21" r:id="rId25"/>
    <sheet state="visible" name="TMPV" sheetId="22" r:id="rId26"/>
    <sheet state="visible" name="BAJAJ-AUTO" sheetId="23" r:id="rId27"/>
    <sheet state="visible" name="WIPRO" sheetId="24" r:id="rId28"/>
    <sheet state="visible" name="ULTRACEMCO" sheetId="25" r:id="rId29"/>
    <sheet state="visible" name="TATASTEEL" sheetId="26" r:id="rId30"/>
    <sheet state="visible" name="ASIANPAINT" sheetId="27" r:id="rId31"/>
    <sheet state="visible" name="COALINDIA" sheetId="28" r:id="rId32"/>
    <sheet state="visible" name="ONGC" sheetId="29" r:id="rId33"/>
    <sheet state="visible" name="JSWSTEEL" sheetId="30" r:id="rId34"/>
    <sheet state="visible" name="HINDALCO" sheetId="31" r:id="rId35"/>
    <sheet state="visible" name="GRASIM" sheetId="32" r:id="rId36"/>
    <sheet state="visible" name="ADANIENT" sheetId="33" r:id="rId37"/>
    <sheet state="visible" name="BAJAJFINSV" sheetId="34" r:id="rId38"/>
    <sheet state="visible" name="TECHM" sheetId="35" r:id="rId39"/>
    <sheet state="visible" name="NESTLEIND" sheetId="36" r:id="rId40"/>
    <sheet state="visible" name="INDUSINDBK" sheetId="37" r:id="rId41"/>
    <sheet state="visible" name="SHRIRAMFIN" sheetId="38" r:id="rId42"/>
    <sheet state="visible" name="CIPLA" sheetId="39" r:id="rId43"/>
    <sheet state="visible" name="DRREDDY" sheetId="40" r:id="rId44"/>
    <sheet state="visible" name="HEROMOTOCO" sheetId="41" r:id="rId45"/>
    <sheet state="visible" name="TATACONSUM" sheetId="42" r:id="rId46"/>
    <sheet state="visible" name="SBILIFE" sheetId="43" r:id="rId47"/>
    <sheet state="visible" name="BRITANNIA" sheetId="44" r:id="rId48"/>
    <sheet state="visible" name="EICHERMOT" sheetId="45" r:id="rId49"/>
    <sheet state="visible" name="APOLLOHOSP" sheetId="46" r:id="rId50"/>
    <sheet state="visible" name="HDFCLIFE" sheetId="47" r:id="rId51"/>
    <sheet state="visible" name="BPCL" sheetId="48" r:id="rId52"/>
    <sheet state="visible" name="DIVISLAB" sheetId="49" r:id="rId53"/>
    <sheet state="visible" name="LTM" sheetId="50" r:id="rId54"/>
    <sheet state="visible" name="NIFTY50_INDEX" sheetId="51" r:id="rId55"/>
  </sheets>
  <definedNames/>
  <calcPr/>
</workbook>
</file>

<file path=xl/sharedStrings.xml><?xml version="1.0" encoding="utf-8"?>
<sst xmlns="http://schemas.openxmlformats.org/spreadsheetml/2006/main" count="51" uniqueCount="51">
  <si>
    <t>NSE:RELIANCE</t>
  </si>
  <si>
    <t>NSE:HDFCBANK</t>
  </si>
  <si>
    <t>NSE:BHARTIARTL</t>
  </si>
  <si>
    <t>NSE:ICICIBANK</t>
  </si>
  <si>
    <t>NSE:SBIN</t>
  </si>
  <si>
    <t>NSE:TCS</t>
  </si>
  <si>
    <t>NSE:BAJFINANCE</t>
  </si>
  <si>
    <t>NSE:LT</t>
  </si>
  <si>
    <t>NSE:HINDUNILVR</t>
  </si>
  <si>
    <t>NSE:INFY</t>
  </si>
  <si>
    <t>NSE:SUNPHARMA</t>
  </si>
  <si>
    <t>NSE:ADANIPORTS</t>
  </si>
  <si>
    <t>NSE:MARUTI</t>
  </si>
  <si>
    <t>NSE:TITAN</t>
  </si>
  <si>
    <t>NSE:M&amp;M</t>
  </si>
  <si>
    <t>NSE:KOTAKBANK</t>
  </si>
  <si>
    <t>NSE:HCLTECH</t>
  </si>
  <si>
    <t>NSE:AXISBANK</t>
  </si>
  <si>
    <t>NSE:ITC</t>
  </si>
  <si>
    <t>NSE:NTPC</t>
  </si>
  <si>
    <t>NSE:POWERGRID</t>
  </si>
  <si>
    <t>NSE:TMPV</t>
  </si>
  <si>
    <t>NSE:BAJAJ-AUTO</t>
  </si>
  <si>
    <t>NSE:WIPRO</t>
  </si>
  <si>
    <t>NSE:ULTRACEMCO</t>
  </si>
  <si>
    <t>NSE:TATASTEEL</t>
  </si>
  <si>
    <t>NSE:ASIANPAINT</t>
  </si>
  <si>
    <t>NSE:COALINDIA</t>
  </si>
  <si>
    <t>NSE:ONGC</t>
  </si>
  <si>
    <t>NSE:JSWSTEEL</t>
  </si>
  <si>
    <t>NSE:HINDALCO</t>
  </si>
  <si>
    <t>NSE:GRASIM</t>
  </si>
  <si>
    <t>NSE:ADANIENT</t>
  </si>
  <si>
    <t>NSE:BAJAJFINSV</t>
  </si>
  <si>
    <t>NSE:TECHM</t>
  </si>
  <si>
    <t>NSE:NESTLEIND</t>
  </si>
  <si>
    <t>NSE:INDUSINDBK</t>
  </si>
  <si>
    <t>NSE:SHRIRAMFIN</t>
  </si>
  <si>
    <t>NSE:CIPLA</t>
  </si>
  <si>
    <t>NSE:DRREDDY</t>
  </si>
  <si>
    <t>NSE:HEROMOTOCO</t>
  </si>
  <si>
    <t>NSE:TATACONSUM</t>
  </si>
  <si>
    <t>NSE:SBILIFE</t>
  </si>
  <si>
    <t>NSE:BRITANNIA</t>
  </si>
  <si>
    <t>NSE:EICHERMOT</t>
  </si>
  <si>
    <t>NSE:APOLLOHOSP</t>
  </si>
  <si>
    <t>NSE:HDFCLIFE</t>
  </si>
  <si>
    <t>NSE:BPCL</t>
  </si>
  <si>
    <t>NSE:DIVISLAB</t>
  </si>
  <si>
    <t>NSE:LTM</t>
  </si>
  <si>
    <t>INDEXNSE:NIFTY_50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</si>
</sst>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</row>
    <row r="2">
      <c r="A2" s="2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IFERROR(__xludf.DUMMYFUNCTION("""COMPUTED_VALUE"""),1287.95)</f>
        <v>1287.95</v>
      </c>
    </row>
    <row r="4">
      <c r="A4" s="4">
        <f>IFERROR(__xludf.DUMMYFUNCTION("""COMPUTED_VALUE"""),44929.64583333333)</f>
        <v>44929.64583</v>
      </c>
      <c r="B4" s="5">
        <f>IFERROR(__xludf.DUMMYFUNCTION("""COMPUTED_VALUE"""),1278.53)</f>
        <v>1278.53</v>
      </c>
    </row>
    <row r="5">
      <c r="A5" s="4">
        <f>IFERROR(__xludf.DUMMYFUNCTION("""COMPUTED_VALUE"""),44930.64583333333)</f>
        <v>44930.64583</v>
      </c>
      <c r="B5" s="5">
        <f>IFERROR(__xludf.DUMMYFUNCTION("""COMPUTED_VALUE"""),1259.28)</f>
        <v>1259.28</v>
      </c>
    </row>
    <row r="6">
      <c r="A6" s="4">
        <f>IFERROR(__xludf.DUMMYFUNCTION("""COMPUTED_VALUE"""),44931.64583333333)</f>
        <v>44931.64583</v>
      </c>
      <c r="B6" s="5">
        <f>IFERROR(__xludf.DUMMYFUNCTION("""COMPUTED_VALUE"""),1257.03)</f>
        <v>1257.03</v>
      </c>
    </row>
    <row r="7">
      <c r="A7" s="4">
        <f>IFERROR(__xludf.DUMMYFUNCTION("""COMPUTED_VALUE"""),44932.64583333333)</f>
        <v>44932.64583</v>
      </c>
      <c r="B7" s="5">
        <f>IFERROR(__xludf.DUMMYFUNCTION("""COMPUTED_VALUE"""),1268.45)</f>
        <v>1268.45</v>
      </c>
    </row>
    <row r="8">
      <c r="A8" s="4">
        <f>IFERROR(__xludf.DUMMYFUNCTION("""COMPUTED_VALUE"""),44935.64583333333)</f>
        <v>44935.64583</v>
      </c>
      <c r="B8" s="5">
        <f>IFERROR(__xludf.DUMMYFUNCTION("""COMPUTED_VALUE"""),1298.4)</f>
        <v>1298.4</v>
      </c>
    </row>
    <row r="9">
      <c r="A9" s="4">
        <f>IFERROR(__xludf.DUMMYFUNCTION("""COMPUTED_VALUE"""),44936.64583333333)</f>
        <v>44936.64583</v>
      </c>
      <c r="B9" s="5">
        <f>IFERROR(__xludf.DUMMYFUNCTION("""COMPUTED_VALUE"""),1279.2)</f>
        <v>1279.2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IFERROR(__xludf.DUMMYFUNCTION("""COMPUTED_VALUE"""),1263.08)</f>
        <v>1263.08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IFERROR(__xludf.DUMMYFUNCTION("""COMPUTED_VALUE"""),1235.8)</f>
        <v>1235.8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IFERROR(__xludf.DUMMYFUNCTION("""COMPUTED_VALUE"""),1233.8)</f>
        <v>1233.8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IFERROR(__xludf.DUMMYFUNCTION("""COMPUTED_VALUE"""),1222.05)</f>
        <v>1222.05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IFERROR(__xludf.DUMMYFUNCTION("""COMPUTED_VALUE"""),1239.4)</f>
        <v>1239.4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IFERROR(__xludf.DUMMYFUNCTION("""COMPUTED_VALUE"""),1237.35)</f>
        <v>1237.35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IFERROR(__xludf.DUMMYFUNCTION("""COMPUTED_VALUE"""),1236.03)</f>
        <v>1236.03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IFERROR(__xludf.DUMMYFUNCTION("""COMPUTED_VALUE"""),1221.33)</f>
        <v>1221.33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IFERROR(__xludf.DUMMYFUNCTION("""COMPUTED_VALUE"""),1215.15)</f>
        <v>1215.15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IFERROR(__xludf.DUMMYFUNCTION("""COMPUTED_VALUE"""),1207.97)</f>
        <v>1207.97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IFERROR(__xludf.DUMMYFUNCTION("""COMPUTED_VALUE"""),1191.28)</f>
        <v>1191.28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IFERROR(__xludf.DUMMYFUNCTION("""COMPUTED_VALUE"""),1168.68)</f>
        <v>1168.68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IFERROR(__xludf.DUMMYFUNCTION("""COMPUTED_VALUE"""),1179.88)</f>
        <v>1179.88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IFERROR(__xludf.DUMMYFUNCTION("""COMPUTED_VALUE"""),1176.93)</f>
        <v>1176.93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IFERROR(__xludf.DUMMYFUNCTION("""COMPUTED_VALUE"""),1169.95)</f>
        <v>1169.95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IFERROR(__xludf.DUMMYFUNCTION("""COMPUTED_VALUE"""),1163.47)</f>
        <v>1163.47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IFERROR(__xludf.DUMMYFUNCTION("""COMPUTED_VALUE"""),1164.5)</f>
        <v>1164.5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IFERROR(__xludf.DUMMYFUNCTION("""COMPUTED_VALUE"""),1155.72)</f>
        <v>1155.72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IFERROR(__xludf.DUMMYFUNCTION("""COMPUTED_VALUE"""),1152.95)</f>
        <v>1152.95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IFERROR(__xludf.DUMMYFUNCTION("""COMPUTED_VALUE"""),1175.97)</f>
        <v>1175.97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IFERROR(__xludf.DUMMYFUNCTION("""COMPUTED_VALUE"""),1178.03)</f>
        <v>1178.03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IFERROR(__xludf.DUMMYFUNCTION("""COMPUTED_VALUE"""),1168.33)</f>
        <v>1168.33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IFERROR(__xludf.DUMMYFUNCTION("""COMPUTED_VALUE"""),1161.68)</f>
        <v>1161.68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IFERROR(__xludf.DUMMYFUNCTION("""COMPUTED_VALUE"""),1189.05)</f>
        <v>1189.05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IFERROR(__xludf.DUMMYFUNCTION("""COMPUTED_VALUE"""),1215.97)</f>
        <v>1215.97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IFERROR(__xludf.DUMMYFUNCTION("""COMPUTED_VALUE"""),1215.03)</f>
        <v>1215.03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IFERROR(__xludf.DUMMYFUNCTION("""COMPUTED_VALUE"""),1220.1)</f>
        <v>1220.1</v>
      </c>
    </row>
    <row r="37">
      <c r="A37" s="4">
        <f>IFERROR(__xludf.DUMMYFUNCTION("""COMPUTED_VALUE"""),44977.64583333333)</f>
        <v>44977.64583</v>
      </c>
      <c r="B37" s="5">
        <f>IFERROR(__xludf.DUMMYFUNCTION("""COMPUTED_VALUE"""),1207.2)</f>
        <v>1207.2</v>
      </c>
    </row>
    <row r="38">
      <c r="A38" s="4">
        <f>IFERROR(__xludf.DUMMYFUNCTION("""COMPUTED_VALUE"""),44978.64583333333)</f>
        <v>44978.64583</v>
      </c>
      <c r="B38" s="5">
        <f>IFERROR(__xludf.DUMMYFUNCTION("""COMPUTED_VALUE"""),1217.05)</f>
        <v>1217.05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IFERROR(__xludf.DUMMYFUNCTION("""COMPUTED_VALUE"""),1189.45)</f>
        <v>1189.45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IFERROR(__xludf.DUMMYFUNCTION("""COMPUTED_VALUE"""),1183.75)</f>
        <v>1183.75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IFERROR(__xludf.DUMMYFUNCTION("""COMPUTED_VALUE"""),1191.85)</f>
        <v>1191.85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IFERROR(__xludf.DUMMYFUNCTION("""COMPUTED_VALUE"""),1183.93)</f>
        <v>1183.93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IFERROR(__xludf.DUMMYFUNCTION("""COMPUTED_VALUE"""),1161.28)</f>
        <v>1161.28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IFERROR(__xludf.DUMMYFUNCTION("""COMPUTED_VALUE"""),1171.95)</f>
        <v>1171.95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IFERROR(__xludf.DUMMYFUNCTION("""COMPUTED_VALUE"""),1163.03)</f>
        <v>1163.03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IFERROR(__xludf.DUMMYFUNCTION("""COMPUTED_VALUE"""),1192.7)</f>
        <v>1192.7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IFERROR(__xludf.DUMMYFUNCTION("""COMPUTED_VALUE"""),1204.35)</f>
        <v>1204.35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IFERROR(__xludf.DUMMYFUNCTION("""COMPUTED_VALUE"""),1208.68)</f>
        <v>1208.68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IFERROR(__xludf.DUMMYFUNCTION("""COMPUTED_VALUE"""),1179.63)</f>
        <v>1179.63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IFERROR(__xludf.DUMMYFUNCTION("""COMPUTED_VALUE"""),1161.35)</f>
        <v>1161.35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IFERROR(__xludf.DUMMYFUNCTION("""COMPUTED_VALUE"""),1142.25)</f>
        <v>1142.25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IFERROR(__xludf.DUMMYFUNCTION("""COMPUTED_VALUE"""),1137.97)</f>
        <v>1137.97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IFERROR(__xludf.DUMMYFUNCTION("""COMPUTED_VALUE"""),1118.53)</f>
        <v>1118.53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IFERROR(__xludf.DUMMYFUNCTION("""COMPUTED_VALUE"""),1112.95)</f>
        <v>1112.95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IFERROR(__xludf.DUMMYFUNCTION("""COMPUTED_VALUE"""),1111.55)</f>
        <v>1111.55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IFERROR(__xludf.DUMMYFUNCTION("""COMPUTED_VALUE"""),1100.63)</f>
        <v>1100.63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IFERROR(__xludf.DUMMYFUNCTION("""COMPUTED_VALUE"""),1134.85)</f>
        <v>1134.85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IFERROR(__xludf.DUMMYFUNCTION("""COMPUTED_VALUE"""),1138.3)</f>
        <v>1138.3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IFERROR(__xludf.DUMMYFUNCTION("""COMPUTED_VALUE"""),1123.9)</f>
        <v>1123.9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IFERROR(__xludf.DUMMYFUNCTION("""COMPUTED_VALUE"""),1101.65)</f>
        <v>1101.65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IFERROR(__xludf.DUMMYFUNCTION("""COMPUTED_VALUE"""),1118.78)</f>
        <v>1118.78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IFERROR(__xludf.DUMMYFUNCTION("""COMPUTED_VALUE"""),1124.0)</f>
        <v>1124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IFERROR(__xludf.DUMMYFUNCTION("""COMPUTED_VALUE"""),1117.35)</f>
        <v>1117.35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IFERROR(__xludf.DUMMYFUNCTION("""COMPUTED_VALUE"""),1165.53)</f>
        <v>1165.53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IFERROR(__xludf.DUMMYFUNCTION("""COMPUTED_VALUE"""),1165.72)</f>
        <v>1165.72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IFERROR(__xludf.DUMMYFUNCTION("""COMPUTED_VALUE"""),1162.93)</f>
        <v>1162.93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IFERROR(__xludf.DUMMYFUNCTION("""COMPUTED_VALUE"""),1170.72)</f>
        <v>1170.72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IFERROR(__xludf.DUMMYFUNCTION("""COMPUTED_VALUE"""),1162.43)</f>
        <v>1162.43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IFERROR(__xludf.DUMMYFUNCTION("""COMPUTED_VALUE"""),1168.18)</f>
        <v>1168.18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IFERROR(__xludf.DUMMYFUNCTION("""COMPUTED_VALUE"""),1173.33)</f>
        <v>1173.33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IFERROR(__xludf.DUMMYFUNCTION("""COMPUTED_VALUE"""),1177.75)</f>
        <v>1177.75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IFERROR(__xludf.DUMMYFUNCTION("""COMPUTED_VALUE"""),1183.72)</f>
        <v>1183.72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IFERROR(__xludf.DUMMYFUNCTION("""COMPUTED_VALUE"""),1170.18)</f>
        <v>1170.18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IFERROR(__xludf.DUMMYFUNCTION("""COMPUTED_VALUE"""),1176.0)</f>
        <v>1176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IFERROR(__xludf.DUMMYFUNCTION("""COMPUTED_VALUE"""),1173.03)</f>
        <v>1173.03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IFERROR(__xludf.DUMMYFUNCTION("""COMPUTED_VALUE"""),1174.5)</f>
        <v>1174.5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IFERROR(__xludf.DUMMYFUNCTION("""COMPUTED_VALUE"""),1179.0)</f>
        <v>1179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IFERROR(__xludf.DUMMYFUNCTION("""COMPUTED_VALUE"""),1188.03)</f>
        <v>1188.03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IFERROR(__xludf.DUMMYFUNCTION("""COMPUTED_VALUE"""),1181.05)</f>
        <v>1181.05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IFERROR(__xludf.DUMMYFUNCTION("""COMPUTED_VALUE"""),1188.53)</f>
        <v>1188.53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IFERROR(__xludf.DUMMYFUNCTION("""COMPUTED_VALUE"""),1210.25)</f>
        <v>1210.25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IFERROR(__xludf.DUMMYFUNCTION("""COMPUTED_VALUE"""),1220.53)</f>
        <v>1220.53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IFERROR(__xludf.DUMMYFUNCTION("""COMPUTED_VALUE"""),1210.05)</f>
        <v>1210.05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IFERROR(__xludf.DUMMYFUNCTION("""COMPUTED_VALUE"""),1224.0)</f>
        <v>1224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IFERROR(__xludf.DUMMYFUNCTION("""COMPUTED_VALUE"""),1220.88)</f>
        <v>1220.88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IFERROR(__xludf.DUMMYFUNCTION("""COMPUTED_VALUE"""),1235.95)</f>
        <v>1235.95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IFERROR(__xludf.DUMMYFUNCTION("""COMPUTED_VALUE"""),1239.78)</f>
        <v>1239.78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IFERROR(__xludf.DUMMYFUNCTION("""COMPUTED_VALUE"""),1248.3)</f>
        <v>1248.3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IFERROR(__xludf.DUMMYFUNCTION("""COMPUTED_VALUE"""),1240.15)</f>
        <v>1240.15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IFERROR(__xludf.DUMMYFUNCTION("""COMPUTED_VALUE"""),1242.18)</f>
        <v>1242.18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IFERROR(__xludf.DUMMYFUNCTION("""COMPUTED_VALUE"""),1244.63)</f>
        <v>1244.63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IFERROR(__xludf.DUMMYFUNCTION("""COMPUTED_VALUE"""),1226.9)</f>
        <v>1226.9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IFERROR(__xludf.DUMMYFUNCTION("""COMPUTED_VALUE"""),1219.65)</f>
        <v>1219.65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IFERROR(__xludf.DUMMYFUNCTION("""COMPUTED_VALUE"""),1217.03)</f>
        <v>1217.03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IFERROR(__xludf.DUMMYFUNCTION("""COMPUTED_VALUE"""),1220.97)</f>
        <v>1220.97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IFERROR(__xludf.DUMMYFUNCTION("""COMPUTED_VALUE"""),1227.5)</f>
        <v>1227.5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IFERROR(__xludf.DUMMYFUNCTION("""COMPUTED_VALUE"""),1227.28)</f>
        <v>1227.28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IFERROR(__xludf.DUMMYFUNCTION("""COMPUTED_VALUE"""),1220.13)</f>
        <v>1220.13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IFERROR(__xludf.DUMMYFUNCTION("""COMPUTED_VALUE"""),1219.97)</f>
        <v>1219.97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IFERROR(__xludf.DUMMYFUNCTION("""COMPUTED_VALUE"""),1253.25)</f>
        <v>1253.25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IFERROR(__xludf.DUMMYFUNCTION("""COMPUTED_VALUE"""),1260.3)</f>
        <v>1260.3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IFERROR(__xludf.DUMMYFUNCTION("""COMPUTED_VALUE"""),1259.97)</f>
        <v>1259.97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IFERROR(__xludf.DUMMYFUNCTION("""COMPUTED_VALUE"""),1234.95)</f>
        <v>1234.95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IFERROR(__xludf.DUMMYFUNCTION("""COMPUTED_VALUE"""),1231.63)</f>
        <v>1231.63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IFERROR(__xludf.DUMMYFUNCTION("""COMPUTED_VALUE"""),1227.6)</f>
        <v>1227.6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IFERROR(__xludf.DUMMYFUNCTION("""COMPUTED_VALUE"""),1238.63)</f>
        <v>1238.63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IFERROR(__xludf.DUMMYFUNCTION("""COMPUTED_VALUE"""),1239.68)</f>
        <v>1239.68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IFERROR(__xludf.DUMMYFUNCTION("""COMPUTED_VALUE"""),1249.08)</f>
        <v>1249.08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IFERROR(__xludf.DUMMYFUNCTION("""COMPUTED_VALUE"""),1249.83)</f>
        <v>1249.83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IFERROR(__xludf.DUMMYFUNCTION("""COMPUTED_VALUE"""),1240.97)</f>
        <v>1240.97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IFERROR(__xludf.DUMMYFUNCTION("""COMPUTED_VALUE"""),1242.08)</f>
        <v>1242.08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IFERROR(__xludf.DUMMYFUNCTION("""COMPUTED_VALUE"""),1260.43)</f>
        <v>1260.43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IFERROR(__xludf.DUMMYFUNCTION("""COMPUTED_VALUE"""),1275.93)</f>
        <v>1275.93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IFERROR(__xludf.DUMMYFUNCTION("""COMPUTED_VALUE"""),1276.28)</f>
        <v>1276.28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IFERROR(__xludf.DUMMYFUNCTION("""COMPUTED_VALUE"""),1288.7)</f>
        <v>1288.7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IFERROR(__xludf.DUMMYFUNCTION("""COMPUTED_VALUE"""),1275.9)</f>
        <v>1275.9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IFERROR(__xludf.DUMMYFUNCTION("""COMPUTED_VALUE"""),1278.55)</f>
        <v>1278.55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IFERROR(__xludf.DUMMYFUNCTION("""COMPUTED_VALUE"""),1282.15)</f>
        <v>1282.15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IFERROR(__xludf.DUMMYFUNCTION("""COMPUTED_VALUE"""),1267.75)</f>
        <v>1267.75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IFERROR(__xludf.DUMMYFUNCTION("""COMPUTED_VALUE"""),1257.38)</f>
        <v>1257.38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IFERROR(__xludf.DUMMYFUNCTION("""COMPUTED_VALUE"""),1247.78)</f>
        <v>1247.78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IFERROR(__xludf.DUMMYFUNCTION("""COMPUTED_VALUE"""),1248.22)</f>
        <v>1248.22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IFERROR(__xludf.DUMMYFUNCTION("""COMPUTED_VALUE"""),1264.75)</f>
        <v>1264.75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IFERROR(__xludf.DUMMYFUNCTION("""COMPUTED_VALUE"""),1275.13)</f>
        <v>1275.13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IFERROR(__xludf.DUMMYFUNCTION("""COMPUTED_VALUE"""),1307.85)</f>
        <v>1307.85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IFERROR(__xludf.DUMMYFUNCTION("""COMPUTED_VALUE"""),1294.38)</f>
        <v>1294.38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IFERROR(__xludf.DUMMYFUNCTION("""COMPUTED_VALUE"""),1292.25)</f>
        <v>1292.25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IFERROR(__xludf.DUMMYFUNCTION("""COMPUTED_VALUE"""),1319.38)</f>
        <v>1319.38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IFERROR(__xludf.DUMMYFUNCTION("""COMPUTED_VALUE"""),1316.8)</f>
        <v>1316.8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IFERROR(__xludf.DUMMYFUNCTION("""COMPUTED_VALUE"""),1367.53)</f>
        <v>1367.53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IFERROR(__xludf.DUMMYFUNCTION("""COMPUTED_VALUE"""),1382.35)</f>
        <v>1382.35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IFERROR(__xludf.DUMMYFUNCTION("""COMPUTED_VALUE"""),1383.88)</f>
        <v>1383.88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IFERROR(__xludf.DUMMYFUNCTION("""COMPUTED_VALUE"""),1371.5)</f>
        <v>1371.5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IFERROR(__xludf.DUMMYFUNCTION("""COMPUTED_VALUE"""),1370.35)</f>
        <v>1370.35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IFERROR(__xludf.DUMMYFUNCTION("""COMPUTED_VALUE"""),1398.35)</f>
        <v>1398.35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IFERROR(__xludf.DUMMYFUNCTION("""COMPUTED_VALUE"""),1410.23)</f>
        <v>1410.23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IFERROR(__xludf.DUMMYFUNCTION("""COMPUTED_VALUE"""),1420.93)</f>
        <v>1420.93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IFERROR(__xludf.DUMMYFUNCTION("""COMPUTED_VALUE"""),1309.93)</f>
        <v>1309.93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IFERROR(__xludf.DUMMYFUNCTION("""COMPUTED_VALUE"""),1269.38)</f>
        <v>1269.38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IFERROR(__xludf.DUMMYFUNCTION("""COMPUTED_VALUE"""),1243.7)</f>
        <v>1243.7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IFERROR(__xludf.DUMMYFUNCTION("""COMPUTED_VALUE"""),1242.9)</f>
        <v>1242.9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IFERROR(__xludf.DUMMYFUNCTION("""COMPUTED_VALUE"""),1263.1)</f>
        <v>1263.1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IFERROR(__xludf.DUMMYFUNCTION("""COMPUTED_VALUE"""),1251.35)</f>
        <v>1251.35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IFERROR(__xludf.DUMMYFUNCTION("""COMPUTED_VALUE"""),1263.93)</f>
        <v>1263.93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IFERROR(__xludf.DUMMYFUNCTION("""COMPUTED_VALUE"""),1274.63)</f>
        <v>1274.63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IFERROR(__xludf.DUMMYFUNCTION("""COMPUTED_VALUE"""),1256.6)</f>
        <v>1256.6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IFERROR(__xludf.DUMMYFUNCTION("""COMPUTED_VALUE"""),1243.18)</f>
        <v>1243.18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IFERROR(__xludf.DUMMYFUNCTION("""COMPUTED_VALUE"""),1237.95)</f>
        <v>1237.95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IFERROR(__xludf.DUMMYFUNCTION("""COMPUTED_VALUE"""),1254.78)</f>
        <v>1254.78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IFERROR(__xludf.DUMMYFUNCTION("""COMPUTED_VALUE"""),1261.93)</f>
        <v>1261.93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IFERROR(__xludf.DUMMYFUNCTION("""COMPUTED_VALUE"""),1254.33)</f>
        <v>1254.33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IFERROR(__xludf.DUMMYFUNCTION("""COMPUTED_VALUE"""),1262.6)</f>
        <v>1262.6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IFERROR(__xludf.DUMMYFUNCTION("""COMPUTED_VALUE"""),1268.22)</f>
        <v>1268.22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IFERROR(__xludf.DUMMYFUNCTION("""COMPUTED_VALUE"""),1273.58)</f>
        <v>1273.58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IFERROR(__xludf.DUMMYFUNCTION("""COMPUTED_VALUE"""),1288.63)</f>
        <v>1288.63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IFERROR(__xludf.DUMMYFUNCTION("""COMPUTED_VALUE"""),1287.58)</f>
        <v>1287.58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IFERROR(__xludf.DUMMYFUNCTION("""COMPUTED_VALUE"""),1269.0)</f>
        <v>1269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IFERROR(__xludf.DUMMYFUNCTION("""COMPUTED_VALUE"""),1278.4)</f>
        <v>1278.4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IFERROR(__xludf.DUMMYFUNCTION("""COMPUTED_VALUE"""),1260.0)</f>
        <v>1260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IFERROR(__xludf.DUMMYFUNCTION("""COMPUTED_VALUE"""),1259.7)</f>
        <v>1259.7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IFERROR(__xludf.DUMMYFUNCTION("""COMPUTED_VALUE"""),1261.1)</f>
        <v>1261.1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IFERROR(__xludf.DUMMYFUNCTION("""COMPUTED_VALUE"""),1239.9)</f>
        <v>1239.9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IFERROR(__xludf.DUMMYFUNCTION("""COMPUTED_VALUE"""),1234.18)</f>
        <v>1234.18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IFERROR(__xludf.DUMMYFUNCTION("""COMPUTED_VALUE"""),1221.88)</f>
        <v>1221.88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IFERROR(__xludf.DUMMYFUNCTION("""COMPUTED_VALUE"""),1210.18)</f>
        <v>1210.18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IFERROR(__xludf.DUMMYFUNCTION("""COMPUTED_VALUE"""),1209.03)</f>
        <v>1209.03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IFERROR(__xludf.DUMMYFUNCTION("""COMPUTED_VALUE"""),1203.5)</f>
        <v>1203.5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IFERROR(__xludf.DUMMYFUNCTION("""COMPUTED_VALUE"""),1206.33)</f>
        <v>1206.33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IFERROR(__xludf.DUMMYFUNCTION("""COMPUTED_VALUE"""),1205.35)</f>
        <v>1205.35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IFERROR(__xludf.DUMMYFUNCTION("""COMPUTED_VALUE"""),1211.8)</f>
        <v>1211.8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IFERROR(__xludf.DUMMYFUNCTION("""COMPUTED_VALUE"""),1214.35)</f>
        <v>1214.35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IFERROR(__xludf.DUMMYFUNCTION("""COMPUTED_VALUE"""),1216.0)</f>
        <v>1216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IFERROR(__xludf.DUMMYFUNCTION("""COMPUTED_VALUE"""),1224.1)</f>
        <v>1224.1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IFERROR(__xludf.DUMMYFUNCTION("""COMPUTED_VALUE"""),1237.3)</f>
        <v>1237.3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IFERROR(__xludf.DUMMYFUNCTION("""COMPUTED_VALUE"""),1219.43)</f>
        <v>1219.43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IFERROR(__xludf.DUMMYFUNCTION("""COMPUTED_VALUE"""),1225.53)</f>
        <v>1225.53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IFERROR(__xludf.DUMMYFUNCTION("""COMPUTED_VALUE"""),1226.65)</f>
        <v>1226.65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IFERROR(__xludf.DUMMYFUNCTION("""COMPUTED_VALUE"""),1228.93)</f>
        <v>1228.93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IFERROR(__xludf.DUMMYFUNCTION("""COMPUTED_VALUE"""),1218.22)</f>
        <v>1218.22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IFERROR(__xludf.DUMMYFUNCTION("""COMPUTED_VALUE"""),1191.08)</f>
        <v>1191.08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IFERROR(__xludf.DUMMYFUNCTION("""COMPUTED_VALUE"""),1182.4)</f>
        <v>1182.4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IFERROR(__xludf.DUMMYFUNCTION("""COMPUTED_VALUE"""),1177.47)</f>
        <v>1177.47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IFERROR(__xludf.DUMMYFUNCTION("""COMPUTED_VALUE"""),1170.22)</f>
        <v>1170.22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IFERROR(__xludf.DUMMYFUNCTION("""COMPUTED_VALUE"""),1171.25)</f>
        <v>1171.25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IFERROR(__xludf.DUMMYFUNCTION("""COMPUTED_VALUE"""),1184.45)</f>
        <v>1184.45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IFERROR(__xludf.DUMMYFUNCTION("""COMPUTED_VALUE"""),1167.05)</f>
        <v>1167.05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IFERROR(__xludf.DUMMYFUNCTION("""COMPUTED_VALUE"""),1172.5)</f>
        <v>1172.5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IFERROR(__xludf.DUMMYFUNCTION("""COMPUTED_VALUE"""),1159.08)</f>
        <v>1159.08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IFERROR(__xludf.DUMMYFUNCTION("""COMPUTED_VALUE"""),1157.08)</f>
        <v>1157.08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IFERROR(__xludf.DUMMYFUNCTION("""COMPUTED_VALUE"""),1157.05)</f>
        <v>1157.05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IFERROR(__xludf.DUMMYFUNCTION("""COMPUTED_VALUE"""),1159.0)</f>
        <v>1159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IFERROR(__xludf.DUMMYFUNCTION("""COMPUTED_VALUE"""),1149.13)</f>
        <v>1149.13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IFERROR(__xludf.DUMMYFUNCTION("""COMPUTED_VALUE"""),1154.2)</f>
        <v>1154.2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IFERROR(__xludf.DUMMYFUNCTION("""COMPUTED_VALUE"""),1172.53)</f>
        <v>1172.53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IFERROR(__xludf.DUMMYFUNCTION("""COMPUTED_VALUE"""),1174.7)</f>
        <v>1174.7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IFERROR(__xludf.DUMMYFUNCTION("""COMPUTED_VALUE"""),1174.65)</f>
        <v>1174.65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IFERROR(__xludf.DUMMYFUNCTION("""COMPUTED_VALUE"""),1172.03)</f>
        <v>1172.03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IFERROR(__xludf.DUMMYFUNCTION("""COMPUTED_VALUE"""),1177.63)</f>
        <v>1177.63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IFERROR(__xludf.DUMMYFUNCTION("""COMPUTED_VALUE"""),1162.0)</f>
        <v>1162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IFERROR(__xludf.DUMMYFUNCTION("""COMPUTED_VALUE"""),1153.08)</f>
        <v>1153.08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IFERROR(__xludf.DUMMYFUNCTION("""COMPUTED_VALUE"""),1149.55)</f>
        <v>1149.55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IFERROR(__xludf.DUMMYFUNCTION("""COMPUTED_VALUE"""),1131.6)</f>
        <v>1131.6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IFERROR(__xludf.DUMMYFUNCTION("""COMPUTED_VALUE"""),1128.97)</f>
        <v>1128.97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IFERROR(__xludf.DUMMYFUNCTION("""COMPUTED_VALUE"""),1113.25)</f>
        <v>1113.25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IFERROR(__xludf.DUMMYFUNCTION("""COMPUTED_VALUE"""),1132.9)</f>
        <v>1132.9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IFERROR(__xludf.DUMMYFUNCTION("""COMPUTED_VALUE"""),1156.25)</f>
        <v>1156.25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IFERROR(__xludf.DUMMYFUNCTION("""COMPUTED_VALUE"""),1143.95)</f>
        <v>1143.95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IFERROR(__xludf.DUMMYFUNCTION("""COMPUTED_VALUE"""),1148.7)</f>
        <v>1148.7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IFERROR(__xludf.DUMMYFUNCTION("""COMPUTED_VALUE"""),1160.1)</f>
        <v>1160.1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IFERROR(__xludf.DUMMYFUNCTION("""COMPUTED_VALUE"""),1159.85)</f>
        <v>1159.85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IFERROR(__xludf.DUMMYFUNCTION("""COMPUTED_VALUE"""),1169.5)</f>
        <v>1169.5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IFERROR(__xludf.DUMMYFUNCTION("""COMPUTED_VALUE"""),1161.9)</f>
        <v>1161.9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IFERROR(__xludf.DUMMYFUNCTION("""COMPUTED_VALUE"""),1167.95)</f>
        <v>1167.95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IFERROR(__xludf.DUMMYFUNCTION("""COMPUTED_VALUE"""),1155.28)</f>
        <v>1155.28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IFERROR(__xludf.DUMMYFUNCTION("""COMPUTED_VALUE"""),1157.45)</f>
        <v>1157.45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IFERROR(__xludf.DUMMYFUNCTION("""COMPUTED_VALUE"""),1157.3)</f>
        <v>1157.3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IFERROR(__xludf.DUMMYFUNCTION("""COMPUTED_VALUE"""),1178.22)</f>
        <v>1178.22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IFERROR(__xludf.DUMMYFUNCTION("""COMPUTED_VALUE"""),1180.35)</f>
        <v>1180.35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IFERROR(__xludf.DUMMYFUNCTION("""COMPUTED_VALUE"""),1177.78)</f>
        <v>1177.78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IFERROR(__xludf.DUMMYFUNCTION("""COMPUTED_VALUE"""),1174.68)</f>
        <v>1174.68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IFERROR(__xludf.DUMMYFUNCTION("""COMPUTED_VALUE"""),1189.45)</f>
        <v>1189.45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IFERROR(__xludf.DUMMYFUNCTION("""COMPUTED_VALUE"""),1194.1)</f>
        <v>1194.1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IFERROR(__xludf.DUMMYFUNCTION("""COMPUTED_VALUE"""),1197.75)</f>
        <v>1197.75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IFERROR(__xludf.DUMMYFUNCTION("""COMPUTED_VALUE"""),1196.95)</f>
        <v>1196.95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IFERROR(__xludf.DUMMYFUNCTION("""COMPUTED_VALUE"""),1197.2)</f>
        <v>1197.2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IFERROR(__xludf.DUMMYFUNCTION("""COMPUTED_VALUE"""),1200.35)</f>
        <v>1200.35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IFERROR(__xludf.DUMMYFUNCTION("""COMPUTED_VALUE"""),1188.72)</f>
        <v>1188.72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IFERROR(__xludf.DUMMYFUNCTION("""COMPUTED_VALUE"""),1197.15)</f>
        <v>1197.15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IFERROR(__xludf.DUMMYFUNCTION("""COMPUTED_VALUE"""),1210.1)</f>
        <v>1210.1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IFERROR(__xludf.DUMMYFUNCTION("""COMPUTED_VALUE"""),1218.88)</f>
        <v>1218.88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IFERROR(__xludf.DUMMYFUNCTION("""COMPUTED_VALUE"""),1230.55)</f>
        <v>1230.55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IFERROR(__xludf.DUMMYFUNCTION("""COMPUTED_VALUE"""),1228.53)</f>
        <v>1228.53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IFERROR(__xludf.DUMMYFUNCTION("""COMPUTED_VALUE"""),1227.88)</f>
        <v>1227.88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IFERROR(__xludf.DUMMYFUNCTION("""COMPUTED_VALUE"""),1229.68)</f>
        <v>1229.68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IFERROR(__xludf.DUMMYFUNCTION("""COMPUTED_VALUE"""),1212.03)</f>
        <v>1212.03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IFERROR(__xludf.DUMMYFUNCTION("""COMPUTED_VALUE"""),1216.97)</f>
        <v>1216.97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IFERROR(__xludf.DUMMYFUNCTION("""COMPUTED_VALUE"""),1232.08)</f>
        <v>1232.08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IFERROR(__xludf.DUMMYFUNCTION("""COMPUTED_VALUE"""),1247.8)</f>
        <v>1247.8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IFERROR(__xludf.DUMMYFUNCTION("""COMPUTED_VALUE"""),1260.5)</f>
        <v>1260.5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IFERROR(__xludf.DUMMYFUNCTION("""COMPUTED_VALUE"""),1279.05)</f>
        <v>1279.05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IFERROR(__xludf.DUMMYFUNCTION("""COMPUTED_VALUE"""),1263.58)</f>
        <v>1263.58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IFERROR(__xludf.DUMMYFUNCTION("""COMPUTED_VALUE"""),1281.28)</f>
        <v>1281.28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IFERROR(__xludf.DUMMYFUNCTION("""COMPUTED_VALUE"""),1282.53)</f>
        <v>1282.53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IFERROR(__xludf.DUMMYFUNCTION("""COMPUTED_VALUE"""),1289.03)</f>
        <v>1289.03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IFERROR(__xludf.DUMMYFUNCTION("""COMPUTED_VALUE"""),1293.43)</f>
        <v>1293.43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IFERROR(__xludf.DUMMYFUNCTION("""COMPUTED_VALUE"""),1302.78)</f>
        <v>1302.78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IFERROR(__xludf.DUMMYFUNCTION("""COMPUTED_VALUE"""),1292.47)</f>
        <v>1292.47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IFERROR(__xludf.DUMMYFUNCTION("""COMPUTED_VALUE"""),1295.13)</f>
        <v>1295.13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IFERROR(__xludf.DUMMYFUNCTION("""COMPUTED_VALUE"""),1305.85)</f>
        <v>1305.85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IFERROR(__xludf.DUMMYFUNCTION("""COMPUTED_VALUE"""),1291.65)</f>
        <v>1291.65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IFERROR(__xludf.DUMMYFUNCTION("""COMPUTED_VALUE"""),1298.33)</f>
        <v>1298.33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IFERROR(__xludf.DUMMYFUNCTION("""COMPUTED_VALUE"""),1303.85)</f>
        <v>1303.85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IFERROR(__xludf.DUMMYFUNCTION("""COMPUTED_VALUE"""),1293.68)</f>
        <v>1293.68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IFERROR(__xludf.DUMMYFUNCTION("""COMPUTED_VALUE"""),1290.25)</f>
        <v>1290.25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IFERROR(__xludf.DUMMYFUNCTION("""COMPUTED_VALUE"""),1325.05)</f>
        <v>1325.05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IFERROR(__xludf.DUMMYFUNCTION("""COMPUTED_VALUE"""),1359.9)</f>
        <v>1359.9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IFERROR(__xludf.DUMMYFUNCTION("""COMPUTED_VALUE"""),1370.73)</f>
        <v>1370.73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IFERROR(__xludf.DUMMYFUNCTION("""COMPUTED_VALUE"""),1394.13)</f>
        <v>1394.13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IFERROR(__xludf.DUMMYFUNCTION("""COMPUTED_VALUE"""),1374.63)</f>
        <v>1374.63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IFERROR(__xludf.DUMMYFUNCTION("""COMPUTED_VALUE"""),1361.58)</f>
        <v>1361.58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IFERROR(__xludf.DUMMYFUNCTION("""COMPUTED_VALUE"""),1367.95)</f>
        <v>1367.95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IFERROR(__xludf.DUMMYFUNCTION("""COMPUTED_VALUE"""),1367.45)</f>
        <v>1367.45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IFERROR(__xludf.DUMMYFUNCTION("""COMPUTED_VALUE"""),1328.58)</f>
        <v>1328.58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IFERROR(__xludf.DUMMYFUNCTION("""COMPUTED_VALUE"""),1343.88)</f>
        <v>1343.88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IFERROR(__xludf.DUMMYFUNCTION("""COMPUTED_VALUE"""),1353.08)</f>
        <v>1353.08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IFERROR(__xludf.DUMMYFUNCTION("""COMPUTED_VALUE"""),1448.05)</f>
        <v>1448.05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IFERROR(__xludf.DUMMYFUNCTION("""COMPUTED_VALUE"""),1407.63)</f>
        <v>1407.63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IFERROR(__xludf.DUMMYFUNCTION("""COMPUTED_VALUE"""),1426.63)</f>
        <v>1426.63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IFERROR(__xludf.DUMMYFUNCTION("""COMPUTED_VALUE"""),1426.65)</f>
        <v>1426.65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IFERROR(__xludf.DUMMYFUNCTION("""COMPUTED_VALUE"""),1457.7)</f>
        <v>1457.7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IFERROR(__xludf.DUMMYFUNCTION("""COMPUTED_VALUE"""),1439.03)</f>
        <v>1439.03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IFERROR(__xludf.DUMMYFUNCTION("""COMPUTED_VALUE"""),1427.8)</f>
        <v>1427.8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IFERROR(__xludf.DUMMYFUNCTION("""COMPUTED_VALUE"""),1442.15)</f>
        <v>1442.15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IFERROR(__xludf.DUMMYFUNCTION("""COMPUTED_VALUE"""),1450.13)</f>
        <v>1450.13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IFERROR(__xludf.DUMMYFUNCTION("""COMPUTED_VALUE"""),1460.75)</f>
        <v>1460.75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IFERROR(__xludf.DUMMYFUNCTION("""COMPUTED_VALUE"""),1452.35)</f>
        <v>1452.35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IFERROR(__xludf.DUMMYFUNCTION("""COMPUTED_VALUE"""),1465.1)</f>
        <v>1465.1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IFERROR(__xludf.DUMMYFUNCTION("""COMPUTED_VALUE"""),1481.38)</f>
        <v>1481.38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IFERROR(__xludf.DUMMYFUNCTION("""COMPUTED_VALUE"""),1470.6)</f>
        <v>1470.6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IFERROR(__xludf.DUMMYFUNCTION("""COMPUTED_VALUE"""),1460.58)</f>
        <v>1460.58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IFERROR(__xludf.DUMMYFUNCTION("""COMPUTED_VALUE"""),1474.0)</f>
        <v>1474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IFERROR(__xludf.DUMMYFUNCTION("""COMPUTED_VALUE"""),1471.03)</f>
        <v>1471.03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IFERROR(__xludf.DUMMYFUNCTION("""COMPUTED_VALUE"""),1467.7)</f>
        <v>1467.7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IFERROR(__xludf.DUMMYFUNCTION("""COMPUTED_VALUE"""),1481.75)</f>
        <v>1481.75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IFERROR(__xludf.DUMMYFUNCTION("""COMPUTED_VALUE"""),1493.63)</f>
        <v>1493.63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IFERROR(__xludf.DUMMYFUNCTION("""COMPUTED_VALUE"""),1487.33)</f>
        <v>1487.33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IFERROR(__xludf.DUMMYFUNCTION("""COMPUTED_VALUE"""),1485.65)</f>
        <v>1485.65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IFERROR(__xludf.DUMMYFUNCTION("""COMPUTED_VALUE"""),1455.63)</f>
        <v>1455.63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IFERROR(__xludf.DUMMYFUNCTION("""COMPUTED_VALUE"""),1460.8)</f>
        <v>1460.8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IFERROR(__xludf.DUMMYFUNCTION("""COMPUTED_VALUE"""),1492.13)</f>
        <v>1492.13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IFERROR(__xludf.DUMMYFUNCTION("""COMPUTED_VALUE"""),1507.4)</f>
        <v>1507.4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IFERROR(__xludf.DUMMYFUNCTION("""COMPUTED_VALUE"""),1500.2)</f>
        <v>1500.2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IFERROR(__xludf.DUMMYFUNCTION("""COMPUTED_VALUE"""),1503.0)</f>
        <v>1503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IFERROR(__xludf.DUMMYFUNCTION("""COMPUTED_VALUE"""),1478.93)</f>
        <v>1478.93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IFERROR(__xludf.DUMMYFUNCTION("""COMPUTED_VALUE"""),1466.6)</f>
        <v>1466.6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IFERROR(__xludf.DUMMYFUNCTION("""COMPUTED_VALUE"""),1475.43)</f>
        <v>1475.43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IFERROR(__xludf.DUMMYFUNCTION("""COMPUTED_VALUE"""),1432.18)</f>
        <v>1432.18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IFERROR(__xludf.DUMMYFUNCTION("""COMPUTED_VALUE"""),1431.48)</f>
        <v>1431.48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IFERROR(__xludf.DUMMYFUNCTION("""COMPUTED_VALUE"""),1418.23)</f>
        <v>1418.23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IFERROR(__xludf.DUMMYFUNCTION("""COMPUTED_VALUE"""),1439.48)</f>
        <v>1439.48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IFERROR(__xludf.DUMMYFUNCTION("""COMPUTED_VALUE"""),1425.25)</f>
        <v>1425.25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IFERROR(__xludf.DUMMYFUNCTION("""COMPUTED_VALUE"""),1443.75)</f>
        <v>1443.75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IFERROR(__xludf.DUMMYFUNCTION("""COMPUTED_VALUE"""),1450.98)</f>
        <v>1450.98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IFERROR(__xludf.DUMMYFUNCTION("""COMPUTED_VALUE"""),1455.03)</f>
        <v>1455.03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IFERROR(__xludf.DUMMYFUNCTION("""COMPUTED_VALUE"""),1441.58)</f>
        <v>1441.58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IFERROR(__xludf.DUMMYFUNCTION("""COMPUTED_VALUE"""),1492.85)</f>
        <v>1492.85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IFERROR(__xludf.DUMMYFUNCTION("""COMPUTED_VALUE"""),1485.85)</f>
        <v>1485.85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IFERROR(__xludf.DUMMYFUNCTION("""COMPUTED_VALUE"""),1484.78)</f>
        <v>1484.78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IFERROR(__xludf.DUMMYFUNCTION("""COMPUTED_VALUE"""),1486.95)</f>
        <v>1486.95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IFERROR(__xludf.DUMMYFUNCTION("""COMPUTED_VALUE"""),1471.6)</f>
        <v>1471.6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IFERROR(__xludf.DUMMYFUNCTION("""COMPUTED_VALUE"""),1462.93)</f>
        <v>1462.93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IFERROR(__xludf.DUMMYFUNCTION("""COMPUTED_VALUE"""),1460.1)</f>
        <v>1460.1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IFERROR(__xludf.DUMMYFUNCTION("""COMPUTED_VALUE"""),1485.98)</f>
        <v>1485.98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IFERROR(__xludf.DUMMYFUNCTION("""COMPUTED_VALUE"""),1463.65)</f>
        <v>1463.65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IFERROR(__xludf.DUMMYFUNCTION("""COMPUTED_VALUE"""),1479.58)</f>
        <v>1479.58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IFERROR(__xludf.DUMMYFUNCTION("""COMPUTED_VALUE"""),1467.15)</f>
        <v>1467.15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IFERROR(__xludf.DUMMYFUNCTION("""COMPUTED_VALUE"""),1464.83)</f>
        <v>1464.83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IFERROR(__xludf.DUMMYFUNCTION("""COMPUTED_VALUE"""),1465.75)</f>
        <v>1465.75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IFERROR(__xludf.DUMMYFUNCTION("""COMPUTED_VALUE"""),1464.33)</f>
        <v>1464.33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IFERROR(__xludf.DUMMYFUNCTION("""COMPUTED_VALUE"""),1470.13)</f>
        <v>1470.13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IFERROR(__xludf.DUMMYFUNCTION("""COMPUTED_VALUE"""),1479.85)</f>
        <v>1479.85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IFERROR(__xludf.DUMMYFUNCTION("""COMPUTED_VALUE"""),1459.33)</f>
        <v>1459.33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IFERROR(__xludf.DUMMYFUNCTION("""COMPUTED_VALUE"""),1450.18)</f>
        <v>1450.18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IFERROR(__xludf.DUMMYFUNCTION("""COMPUTED_VALUE"""),1459.98)</f>
        <v>1459.98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IFERROR(__xludf.DUMMYFUNCTION("""COMPUTED_VALUE"""),1452.55)</f>
        <v>1452.55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IFERROR(__xludf.DUMMYFUNCTION("""COMPUTED_VALUE"""),1465.03)</f>
        <v>1465.03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IFERROR(__xludf.DUMMYFUNCTION("""COMPUTED_VALUE"""),1467.0)</f>
        <v>1467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IFERROR(__xludf.DUMMYFUNCTION("""COMPUTED_VALUE"""),1466.55)</f>
        <v>1466.55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IFERROR(__xludf.DUMMYFUNCTION("""COMPUTED_VALUE"""),1434.0)</f>
        <v>1434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IFERROR(__xludf.DUMMYFUNCTION("""COMPUTED_VALUE"""),1419.53)</f>
        <v>1419.53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IFERROR(__xludf.DUMMYFUNCTION("""COMPUTED_VALUE"""),1401.48)</f>
        <v>1401.48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IFERROR(__xludf.DUMMYFUNCTION("""COMPUTED_VALUE"""),1418.55)</f>
        <v>1418.55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IFERROR(__xludf.DUMMYFUNCTION("""COMPUTED_VALUE"""),1394.13)</f>
        <v>1394.13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IFERROR(__xludf.DUMMYFUNCTION("""COMPUTED_VALUE"""),1407.43)</f>
        <v>1407.43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IFERROR(__xludf.DUMMYFUNCTION("""COMPUTED_VALUE"""),1402.7)</f>
        <v>1402.7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IFERROR(__xludf.DUMMYFUNCTION("""COMPUTED_VALUE"""),1420.08)</f>
        <v>1420.08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IFERROR(__xludf.DUMMYFUNCTION("""COMPUTED_VALUE"""),1416.28)</f>
        <v>1416.28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IFERROR(__xludf.DUMMYFUNCTION("""COMPUTED_VALUE"""),1425.35)</f>
        <v>1425.35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IFERROR(__xludf.DUMMYFUNCTION("""COMPUTED_VALUE"""),1435.7)</f>
        <v>1435.7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IFERROR(__xludf.DUMMYFUNCTION("""COMPUTED_VALUE"""),1436.13)</f>
        <v>1436.13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IFERROR(__xludf.DUMMYFUNCTION("""COMPUTED_VALUE"""),1460.65)</f>
        <v>1460.65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IFERROR(__xludf.DUMMYFUNCTION("""COMPUTED_VALUE"""),1486.05)</f>
        <v>1486.05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IFERROR(__xludf.DUMMYFUNCTION("""COMPUTED_VALUE"""),1480.25)</f>
        <v>1480.25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IFERROR(__xludf.DUMMYFUNCTION("""COMPUTED_VALUE"""),1466.25)</f>
        <v>1466.25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IFERROR(__xludf.DUMMYFUNCTION("""COMPUTED_VALUE"""),1456.2)</f>
        <v>1456.2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IFERROR(__xludf.DUMMYFUNCTION("""COMPUTED_VALUE"""),1440.78)</f>
        <v>1440.78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IFERROR(__xludf.DUMMYFUNCTION("""COMPUTED_VALUE"""),1424.85)</f>
        <v>1424.85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IFERROR(__xludf.DUMMYFUNCTION("""COMPUTED_VALUE"""),1430.4)</f>
        <v>1430.4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IFERROR(__xludf.DUMMYFUNCTION("""COMPUTED_VALUE"""),1510.33)</f>
        <v>1510.33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IFERROR(__xludf.DUMMYFUNCTION("""COMPUTED_VALUE"""),1397.28)</f>
        <v>1397.28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IFERROR(__xludf.DUMMYFUNCTION("""COMPUTED_VALUE"""),1420.75)</f>
        <v>1420.75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IFERROR(__xludf.DUMMYFUNCTION("""COMPUTED_VALUE"""),1431.6)</f>
        <v>1431.6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IFERROR(__xludf.DUMMYFUNCTION("""COMPUTED_VALUE"""),1469.95)</f>
        <v>1469.95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IFERROR(__xludf.DUMMYFUNCTION("""COMPUTED_VALUE"""),1471.4)</f>
        <v>1471.4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IFERROR(__xludf.DUMMYFUNCTION("""COMPUTED_VALUE"""),1456.68)</f>
        <v>1456.68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IFERROR(__xludf.DUMMYFUNCTION("""COMPUTED_VALUE"""),1463.33)</f>
        <v>1463.33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IFERROR(__xludf.DUMMYFUNCTION("""COMPUTED_VALUE"""),1465.25)</f>
        <v>1465.25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IFERROR(__xludf.DUMMYFUNCTION("""COMPUTED_VALUE"""),1477.55)</f>
        <v>1477.55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IFERROR(__xludf.DUMMYFUNCTION("""COMPUTED_VALUE"""),1481.03)</f>
        <v>1481.03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IFERROR(__xludf.DUMMYFUNCTION("""COMPUTED_VALUE"""),1458.65)</f>
        <v>1458.65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IFERROR(__xludf.DUMMYFUNCTION("""COMPUTED_VALUE"""),1473.7)</f>
        <v>1473.7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IFERROR(__xludf.DUMMYFUNCTION("""COMPUTED_VALUE"""),1454.2)</f>
        <v>1454.2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IFERROR(__xludf.DUMMYFUNCTION("""COMPUTED_VALUE"""),1441.48)</f>
        <v>1441.48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IFERROR(__xludf.DUMMYFUNCTION("""COMPUTED_VALUE"""),1454.15)</f>
        <v>1454.15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IFERROR(__xludf.DUMMYFUNCTION("""COMPUTED_VALUE"""),1514.03)</f>
        <v>1514.03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IFERROR(__xludf.DUMMYFUNCTION("""COMPUTED_VALUE"""),1530.55)</f>
        <v>1530.55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IFERROR(__xludf.DUMMYFUNCTION("""COMPUTED_VALUE"""),1565.4)</f>
        <v>1565.4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IFERROR(__xludf.DUMMYFUNCTION("""COMPUTED_VALUE"""),1560.15)</f>
        <v>1560.15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IFERROR(__xludf.DUMMYFUNCTION("""COMPUTED_VALUE"""),1565.18)</f>
        <v>1565.18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IFERROR(__xludf.DUMMYFUNCTION("""COMPUTED_VALUE"""),1552.43)</f>
        <v>1552.43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IFERROR(__xludf.DUMMYFUNCTION("""COMPUTED_VALUE"""),1554.03)</f>
        <v>1554.03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IFERROR(__xludf.DUMMYFUNCTION("""COMPUTED_VALUE"""),1588.63)</f>
        <v>1588.63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IFERROR(__xludf.DUMMYFUNCTION("""COMPUTED_VALUE"""),1600.9)</f>
        <v>1600.9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IFERROR(__xludf.DUMMYFUNCTION("""COMPUTED_VALUE"""),1590.28)</f>
        <v>1590.28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IFERROR(__xludf.DUMMYFUNCTION("""COMPUTED_VALUE"""),1584.23)</f>
        <v>1584.23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IFERROR(__xludf.DUMMYFUNCTION("""COMPUTED_VALUE"""),1580.65)</f>
        <v>1580.65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IFERROR(__xludf.DUMMYFUNCTION("""COMPUTED_VALUE"""),1596.73)</f>
        <v>1596.73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IFERROR(__xludf.DUMMYFUNCTION("""COMPUTED_VALUE"""),1597.23)</f>
        <v>1597.23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IFERROR(__xludf.DUMMYFUNCTION("""COMPUTED_VALUE"""),1576.25)</f>
        <v>1576.25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IFERROR(__xludf.DUMMYFUNCTION("""COMPUTED_VALUE"""),1586.68)</f>
        <v>1586.68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IFERROR(__xludf.DUMMYFUNCTION("""COMPUTED_VALUE"""),1555.15)</f>
        <v>1555.15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IFERROR(__xludf.DUMMYFUNCTION("""COMPUTED_VALUE"""),1500.68)</f>
        <v>1500.68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IFERROR(__xludf.DUMMYFUNCTION("""COMPUTED_VALUE"""),1487.9)</f>
        <v>1487.9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IFERROR(__xludf.DUMMYFUNCTION("""COMPUTED_VALUE"""),1495.7)</f>
        <v>1495.7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IFERROR(__xludf.DUMMYFUNCTION("""COMPUTED_VALUE"""),1492.4)</f>
        <v>1492.4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IFERROR(__xludf.DUMMYFUNCTION("""COMPUTED_VALUE"""),1509.03)</f>
        <v>1509.03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IFERROR(__xludf.DUMMYFUNCTION("""COMPUTED_VALUE"""),1520.1)</f>
        <v>1520.1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IFERROR(__xludf.DUMMYFUNCTION("""COMPUTED_VALUE"""),1513.15)</f>
        <v>1513.15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IFERROR(__xludf.DUMMYFUNCTION("""COMPUTED_VALUE"""),1505.43)</f>
        <v>1505.43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IFERROR(__xludf.DUMMYFUNCTION("""COMPUTED_VALUE"""),1515.3)</f>
        <v>1515.3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IFERROR(__xludf.DUMMYFUNCTION("""COMPUTED_VALUE"""),1499.33)</f>
        <v>1499.33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IFERROR(__xludf.DUMMYFUNCTION("""COMPUTED_VALUE"""),1447.33)</f>
        <v>1447.33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IFERROR(__xludf.DUMMYFUNCTION("""COMPUTED_VALUE"""),1456.05)</f>
        <v>1456.05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IFERROR(__xludf.DUMMYFUNCTION("""COMPUTED_VALUE"""),1464.83)</f>
        <v>1464.83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IFERROR(__xludf.DUMMYFUNCTION("""COMPUTED_VALUE"""),1449.13)</f>
        <v>1449.13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IFERROR(__xludf.DUMMYFUNCTION("""COMPUTED_VALUE"""),1474.3)</f>
        <v>1474.3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IFERROR(__xludf.DUMMYFUNCTION("""COMPUTED_VALUE"""),1460.63)</f>
        <v>1460.63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IFERROR(__xludf.DUMMYFUNCTION("""COMPUTED_VALUE"""),1463.63)</f>
        <v>1463.63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IFERROR(__xludf.DUMMYFUNCTION("""COMPUTED_VALUE"""),1461.85)</f>
        <v>1461.85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IFERROR(__xludf.DUMMYFUNCTION("""COMPUTED_VALUE"""),1478.2)</f>
        <v>1478.2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IFERROR(__xludf.DUMMYFUNCTION("""COMPUTED_VALUE"""),1488.4)</f>
        <v>1488.4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IFERROR(__xludf.DUMMYFUNCTION("""COMPUTED_VALUE"""),1495.95)</f>
        <v>1495.95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IFERROR(__xludf.DUMMYFUNCTION("""COMPUTED_VALUE"""),1498.68)</f>
        <v>1498.68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IFERROR(__xludf.DUMMYFUNCTION("""COMPUTED_VALUE"""),1498.13)</f>
        <v>1498.13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IFERROR(__xludf.DUMMYFUNCTION("""COMPUTED_VALUE"""),1499.98)</f>
        <v>1499.98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IFERROR(__xludf.DUMMYFUNCTION("""COMPUTED_VALUE"""),1512.6)</f>
        <v>1512.6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IFERROR(__xludf.DUMMYFUNCTION("""COMPUTED_VALUE"""),1500.45)</f>
        <v>1500.45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IFERROR(__xludf.DUMMYFUNCTION("""COMPUTED_VALUE"""),1498.3)</f>
        <v>1498.3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IFERROR(__xludf.DUMMYFUNCTION("""COMPUTED_VALUE"""),1520.93)</f>
        <v>1520.93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IFERROR(__xludf.DUMMYFUNCTION("""COMPUTED_VALUE"""),1509.63)</f>
        <v>1509.63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IFERROR(__xludf.DUMMYFUNCTION("""COMPUTED_VALUE"""),1516.25)</f>
        <v>1516.25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IFERROR(__xludf.DUMMYFUNCTION("""COMPUTED_VALUE"""),1509.13)</f>
        <v>1509.13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IFERROR(__xludf.DUMMYFUNCTION("""COMPUTED_VALUE"""),1514.55)</f>
        <v>1514.55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IFERROR(__xludf.DUMMYFUNCTION("""COMPUTED_VALUE"""),1492.98)</f>
        <v>1492.98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IFERROR(__xludf.DUMMYFUNCTION("""COMPUTED_VALUE"""),1464.83)</f>
        <v>1464.83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IFERROR(__xludf.DUMMYFUNCTION("""COMPUTED_VALUE"""),1462.45)</f>
        <v>1462.45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IFERROR(__xludf.DUMMYFUNCTION("""COMPUTED_VALUE"""),1461.53)</f>
        <v>1461.53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IFERROR(__xludf.DUMMYFUNCTION("""COMPUTED_VALUE"""),1451.5)</f>
        <v>1451.5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IFERROR(__xludf.DUMMYFUNCTION("""COMPUTED_VALUE"""),1479.8)</f>
        <v>1479.8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IFERROR(__xludf.DUMMYFUNCTION("""COMPUTED_VALUE"""),1472.63)</f>
        <v>1472.63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IFERROR(__xludf.DUMMYFUNCTION("""COMPUTED_VALUE"""),1471.35)</f>
        <v>1471.35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IFERROR(__xludf.DUMMYFUNCTION("""COMPUTED_VALUE"""),1472.3)</f>
        <v>1472.3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IFERROR(__xludf.DUMMYFUNCTION("""COMPUTED_VALUE"""),1463.45)</f>
        <v>1463.45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IFERROR(__xludf.DUMMYFUNCTION("""COMPUTED_VALUE"""),1469.68)</f>
        <v>1469.68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IFERROR(__xludf.DUMMYFUNCTION("""COMPUTED_VALUE"""),1485.93)</f>
        <v>1485.93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IFERROR(__xludf.DUMMYFUNCTION("""COMPUTED_VALUE"""),1493.38)</f>
        <v>1493.38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IFERROR(__xludf.DUMMYFUNCTION("""COMPUTED_VALUE"""),1489.38)</f>
        <v>1489.38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IFERROR(__xludf.DUMMYFUNCTION("""COMPUTED_VALUE"""),1493.95)</f>
        <v>1493.95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IFERROR(__xludf.DUMMYFUNCTION("""COMPUTED_VALUE"""),1497.95)</f>
        <v>1497.95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IFERROR(__xludf.DUMMYFUNCTION("""COMPUTED_VALUE"""),1526.18)</f>
        <v>1526.18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IFERROR(__xludf.DUMMYFUNCTION("""COMPUTED_VALUE"""),1476.58)</f>
        <v>1476.58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IFERROR(__xludf.DUMMYFUNCTION("""COMPUTED_VALUE"""),1464.83)</f>
        <v>1464.83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IFERROR(__xludf.DUMMYFUNCTION("""COMPUTED_VALUE"""),1406.98)</f>
        <v>1406.98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IFERROR(__xludf.DUMMYFUNCTION("""COMPUTED_VALUE"""),1386.53)</f>
        <v>1386.53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IFERROR(__xludf.DUMMYFUNCTION("""COMPUTED_VALUE"""),1370.73)</f>
        <v>1370.73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IFERROR(__xludf.DUMMYFUNCTION("""COMPUTED_VALUE"""),1397.35)</f>
        <v>1397.35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IFERROR(__xludf.DUMMYFUNCTION("""COMPUTED_VALUE"""),1374.6)</f>
        <v>1374.6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IFERROR(__xludf.DUMMYFUNCTION("""COMPUTED_VALUE"""),1371.05)</f>
        <v>1371.05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IFERROR(__xludf.DUMMYFUNCTION("""COMPUTED_VALUE"""),1372.1)</f>
        <v>1372.1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IFERROR(__xludf.DUMMYFUNCTION("""COMPUTED_VALUE"""),1372.53)</f>
        <v>1372.53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IFERROR(__xludf.DUMMYFUNCTION("""COMPUTED_VALUE"""),1344.03)</f>
        <v>1344.03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IFERROR(__xludf.DUMMYFUNCTION("""COMPUTED_VALUE"""),1354.08)</f>
        <v>1354.08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IFERROR(__xludf.DUMMYFUNCTION("""COMPUTED_VALUE"""),1356.43)</f>
        <v>1356.43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IFERROR(__xludf.DUMMYFUNCTION("""COMPUTED_VALUE"""),1359.3)</f>
        <v>1359.3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IFERROR(__xludf.DUMMYFUNCTION("""COMPUTED_VALUE"""),1369.2)</f>
        <v>1369.2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IFERROR(__xludf.DUMMYFUNCTION("""COMPUTED_VALUE"""),1343.35)</f>
        <v>1343.35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IFERROR(__xludf.DUMMYFUNCTION("""COMPUTED_VALUE"""),1338.53)</f>
        <v>1338.53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IFERROR(__xludf.DUMMYFUNCTION("""COMPUTED_VALUE"""),1339.8)</f>
        <v>1339.8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IFERROR(__xludf.DUMMYFUNCTION("""COMPUTED_VALUE"""),1327.85)</f>
        <v>1327.85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IFERROR(__xludf.DUMMYFUNCTION("""COMPUTED_VALUE"""),1334.35)</f>
        <v>1334.35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IFERROR(__xludf.DUMMYFUNCTION("""COMPUTED_VALUE"""),1340.0)</f>
        <v>1340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IFERROR(__xludf.DUMMYFUNCTION("""COMPUTED_VALUE"""),1343.9)</f>
        <v>1343.9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IFERROR(__xludf.DUMMYFUNCTION("""COMPUTED_VALUE"""),1332.05)</f>
        <v>1332.05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IFERROR(__xludf.DUMMYFUNCTION("""COMPUTED_VALUE"""),1302.15)</f>
        <v>1302.15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IFERROR(__xludf.DUMMYFUNCTION("""COMPUTED_VALUE"""),1305.3)</f>
        <v>1305.3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IFERROR(__xludf.DUMMYFUNCTION("""COMPUTED_VALUE"""),1325.35)</f>
        <v>1325.35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IFERROR(__xludf.DUMMYFUNCTION("""COMPUTED_VALUE"""),1305.65)</f>
        <v>1305.65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IFERROR(__xludf.DUMMYFUNCTION("""COMPUTED_VALUE"""),1283.75)</f>
        <v>1283.75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IFERROR(__xludf.DUMMYFUNCTION("""COMPUTED_VALUE"""),1272.7)</f>
        <v>1272.7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IFERROR(__xludf.DUMMYFUNCTION("""COMPUTED_VALUE"""),1274.25)</f>
        <v>1274.25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IFERROR(__xludf.DUMMYFUNCTION("""COMPUTED_VALUE"""),1252.05)</f>
        <v>1252.05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IFERROR(__xludf.DUMMYFUNCTION("""COMPUTED_VALUE"""),1267.6)</f>
        <v>1267.6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IFERROR(__xludf.DUMMYFUNCTION("""COMPUTED_VALUE"""),1260.75)</f>
        <v>1260.75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IFERROR(__xludf.DUMMYFUNCTION("""COMPUTED_VALUE"""),1241.65)</f>
        <v>1241.65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IFERROR(__xludf.DUMMYFUNCTION("""COMPUTED_VALUE"""),1223.0)</f>
        <v>1223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IFERROR(__xludf.DUMMYFUNCTION("""COMPUTED_VALUE"""),1265.4)</f>
        <v>1265.4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IFERROR(__xludf.DUMMYFUNCTION("""COMPUTED_VALUE"""),1287.0)</f>
        <v>1287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IFERROR(__xludf.DUMMYFUNCTION("""COMPUTED_VALUE"""),1295.7)</f>
        <v>1295.7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IFERROR(__xludf.DUMMYFUNCTION("""COMPUTED_VALUE"""),1293.2)</f>
        <v>1293.2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IFERROR(__xludf.DUMMYFUNCTION("""COMPUTED_VALUE"""),1270.8)</f>
        <v>1270.8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IFERROR(__xludf.DUMMYFUNCTION("""COMPUTED_VALUE"""),1292.2)</f>
        <v>1292.2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IFERROR(__xludf.DUMMYFUNCTION("""COMPUTED_VALUE"""),1309.15)</f>
        <v>1309.15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IFERROR(__xludf.DUMMYFUNCTION("""COMPUTED_VALUE"""),1323.3)</f>
        <v>1323.3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IFERROR(__xludf.DUMMYFUNCTION("""COMPUTED_VALUE"""),1308.95)</f>
        <v>1308.95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IFERROR(__xludf.DUMMYFUNCTION("""COMPUTED_VALUE"""),1322.05)</f>
        <v>1322.05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IFERROR(__xludf.DUMMYFUNCTION("""COMPUTED_VALUE"""),1311.55)</f>
        <v>1311.55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IFERROR(__xludf.DUMMYFUNCTION("""COMPUTED_VALUE"""),1295.15)</f>
        <v>1295.15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IFERROR(__xludf.DUMMYFUNCTION("""COMPUTED_VALUE"""),1284.85)</f>
        <v>1284.85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IFERROR(__xludf.DUMMYFUNCTION("""COMPUTED_VALUE"""),1278.2)</f>
        <v>1278.2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IFERROR(__xludf.DUMMYFUNCTION("""COMPUTED_VALUE"""),1262.9)</f>
        <v>1262.9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IFERROR(__xludf.DUMMYFUNCTION("""COMPUTED_VALUE"""),1272.85)</f>
        <v>1272.85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IFERROR(__xludf.DUMMYFUNCTION("""COMPUTED_VALUE"""),1268.3)</f>
        <v>1268.3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IFERROR(__xludf.DUMMYFUNCTION("""COMPUTED_VALUE"""),1245.3)</f>
        <v>1245.3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IFERROR(__xludf.DUMMYFUNCTION("""COMPUTED_VALUE"""),1253.25)</f>
        <v>1253.25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IFERROR(__xludf.DUMMYFUNCTION("""COMPUTED_VALUE"""),1230.45)</f>
        <v>1230.45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IFERROR(__xludf.DUMMYFUNCTION("""COMPUTED_VALUE"""),1205.3)</f>
        <v>1205.3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IFERROR(__xludf.DUMMYFUNCTION("""COMPUTED_VALUE"""),1222.3)</f>
        <v>1222.3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IFERROR(__xludf.DUMMYFUNCTION("""COMPUTED_VALUE"""),1222.75)</f>
        <v>1222.75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IFERROR(__xludf.DUMMYFUNCTION("""COMPUTED_VALUE"""),1216.55)</f>
        <v>1216.55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IFERROR(__xludf.DUMMYFUNCTION("""COMPUTED_VALUE"""),1221.05)</f>
        <v>1221.05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IFERROR(__xludf.DUMMYFUNCTION("""COMPUTED_VALUE"""),1210.7)</f>
        <v>1210.7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IFERROR(__xludf.DUMMYFUNCTION("""COMPUTED_VALUE"""),1215.45)</f>
        <v>1215.45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IFERROR(__xludf.DUMMYFUNCTION("""COMPUTED_VALUE"""),1221.25)</f>
        <v>1221.25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IFERROR(__xludf.DUMMYFUNCTION("""COMPUTED_VALUE"""),1241.8)</f>
        <v>1241.8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IFERROR(__xludf.DUMMYFUNCTION("""COMPUTED_VALUE"""),1251.15)</f>
        <v>1251.15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IFERROR(__xludf.DUMMYFUNCTION("""COMPUTED_VALUE"""),1218.0)</f>
        <v>1218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IFERROR(__xludf.DUMMYFUNCTION("""COMPUTED_VALUE"""),1240.85)</f>
        <v>1240.85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IFERROR(__xludf.DUMMYFUNCTION("""COMPUTED_VALUE"""),1265.5)</f>
        <v>1265.5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IFERROR(__xludf.DUMMYFUNCTION("""COMPUTED_VALUE"""),1254.75)</f>
        <v>1254.75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IFERROR(__xludf.DUMMYFUNCTION("""COMPUTED_VALUE"""),1241.9)</f>
        <v>1241.9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IFERROR(__xludf.DUMMYFUNCTION("""COMPUTED_VALUE"""),1239.85)</f>
        <v>1239.85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IFERROR(__xludf.DUMMYFUNCTION("""COMPUTED_VALUE"""),1238.75)</f>
        <v>1238.75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IFERROR(__xludf.DUMMYFUNCTION("""COMPUTED_VALUE"""),1252.2)</f>
        <v>1252.2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IFERROR(__xludf.DUMMYFUNCTION("""COMPUTED_VALUE"""),1266.45)</f>
        <v>1266.45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IFERROR(__xludf.DUMMYFUNCTION("""COMPUTED_VALUE"""),1302.35)</f>
        <v>1302.35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IFERROR(__xludf.DUMMYFUNCTION("""COMPUTED_VALUE"""),1305.45)</f>
        <v>1305.45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IFERROR(__xludf.DUMMYFUNCTION("""COMPUTED_VALUE"""),1273.7)</f>
        <v>1273.7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IFERROR(__xludf.DUMMYFUNCTION("""COMPUTED_VALUE"""),1277.1)</f>
        <v>1277.1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IFERROR(__xludf.DUMMYFUNCTION("""COMPUTED_VALUE"""),1263.65)</f>
        <v>1263.65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IFERROR(__xludf.DUMMYFUNCTION("""COMPUTED_VALUE"""),1246.3)</f>
        <v>1246.3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IFERROR(__xludf.DUMMYFUNCTION("""COMPUTED_VALUE"""),1229.35)</f>
        <v>1229.35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IFERROR(__xludf.DUMMYFUNCTION("""COMPUTED_VALUE"""),1234.4)</f>
        <v>1234.4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IFERROR(__xludf.DUMMYFUNCTION("""COMPUTED_VALUE"""),1235.5)</f>
        <v>1235.5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IFERROR(__xludf.DUMMYFUNCTION("""COMPUTED_VALUE"""),1253.05)</f>
        <v>1253.05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IFERROR(__xludf.DUMMYFUNCTION("""COMPUTED_VALUE"""),1265.1)</f>
        <v>1265.1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IFERROR(__xludf.DUMMYFUNCTION("""COMPUTED_VALUE"""),1245.9)</f>
        <v>1245.9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IFERROR(__xludf.DUMMYFUNCTION("""COMPUTED_VALUE"""),1285.2)</f>
        <v>1285.2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IFERROR(__xludf.DUMMYFUNCTION("""COMPUTED_VALUE"""),1278.2)</f>
        <v>1278.2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IFERROR(__xludf.DUMMYFUNCTION("""COMPUTED_VALUE"""),1281.55)</f>
        <v>1281.55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IFERROR(__xludf.DUMMYFUNCTION("""COMPUTED_VALUE"""),1266.7)</f>
        <v>1266.7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IFERROR(__xludf.DUMMYFUNCTION("""COMPUTED_VALUE"""),1253.65)</f>
        <v>1253.65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IFERROR(__xludf.DUMMYFUNCTION("""COMPUTED_VALUE"""),1234.85)</f>
        <v>1234.85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IFERROR(__xludf.DUMMYFUNCTION("""COMPUTED_VALUE"""),1216.55)</f>
        <v>1216.55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IFERROR(__xludf.DUMMYFUNCTION("""COMPUTED_VALUE"""),1216.1)</f>
        <v>1216.1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IFERROR(__xludf.DUMMYFUNCTION("""COMPUTED_VALUE"""),1217.25)</f>
        <v>1217.25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IFERROR(__xludf.DUMMYFUNCTION("""COMPUTED_VALUE"""),1224.9)</f>
        <v>1224.9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IFERROR(__xludf.DUMMYFUNCTION("""COMPUTED_VALUE"""),1225.4)</f>
        <v>1225.4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IFERROR(__xludf.DUMMYFUNCTION("""COMPUTED_VALUE"""),1227.45)</f>
        <v>1227.45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IFERROR(__xludf.DUMMYFUNCTION("""COMPUTED_VALUE"""),1233.0)</f>
        <v>1233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IFERROR(__xludf.DUMMYFUNCTION("""COMPUTED_VALUE"""),1228.15)</f>
        <v>1228.15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IFERROR(__xludf.DUMMYFUNCTION("""COMPUTED_VALUE"""),1214.55)</f>
        <v>1214.55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IFERROR(__xludf.DUMMYFUNCTION("""COMPUTED_VALUE"""),1204.0)</f>
        <v>1204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IFERROR(__xludf.DUMMYFUNCTION("""COMPUTED_VALUE"""),1207.1)</f>
        <v>1207.1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IFERROR(__xludf.DUMMYFUNCTION("""COMPUTED_VALUE"""),1200.1)</f>
        <v>1200.1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IFERROR(__xludf.DUMMYFUNCTION("""COMPUTED_VALUE"""),1171.25)</f>
        <v>1171.25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IFERROR(__xludf.DUMMYFUNCTION("""COMPUTED_VALUE"""),1161.9)</f>
        <v>1161.9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IFERROR(__xludf.DUMMYFUNCTION("""COMPUTED_VALUE"""),1175.6)</f>
        <v>1175.6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IFERROR(__xludf.DUMMYFUNCTION("""COMPUTED_VALUE"""),1209.6)</f>
        <v>1209.6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IFERROR(__xludf.DUMMYFUNCTION("""COMPUTED_VALUE"""),1249.8)</f>
        <v>1249.8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IFERROR(__xludf.DUMMYFUNCTION("""COMPUTED_VALUE"""),1238.4)</f>
        <v>1238.4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IFERROR(__xludf.DUMMYFUNCTION("""COMPUTED_VALUE"""),1247.3)</f>
        <v>1247.3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IFERROR(__xludf.DUMMYFUNCTION("""COMPUTED_VALUE"""),1257.05)</f>
        <v>1257.05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IFERROR(__xludf.DUMMYFUNCTION("""COMPUTED_VALUE"""),1247.9)</f>
        <v>1247.9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IFERROR(__xludf.DUMMYFUNCTION("""COMPUTED_VALUE"""),1238.85)</f>
        <v>1238.85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IFERROR(__xludf.DUMMYFUNCTION("""COMPUTED_VALUE"""),1238.8)</f>
        <v>1238.8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IFERROR(__xludf.DUMMYFUNCTION("""COMPUTED_VALUE"""),1247.15)</f>
        <v>1247.15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IFERROR(__xludf.DUMMYFUNCTION("""COMPUTED_VALUE"""),1269.15)</f>
        <v>1269.15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IFERROR(__xludf.DUMMYFUNCTION("""COMPUTED_VALUE"""),1276.35)</f>
        <v>1276.35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IFERROR(__xludf.DUMMYFUNCTION("""COMPUTED_VALUE"""),1302.1)</f>
        <v>1302.1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IFERROR(__xludf.DUMMYFUNCTION("""COMPUTED_VALUE"""),1285.45)</f>
        <v>1285.45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IFERROR(__xludf.DUMMYFUNCTION("""COMPUTED_VALUE"""),1273.05)</f>
        <v>1273.05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IFERROR(__xludf.DUMMYFUNCTION("""COMPUTED_VALUE"""),1278.2)</f>
        <v>1278.2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IFERROR(__xludf.DUMMYFUNCTION("""COMPUTED_VALUE"""),1275.1)</f>
        <v>1275.1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IFERROR(__xludf.DUMMYFUNCTION("""COMPUTED_VALUE"""),1252.6)</f>
        <v>1252.6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IFERROR(__xludf.DUMMYFUNCTION("""COMPUTED_VALUE"""),1251.15)</f>
        <v>1251.15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IFERROR(__xludf.DUMMYFUNCTION("""COMPUTED_VALUE"""),1248.7)</f>
        <v>1248.7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IFERROR(__xludf.DUMMYFUNCTION("""COMPUTED_VALUE"""),1204.7)</f>
        <v>1204.7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IFERROR(__xludf.DUMMYFUNCTION("""COMPUTED_VALUE"""),1165.7)</f>
        <v>1165.7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IFERROR(__xludf.DUMMYFUNCTION("""COMPUTED_VALUE"""),1182.2)</f>
        <v>1182.2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IFERROR(__xludf.DUMMYFUNCTION("""COMPUTED_VALUE"""),1185.35)</f>
        <v>1185.35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IFERROR(__xludf.DUMMYFUNCTION("""COMPUTED_VALUE"""),1218.95)</f>
        <v>1218.95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IFERROR(__xludf.DUMMYFUNCTION("""COMPUTED_VALUE"""),1240.1)</f>
        <v>1240.1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IFERROR(__xludf.DUMMYFUNCTION("""COMPUTED_VALUE"""),1239.3)</f>
        <v>1239.3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IFERROR(__xludf.DUMMYFUNCTION("""COMPUTED_VALUE"""),1274.5)</f>
        <v>1274.5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IFERROR(__xludf.DUMMYFUNCTION("""COMPUTED_VALUE"""),1295.5)</f>
        <v>1295.5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IFERROR(__xludf.DUMMYFUNCTION("""COMPUTED_VALUE"""),1291.2)</f>
        <v>1291.2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IFERROR(__xludf.DUMMYFUNCTION("""COMPUTED_VALUE"""),1300.0)</f>
        <v>1300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IFERROR(__xludf.DUMMYFUNCTION("""COMPUTED_VALUE"""),1301.6)</f>
        <v>1301.6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IFERROR(__xludf.DUMMYFUNCTION("""COMPUTED_VALUE"""),1300.4)</f>
        <v>1300.4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IFERROR(__xludf.DUMMYFUNCTION("""COMPUTED_VALUE"""),1368.8)</f>
        <v>1368.8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IFERROR(__xludf.DUMMYFUNCTION("""COMPUTED_VALUE"""),1399.7)</f>
        <v>1399.7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IFERROR(__xludf.DUMMYFUNCTION("""COMPUTED_VALUE"""),1405.0)</f>
        <v>1405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IFERROR(__xludf.DUMMYFUNCTION("""COMPUTED_VALUE"""),1422.4)</f>
        <v>1422.4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IFERROR(__xludf.DUMMYFUNCTION("""COMPUTED_VALUE"""),1431.3)</f>
        <v>1431.3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IFERROR(__xludf.DUMMYFUNCTION("""COMPUTED_VALUE"""),1420.9)</f>
        <v>1420.9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IFERROR(__xludf.DUMMYFUNCTION("""COMPUTED_VALUE"""),1406.0)</f>
        <v>1406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IFERROR(__xludf.DUMMYFUNCTION("""COMPUTED_VALUE"""),1407.0)</f>
        <v>1407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IFERROR(__xludf.DUMMYFUNCTION("""COMPUTED_VALUE"""),1377.2)</f>
        <v>1377.2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IFERROR(__xludf.DUMMYFUNCTION("""COMPUTED_VALUE"""),1436.5)</f>
        <v>1436.5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IFERROR(__xludf.DUMMYFUNCTION("""COMPUTED_VALUE"""),1415.7)</f>
        <v>1415.7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IFERROR(__xludf.DUMMYFUNCTION("""COMPUTED_VALUE"""),1424.4)</f>
        <v>1424.4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IFERROR(__xludf.DUMMYFUNCTION("""COMPUTED_VALUE"""),1454.2)</f>
        <v>1454.2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IFERROR(__xludf.DUMMYFUNCTION("""COMPUTED_VALUE"""),1456.4)</f>
        <v>1456.4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IFERROR(__xludf.DUMMYFUNCTION("""COMPUTED_VALUE"""),1440.8)</f>
        <v>1440.8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IFERROR(__xludf.DUMMYFUNCTION("""COMPUTED_VALUE"""),1424.6)</f>
        <v>1424.6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IFERROR(__xludf.DUMMYFUNCTION("""COMPUTED_VALUE"""),1429.2)</f>
        <v>1429.2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IFERROR(__xludf.DUMMYFUNCTION("""COMPUTED_VALUE"""),1409.4)</f>
        <v>1409.4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IFERROR(__xludf.DUMMYFUNCTION("""COMPUTED_VALUE"""),1426.8)</f>
        <v>1426.8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IFERROR(__xludf.DUMMYFUNCTION("""COMPUTED_VALUE"""),1434.8)</f>
        <v>1434.8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IFERROR(__xludf.DUMMYFUNCTION("""COMPUTED_VALUE"""),1422.1)</f>
        <v>1422.1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IFERROR(__xludf.DUMMYFUNCTION("""COMPUTED_VALUE"""),1412.9)</f>
        <v>1412.9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IFERROR(__xludf.DUMMYFUNCTION("""COMPUTED_VALUE"""),1417.8)</f>
        <v>1417.8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IFERROR(__xludf.DUMMYFUNCTION("""COMPUTED_VALUE"""),1420.9)</f>
        <v>1420.9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IFERROR(__xludf.DUMMYFUNCTION("""COMPUTED_VALUE"""),1413.7)</f>
        <v>1413.7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IFERROR(__xludf.DUMMYFUNCTION("""COMPUTED_VALUE"""),1405.5)</f>
        <v>1405.5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IFERROR(__xludf.DUMMYFUNCTION("""COMPUTED_VALUE"""),1423.5)</f>
        <v>1423.5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IFERROR(__xludf.DUMMYFUNCTION("""COMPUTED_VALUE"""),1442.4)</f>
        <v>1442.4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IFERROR(__xludf.DUMMYFUNCTION("""COMPUTED_VALUE"""),1443.5)</f>
        <v>1443.5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IFERROR(__xludf.DUMMYFUNCTION("""COMPUTED_VALUE"""),1448.8)</f>
        <v>1448.8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IFERROR(__xludf.DUMMYFUNCTION("""COMPUTED_VALUE"""),1438.5)</f>
        <v>1438.5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IFERROR(__xludf.DUMMYFUNCTION("""COMPUTED_VALUE"""),1448.9)</f>
        <v>1448.9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IFERROR(__xludf.DUMMYFUNCTION("""COMPUTED_VALUE"""),1441.6)</f>
        <v>1441.6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IFERROR(__xludf.DUMMYFUNCTION("""COMPUTED_VALUE"""),1427.9)</f>
        <v>1427.9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IFERROR(__xludf.DUMMYFUNCTION("""COMPUTED_VALUE"""),1437.8)</f>
        <v>1437.8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IFERROR(__xludf.DUMMYFUNCTION("""COMPUTED_VALUE"""),1431.2)</f>
        <v>1431.2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IFERROR(__xludf.DUMMYFUNCTION("""COMPUTED_VALUE"""),1430.1)</f>
        <v>1430.1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IFERROR(__xludf.DUMMYFUNCTION("""COMPUTED_VALUE"""),1433.3)</f>
        <v>1433.3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IFERROR(__xludf.DUMMYFUNCTION("""COMPUTED_VALUE"""),1466.2)</f>
        <v>1466.2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IFERROR(__xludf.DUMMYFUNCTION("""COMPUTED_VALUE"""),1456.8)</f>
        <v>1456.8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IFERROR(__xludf.DUMMYFUNCTION("""COMPUTED_VALUE"""),1450.8)</f>
        <v>1450.8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IFERROR(__xludf.DUMMYFUNCTION("""COMPUTED_VALUE"""),1467.3)</f>
        <v>1467.3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IFERROR(__xludf.DUMMYFUNCTION("""COMPUTED_VALUE"""),1495.3)</f>
        <v>1495.3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IFERROR(__xludf.DUMMYFUNCTION("""COMPUTED_VALUE"""),1515.4)</f>
        <v>1515.4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IFERROR(__xludf.DUMMYFUNCTION("""COMPUTED_VALUE"""),1500.6)</f>
        <v>1500.6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IFERROR(__xludf.DUMMYFUNCTION("""COMPUTED_VALUE"""),1528.4)</f>
        <v>1528.4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IFERROR(__xludf.DUMMYFUNCTION("""COMPUTED_VALUE"""),1518.8)</f>
        <v>1518.8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IFERROR(__xludf.DUMMYFUNCTION("""COMPUTED_VALUE"""),1517.8)</f>
        <v>1517.8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IFERROR(__xludf.DUMMYFUNCTION("""COMPUTED_VALUE"""),1527.3)</f>
        <v>1527.3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IFERROR(__xludf.DUMMYFUNCTION("""COMPUTED_VALUE"""),1541.5)</f>
        <v>1541.5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IFERROR(__xludf.DUMMYFUNCTION("""COMPUTED_VALUE"""),1537.6)</f>
        <v>1537.6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IFERROR(__xludf.DUMMYFUNCTION("""COMPUTED_VALUE"""),1519.0)</f>
        <v>1519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IFERROR(__xludf.DUMMYFUNCTION("""COMPUTED_VALUE"""),1517.2)</f>
        <v>1517.2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IFERROR(__xludf.DUMMYFUNCTION("""COMPUTED_VALUE"""),1495.2)</f>
        <v>1495.2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IFERROR(__xludf.DUMMYFUNCTION("""COMPUTED_VALUE"""),1483.7)</f>
        <v>1483.7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IFERROR(__xludf.DUMMYFUNCTION("""COMPUTED_VALUE"""),1485.4)</f>
        <v>1485.4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IFERROR(__xludf.DUMMYFUNCTION("""COMPUTED_VALUE"""),1485.6)</f>
        <v>1485.6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IFERROR(__xludf.DUMMYFUNCTION("""COMPUTED_VALUE"""),1476.4)</f>
        <v>1476.4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IFERROR(__xludf.DUMMYFUNCTION("""COMPUTED_VALUE"""),1476.0)</f>
        <v>1476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IFERROR(__xludf.DUMMYFUNCTION("""COMPUTED_VALUE"""),1428.6)</f>
        <v>1428.6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IFERROR(__xludf.DUMMYFUNCTION("""COMPUTED_VALUE"""),1412.8)</f>
        <v>1412.8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IFERROR(__xludf.DUMMYFUNCTION("""COMPUTED_VALUE"""),1424.6)</f>
        <v>1424.6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IFERROR(__xludf.DUMMYFUNCTION("""COMPUTED_VALUE"""),1402.9)</f>
        <v>1402.9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IFERROR(__xludf.DUMMYFUNCTION("""COMPUTED_VALUE"""),1391.7)</f>
        <v>1391.7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IFERROR(__xludf.DUMMYFUNCTION("""COMPUTED_VALUE"""),1387.6)</f>
        <v>1387.6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IFERROR(__xludf.DUMMYFUNCTION("""COMPUTED_VALUE"""),1417.1)</f>
        <v>1417.1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IFERROR(__xludf.DUMMYFUNCTION("""COMPUTED_VALUE"""),1410.1)</f>
        <v>1410.1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IFERROR(__xludf.DUMMYFUNCTION("""COMPUTED_VALUE"""),1390.2)</f>
        <v>1390.2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IFERROR(__xludf.DUMMYFUNCTION("""COMPUTED_VALUE"""),1393.7)</f>
        <v>1393.7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IFERROR(__xludf.DUMMYFUNCTION("""COMPUTED_VALUE"""),1411.5)</f>
        <v>1411.5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IFERROR(__xludf.DUMMYFUNCTION("""COMPUTED_VALUE"""),1391.7)</f>
        <v>1391.7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IFERROR(__xludf.DUMMYFUNCTION("""COMPUTED_VALUE"""),1392.8)</f>
        <v>1392.8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IFERROR(__xludf.DUMMYFUNCTION("""COMPUTED_VALUE"""),1389.4)</f>
        <v>1389.4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IFERROR(__xludf.DUMMYFUNCTION("""COMPUTED_VALUE"""),1367.8)</f>
        <v>1367.8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IFERROR(__xludf.DUMMYFUNCTION("""COMPUTED_VALUE"""),1386.2)</f>
        <v>1386.2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IFERROR(__xludf.DUMMYFUNCTION("""COMPUTED_VALUE"""),1380.4)</f>
        <v>1380.4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IFERROR(__xludf.DUMMYFUNCTION("""COMPUTED_VALUE"""),1382.6)</f>
        <v>1382.6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IFERROR(__xludf.DUMMYFUNCTION("""COMPUTED_VALUE"""),1373.8)</f>
        <v>1373.8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IFERROR(__xludf.DUMMYFUNCTION("""COMPUTED_VALUE"""),1381.7)</f>
        <v>1381.7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IFERROR(__xludf.DUMMYFUNCTION("""COMPUTED_VALUE"""),1420.1)</f>
        <v>1420.1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IFERROR(__xludf.DUMMYFUNCTION("""COMPUTED_VALUE"""),1413.0)</f>
        <v>1413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IFERROR(__xludf.DUMMYFUNCTION("""COMPUTED_VALUE"""),1424.8)</f>
        <v>1424.8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IFERROR(__xludf.DUMMYFUNCTION("""COMPUTED_VALUE"""),1409.2)</f>
        <v>1409.2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IFERROR(__xludf.DUMMYFUNCTION("""COMPUTED_VALUE"""),1412.6)</f>
        <v>1412.6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IFERROR(__xludf.DUMMYFUNCTION("""COMPUTED_VALUE"""),1384.9)</f>
        <v>1384.9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IFERROR(__xludf.DUMMYFUNCTION("""COMPUTED_VALUE"""),1385.9)</f>
        <v>1385.9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IFERROR(__xludf.DUMMYFUNCTION("""COMPUTED_VALUE"""),1357.2)</f>
        <v>1357.2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IFERROR(__xludf.DUMMYFUNCTION("""COMPUTED_VALUE"""),1353.9)</f>
        <v>1353.9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IFERROR(__xludf.DUMMYFUNCTION("""COMPUTED_VALUE"""),1366.5)</f>
        <v>1366.5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IFERROR(__xludf.DUMMYFUNCTION("""COMPUTED_VALUE"""),1372.6)</f>
        <v>1372.6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IFERROR(__xludf.DUMMYFUNCTION("""COMPUTED_VALUE"""),1359.3)</f>
        <v>1359.3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IFERROR(__xludf.DUMMYFUNCTION("""COMPUTED_VALUE"""),1375.0)</f>
        <v>1375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IFERROR(__xludf.DUMMYFUNCTION("""COMPUTED_VALUE"""),1378.5)</f>
        <v>1378.5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IFERROR(__xludf.DUMMYFUNCTION("""COMPUTED_VALUE"""),1376.2)</f>
        <v>1376.2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IFERROR(__xludf.DUMMYFUNCTION("""COMPUTED_VALUE"""),1377.0)</f>
        <v>1377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IFERROR(__xludf.DUMMYFUNCTION("""COMPUTED_VALUE"""),1383.3)</f>
        <v>1383.3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IFERROR(__xludf.DUMMYFUNCTION("""COMPUTED_VALUE"""),1395.0)</f>
        <v>1395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IFERROR(__xludf.DUMMYFUNCTION("""COMPUTED_VALUE"""),1399.3)</f>
        <v>1399.3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IFERROR(__xludf.DUMMYFUNCTION("""COMPUTED_VALUE"""),1405.3)</f>
        <v>1405.3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IFERROR(__xludf.DUMMYFUNCTION("""COMPUTED_VALUE"""),1413.8)</f>
        <v>1413.8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IFERROR(__xludf.DUMMYFUNCTION("""COMPUTED_VALUE"""),1415.0)</f>
        <v>1415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IFERROR(__xludf.DUMMYFUNCTION("""COMPUTED_VALUE"""),1407.4)</f>
        <v>1407.4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IFERROR(__xludf.DUMMYFUNCTION("""COMPUTED_VALUE"""),1390.6)</f>
        <v>1390.6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IFERROR(__xludf.DUMMYFUNCTION("""COMPUTED_VALUE"""),1389.8)</f>
        <v>1389.8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IFERROR(__xludf.DUMMYFUNCTION("""COMPUTED_VALUE"""),1383.0)</f>
        <v>1383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IFERROR(__xludf.DUMMYFUNCTION("""COMPUTED_VALUE"""),1372.4)</f>
        <v>1372.4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IFERROR(__xludf.DUMMYFUNCTION("""COMPUTED_VALUE"""),1377.6)</f>
        <v>1377.6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IFERROR(__xludf.DUMMYFUNCTION("""COMPUTED_VALUE"""),1372.8)</f>
        <v>1372.8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IFERROR(__xludf.DUMMYFUNCTION("""COMPUTED_VALUE"""),1364.0)</f>
        <v>1364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IFERROR(__xludf.DUMMYFUNCTION("""COMPUTED_VALUE"""),1368.7)</f>
        <v>1368.7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IFERROR(__xludf.DUMMYFUNCTION("""COMPUTED_VALUE"""),1363.4)</f>
        <v>1363.4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IFERROR(__xludf.DUMMYFUNCTION("""COMPUTED_VALUE"""),1375.0)</f>
        <v>1375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IFERROR(__xludf.DUMMYFUNCTION("""COMPUTED_VALUE"""),1384.8)</f>
        <v>1384.8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IFERROR(__xludf.DUMMYFUNCTION("""COMPUTED_VALUE"""),1367.4)</f>
        <v>1367.4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IFERROR(__xludf.DUMMYFUNCTION("""COMPUTED_VALUE"""),1377.8)</f>
        <v>1377.8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IFERROR(__xludf.DUMMYFUNCTION("""COMPUTED_VALUE"""),1381.7)</f>
        <v>1381.7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IFERROR(__xludf.DUMMYFUNCTION("""COMPUTED_VALUE"""),1375.0)</f>
        <v>1375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IFERROR(__xludf.DUMMYFUNCTION("""COMPUTED_VALUE"""),1375.9)</f>
        <v>1375.9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IFERROR(__xludf.DUMMYFUNCTION("""COMPUTED_VALUE"""),1374.3)</f>
        <v>1374.3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IFERROR(__xludf.DUMMYFUNCTION("""COMPUTED_VALUE"""),1398.3)</f>
        <v>1398.3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IFERROR(__xludf.DUMMYFUNCTION("""COMPUTED_VALUE"""),1416.8)</f>
        <v>1416.8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IFERROR(__xludf.DUMMYFUNCTION("""COMPUTED_VALUE"""),1466.8)</f>
        <v>1466.8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IFERROR(__xludf.DUMMYFUNCTION("""COMPUTED_VALUE"""),1465.2)</f>
        <v>1465.2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IFERROR(__xludf.DUMMYFUNCTION("""COMPUTED_VALUE"""),1448.4)</f>
        <v>1448.4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IFERROR(__xludf.DUMMYFUNCTION("""COMPUTED_VALUE"""),1451.6)</f>
        <v>1451.6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IFERROR(__xludf.DUMMYFUNCTION("""COMPUTED_VALUE"""),1484.1)</f>
        <v>1484.1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IFERROR(__xludf.DUMMYFUNCTION("""COMPUTED_VALUE"""),1486.9)</f>
        <v>1486.9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IFERROR(__xludf.DUMMYFUNCTION("""COMPUTED_VALUE"""),1504.2)</f>
        <v>1504.2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IFERROR(__xludf.DUMMYFUNCTION("""COMPUTED_VALUE"""),1488.5)</f>
        <v>1488.5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IFERROR(__xludf.DUMMYFUNCTION("""COMPUTED_VALUE"""),1486.4)</f>
        <v>1486.4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IFERROR(__xludf.DUMMYFUNCTION("""COMPUTED_VALUE"""),1484.7)</f>
        <v>1484.7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IFERROR(__xludf.DUMMYFUNCTION("""COMPUTED_VALUE"""),1473.1)</f>
        <v>1473.1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IFERROR(__xludf.DUMMYFUNCTION("""COMPUTED_VALUE"""),1496.1)</f>
        <v>1496.1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IFERROR(__xludf.DUMMYFUNCTION("""COMPUTED_VALUE"""),1478.0)</f>
        <v>1478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IFERROR(__xludf.DUMMYFUNCTION("""COMPUTED_VALUE"""),1489.3)</f>
        <v>1489.3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IFERROR(__xludf.DUMMYFUNCTION("""COMPUTED_VALUE"""),1493.4)</f>
        <v>1493.4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IFERROR(__xludf.DUMMYFUNCTION("""COMPUTED_VALUE"""),1511.5)</f>
        <v>1511.5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IFERROR(__xludf.DUMMYFUNCTION("""COMPUTED_VALUE"""),1510.9)</f>
        <v>1510.9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IFERROR(__xludf.DUMMYFUNCTION("""COMPUTED_VALUE"""),1518.9)</f>
        <v>1518.9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IFERROR(__xludf.DUMMYFUNCTION("""COMPUTED_VALUE"""),1518.3)</f>
        <v>1518.3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IFERROR(__xludf.DUMMYFUNCTION("""COMPUTED_VALUE"""),1519.4)</f>
        <v>1519.4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IFERROR(__xludf.DUMMYFUNCTION("""COMPUTED_VALUE"""),1518.9)</f>
        <v>1518.9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IFERROR(__xludf.DUMMYFUNCTION("""COMPUTED_VALUE"""),1549.1)</f>
        <v>1549.1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IFERROR(__xludf.DUMMYFUNCTION("""COMPUTED_VALUE"""),1546.6)</f>
        <v>1546.6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IFERROR(__xludf.DUMMYFUNCTION("""COMPUTED_VALUE"""),1535.9)</f>
        <v>1535.9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IFERROR(__xludf.DUMMYFUNCTION("""COMPUTED_VALUE"""),1539.7)</f>
        <v>1539.7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IFERROR(__xludf.DUMMYFUNCTION("""COMPUTED_VALUE"""),1569.9)</f>
        <v>1569.9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IFERROR(__xludf.DUMMYFUNCTION("""COMPUTED_VALUE"""),1563.4)</f>
        <v>1563.4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IFERROR(__xludf.DUMMYFUNCTION("""COMPUTED_VALUE"""),1567.5)</f>
        <v>1567.5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IFERROR(__xludf.DUMMYFUNCTION("""COMPUTED_VALUE"""),1566.1)</f>
        <v>1566.1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IFERROR(__xludf.DUMMYFUNCTION("""COMPUTED_VALUE"""),1546.3)</f>
        <v>1546.3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IFERROR(__xludf.DUMMYFUNCTION("""COMPUTED_VALUE"""),1538.8)</f>
        <v>1538.8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IFERROR(__xludf.DUMMYFUNCTION("""COMPUTED_VALUE"""),1535.6)</f>
        <v>1535.6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IFERROR(__xludf.DUMMYFUNCTION("""COMPUTED_VALUE"""),1540.6)</f>
        <v>1540.6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IFERROR(__xludf.DUMMYFUNCTION("""COMPUTED_VALUE"""),1543.0)</f>
        <v>1543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IFERROR(__xludf.DUMMYFUNCTION("""COMPUTED_VALUE"""),1529.4)</f>
        <v>1529.4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IFERROR(__xludf.DUMMYFUNCTION("""COMPUTED_VALUE"""),1536.9)</f>
        <v>1536.9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IFERROR(__xludf.DUMMYFUNCTION("""COMPUTED_VALUE"""),1545.0)</f>
        <v>1545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IFERROR(__xludf.DUMMYFUNCTION("""COMPUTED_VALUE"""),1556.5)</f>
        <v>1556.5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IFERROR(__xludf.DUMMYFUNCTION("""COMPUTED_VALUE"""),1556.2)</f>
        <v>1556.2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IFERROR(__xludf.DUMMYFUNCTION("""COMPUTED_VALUE"""),1542.3)</f>
        <v>1542.3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IFERROR(__xludf.DUMMYFUNCTION("""COMPUTED_VALUE"""),1544.4)</f>
        <v>1544.4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IFERROR(__xludf.DUMMYFUNCTION("""COMPUTED_VALUE"""),1544.4)</f>
        <v>1544.4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IFERROR(__xludf.DUMMYFUNCTION("""COMPUTED_VALUE"""),1565.1)</f>
        <v>1565.1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IFERROR(__xludf.DUMMYFUNCTION("""COMPUTED_VALUE"""),1575.4)</f>
        <v>1575.4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IFERROR(__xludf.DUMMYFUNCTION("""COMPUTED_VALUE"""),1570.7)</f>
        <v>1570.7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IFERROR(__xludf.DUMMYFUNCTION("""COMPUTED_VALUE"""),1558.2)</f>
        <v>1558.2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IFERROR(__xludf.DUMMYFUNCTION("""COMPUTED_VALUE"""),1559.2)</f>
        <v>1559.2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IFERROR(__xludf.DUMMYFUNCTION("""COMPUTED_VALUE"""),1545.6)</f>
        <v>1545.6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IFERROR(__xludf.DUMMYFUNCTION("""COMPUTED_VALUE"""),1539.8)</f>
        <v>1539.8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IFERROR(__xludf.DUMMYFUNCTION("""COMPUTED_VALUE"""),1570.4)</f>
        <v>1570.4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IFERROR(__xludf.DUMMYFUNCTION("""COMPUTED_VALUE"""),1575.6)</f>
        <v>1575.6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IFERROR(__xludf.DUMMYFUNCTION("""COMPUTED_VALUE"""),1592.3)</f>
        <v>1592.3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IFERROR(__xludf.DUMMYFUNCTION("""COMPUTED_VALUE"""),1578.1)</f>
        <v>1578.1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IFERROR(__xludf.DUMMYFUNCTION("""COMPUTED_VALUE"""),1507.6)</f>
        <v>1507.6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IFERROR(__xludf.DUMMYFUNCTION("""COMPUTED_VALUE"""),1504.2)</f>
        <v>1504.2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IFERROR(__xludf.DUMMYFUNCTION("""COMPUTED_VALUE"""),1470.6)</f>
        <v>1470.6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IFERROR(__xludf.DUMMYFUNCTION("""COMPUTED_VALUE"""),1475.3)</f>
        <v>1475.3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IFERROR(__xludf.DUMMYFUNCTION("""COMPUTED_VALUE"""),1483.2)</f>
        <v>1483.2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IFERROR(__xludf.DUMMYFUNCTION("""COMPUTED_VALUE"""),1452.8)</f>
        <v>1452.8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IFERROR(__xludf.DUMMYFUNCTION("""COMPUTED_VALUE"""),1458.8)</f>
        <v>1458.8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IFERROR(__xludf.DUMMYFUNCTION("""COMPUTED_VALUE"""),1457.9)</f>
        <v>1457.9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IFERROR(__xludf.DUMMYFUNCTION("""COMPUTED_VALUE"""),1413.6)</f>
        <v>1413.6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IFERROR(__xludf.DUMMYFUNCTION("""COMPUTED_VALUE"""),1394.0)</f>
        <v>1394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IFERROR(__xludf.DUMMYFUNCTION("""COMPUTED_VALUE"""),1404.6)</f>
        <v>1404.6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IFERROR(__xludf.DUMMYFUNCTION("""COMPUTED_VALUE"""),1402.5)</f>
        <v>1402.5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IFERROR(__xludf.DUMMYFUNCTION("""COMPUTED_VALUE"""),1386.1)</f>
        <v>1386.1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IFERROR(__xludf.DUMMYFUNCTION("""COMPUTED_VALUE"""),1380.5)</f>
        <v>1380.5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IFERROR(__xludf.DUMMYFUNCTION("""COMPUTED_VALUE"""),1396.7)</f>
        <v>1396.7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IFERROR(__xludf.DUMMYFUNCTION("""COMPUTED_VALUE"""),1391.0)</f>
        <v>1391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IFERROR(__xludf.DUMMYFUNCTION("""COMPUTED_VALUE"""),1395.4)</f>
        <v>1395.4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IFERROR(__xludf.DUMMYFUNCTION("""COMPUTED_VALUE"""),1390.4)</f>
        <v>1390.4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IFERROR(__xludf.DUMMYFUNCTION("""COMPUTED_VALUE"""),1437.1)</f>
        <v>1437.1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IFERROR(__xludf.DUMMYFUNCTION("""COMPUTED_VALUE"""),1456.8)</f>
        <v>1456.8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IFERROR(__xludf.DUMMYFUNCTION("""COMPUTED_VALUE"""),1443.4)</f>
        <v>1443.4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IFERROR(__xludf.DUMMYFUNCTION("""COMPUTED_VALUE"""),1450.8)</f>
        <v>1450.8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IFERROR(__xludf.DUMMYFUNCTION("""COMPUTED_VALUE"""),1461.6)</f>
        <v>1461.6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IFERROR(__xludf.DUMMYFUNCTION("""COMPUTED_VALUE"""),1458.5)</f>
        <v>1458.5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IFERROR(__xludf.DUMMYFUNCTION("""COMPUTED_VALUE"""),1468.7)</f>
        <v>1468.7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IFERROR(__xludf.DUMMYFUNCTION("""COMPUTED_VALUE"""),1448.9)</f>
        <v>1448.9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IFERROR(__xludf.DUMMYFUNCTION("""COMPUTED_VALUE"""),1419.6)</f>
        <v>1419.6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IFERROR(__xludf.DUMMYFUNCTION("""COMPUTED_VALUE"""),1437.1)</f>
        <v>1437.1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IFERROR(__xludf.DUMMYFUNCTION("""COMPUTED_VALUE"""),1423.0)</f>
        <v>1423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IFERROR(__xludf.DUMMYFUNCTION("""COMPUTED_VALUE"""),1441.3)</f>
        <v>1441.3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IFERROR(__xludf.DUMMYFUNCTION("""COMPUTED_VALUE"""),1409.5)</f>
        <v>1409.5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IFERROR(__xludf.DUMMYFUNCTION("""COMPUTED_VALUE"""),1419.4)</f>
        <v>1419.4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IFERROR(__xludf.DUMMYFUNCTION("""COMPUTED_VALUE"""),1428.0)</f>
        <v>1428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IFERROR(__xludf.DUMMYFUNCTION("""COMPUTED_VALUE"""),1428.8)</f>
        <v>1428.8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IFERROR(__xludf.DUMMYFUNCTION("""COMPUTED_VALUE"""),1398.5)</f>
        <v>1398.5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IFERROR(__xludf.DUMMYFUNCTION("""COMPUTED_VALUE"""),1406.8)</f>
        <v>1406.8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IFERROR(__xludf.DUMMYFUNCTION("""COMPUTED_VALUE"""),1393.9)</f>
        <v>1393.9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IFERROR(__xludf.DUMMYFUNCTION("""COMPUTED_VALUE"""),1358.0)</f>
        <v>1358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IFERROR(__xludf.DUMMYFUNCTION("""COMPUTED_VALUE"""),1345.0)</f>
        <v>1345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IFERROR(__xludf.DUMMYFUNCTION("""COMPUTED_VALUE"""),1389.4)</f>
        <v>1389.4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IFERROR(__xludf.DUMMYFUNCTION("""COMPUTED_VALUE"""),1404.8)</f>
        <v>1404.8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IFERROR(__xludf.DUMMYFUNCTION("""COMPUTED_VALUE"""),1424.0)</f>
        <v>1424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IFERROR(__xludf.DUMMYFUNCTION("""COMPUTED_VALUE"""),1408.8)</f>
        <v>1408.8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IFERROR(__xludf.DUMMYFUNCTION("""COMPUTED_VALUE"""),1390.2)</f>
        <v>1390.2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IFERROR(__xludf.DUMMYFUNCTION("""COMPUTED_VALUE"""),1392.2)</f>
        <v>1392.2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IFERROR(__xludf.DUMMYFUNCTION("""COMPUTED_VALUE"""),1380.7)</f>
        <v>1380.7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IFERROR(__xludf.DUMMYFUNCTION("""COMPUTED_VALUE"""),1395.1)</f>
        <v>1395.1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IFERROR(__xludf.DUMMYFUNCTION("""COMPUTED_VALUE"""),1397.6)</f>
        <v>1397.6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IFERROR(__xludf.DUMMYFUNCTION("""COMPUTED_VALUE"""),1408.1)</f>
        <v>1408.1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IFERROR(__xludf.DUMMYFUNCTION("""COMPUTED_VALUE"""),1384.8)</f>
        <v>1384.8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IFERROR(__xludf.DUMMYFUNCTION("""COMPUTED_VALUE"""),1414.4)</f>
        <v>1414.4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IFERROR(__xludf.DUMMYFUNCTION("""COMPUTED_VALUE"""),1407.8)</f>
        <v>1407.8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IFERROR(__xludf.DUMMYFUNCTION("""COMPUTED_VALUE"""),1411.8)</f>
        <v>1411.8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IFERROR(__xludf.DUMMYFUNCTION("""COMPUTED_VALUE"""),1413.1)</f>
        <v>1413.1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IFERROR(__xludf.DUMMYFUNCTION("""COMPUTED_VALUE"""),1348.1)</f>
        <v>1348.1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IFERROR(__xludf.DUMMYFUNCTION("""COMPUTED_VALUE"""),1343.9)</f>
        <v>1343.9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IFERROR(__xludf.DUMMYFUNCTION("""COMPUTED_VALUE"""),1369.2)</f>
        <v>1369.2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IFERROR(__xludf.DUMMYFUNCTION("""COMPUTED_VALUE"""),1350.5)</f>
        <v>1350.5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IFERROR(__xludf.DUMMYFUNCTION("""COMPUTED_VALUE"""),1304.7)</f>
        <v>1304.7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IFERROR(__xludf.DUMMYFUNCTION("""COMPUTED_VALUE"""),1304.6)</f>
        <v>1304.6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IFERROR(__xludf.DUMMYFUNCTION("""COMPUTED_VALUE"""),1347.8)</f>
        <v>1347.8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IFERROR(__xludf.DUMMYFUNCTION("""COMPUTED_VALUE"""),1330.0)</f>
        <v>1330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IFERROR(__xludf.DUMMYFUNCTION("""COMPUTED_VALUE"""),1350.2)</f>
        <v>1350.2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IFERROR(__xludf.DUMMYFUNCTION("""COMPUTED_VALUE"""),1315.1)</f>
        <v>1315.1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IFERROR(__xludf.DUMMYFUNCTION("""COMPUTED_VALUE"""),1344.1)</f>
        <v>1344.1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IFERROR(__xludf.DUMMYFUNCTION("""COMPUTED_VALUE"""),1343.3)</f>
        <v>1343.3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IFERROR(__xludf.DUMMYFUNCTION("""COMPUTED_VALUE"""),1365.0)</f>
        <v>1365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IFERROR(__xludf.DUMMYFUNCTION("""COMPUTED_VALUE"""),1363.3)</f>
        <v>1363.3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IFERROR(__xludf.DUMMYFUNCTION("""COMPUTED_VALUE"""),1353.3)</f>
        <v>1353.3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IFERROR(__xludf.DUMMYFUNCTION("""COMPUTED_VALUE"""),1362.1)</f>
        <v>1362.1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IFERROR(__xludf.DUMMYFUNCTION("""COMPUTED_VALUE"""),1343.4)</f>
        <v>1343.4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IFERROR(__xludf.DUMMYFUNCTION("""COMPUTED_VALUE"""),1327.8)</f>
        <v>1327.8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IFERROR(__xludf.DUMMYFUNCTION("""COMPUTED_VALUE"""),1365.8)</f>
        <v>1365.8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IFERROR(__xludf.DUMMYFUNCTION("""COMPUTED_VALUE"""),1388.9)</f>
        <v>1388.9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IFERROR(__xludf.DUMMYFUNCTION("""COMPUTED_VALUE"""),1425.4)</f>
        <v>1425.4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IFERROR(__xludf.DUMMYFUNCTION("""COMPUTED_VALUE"""),1430.8)</f>
        <v>1430.8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IFERROR(__xludf.DUMMYFUNCTION("""COMPUTED_VALUE"""),1463.1)</f>
        <v>1463.1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IFERROR(__xludf.DUMMYFUNCTION("""COMPUTED_VALUE"""),1463.6)</f>
        <v>1463.6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IFERROR(__xludf.DUMMYFUNCTION("""COMPUTED_VALUE"""),1437.9)</f>
        <v>1437.9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IFERROR(__xludf.DUMMYFUNCTION("""COMPUTED_VALUE"""),1436.2)</f>
        <v>1436.2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IFERROR(__xludf.DUMMYFUNCTION("""COMPUTED_VALUE"""),1435.2)</f>
        <v>1435.2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IFERROR(__xludf.DUMMYFUNCTION("""COMPUTED_VALUE"""),1388.2)</f>
        <v>1388.2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IFERROR(__xludf.DUMMYFUNCTION("""COMPUTED_VALUE"""),1364.0)</f>
        <v>1364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IFERROR(__xludf.DUMMYFUNCTION("""COMPUTED_VALUE"""),1358.8)</f>
        <v>1358.8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IFERROR(__xludf.DUMMYFUNCTION("""COMPUTED_VALUE"""),1361.8)</f>
        <v>1361.8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IFERROR(__xludf.DUMMYFUNCTION("""COMPUTED_VALUE"""),1336.4)</f>
        <v>1336.4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IFERROR(__xludf.DUMMYFUNCTION("""COMPUTED_VALUE"""),1335.9)</f>
        <v>1335.9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IFERROR(__xludf.DUMMYFUNCTION("""COMPUTED_VALUE"""),1322.7)</f>
        <v>1322.7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IFERROR(__xludf.DUMMYFUNCTION("""COMPUTED_VALUE"""),1359.7)</f>
        <v>1359.7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IFERROR(__xludf.DUMMYFUNCTION("""COMPUTED_VALUE"""),1349.6)</f>
        <v>1349.6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IFERROR(__xludf.DUMMYFUNCTION("""COMPUTED_VALUE"""),1354.5)</f>
        <v>1354.5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IFERROR(__xludf.DUMMYFUNCTION("""COMPUTED_VALUE"""),1367.0)</f>
        <v>1367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IFERROR(__xludf.DUMMYFUNCTION("""COMPUTED_VALUE"""),1356.3)</f>
        <v>1356.3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IFERROR(__xludf.DUMMYFUNCTION("""COMPUTED_VALUE"""),1350.5)</f>
        <v>1350.5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IFERROR(__xludf.DUMMYFUNCTION("""COMPUTED_VALUE"""),1321.2)</f>
        <v>1321.2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IFERROR(__xludf.DUMMYFUNCTION("""COMPUTED_VALUE"""),1320.0)</f>
        <v>1320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IFERROR(__xludf.DUMMYFUNCTION("""COMPUTED_VALUE"""),1314.6)</f>
        <v>1314.6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IFERROR(__xludf.DUMMYFUNCTION("""COMPUTED_VALUE"""),1313.2)</f>
        <v>1313.2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IFERROR(__xludf.DUMMYFUNCTION("""COMPUTED_VALUE"""),1303.7)</f>
        <v>1303.7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IFERROR(__xludf.DUMMYFUNCTION("""COMPUTED_VALUE"""),1291.0)</f>
        <v>1291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IFERROR(__xludf.DUMMYFUNCTION("""COMPUTED_VALUE"""),1263.3)</f>
        <v>1263.3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IFERROR(__xludf.DUMMYFUNCTION("""COMPUTED_VALUE"""),1269.2)</f>
        <v>1269.2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IFERROR(__xludf.DUMMYFUNCTION("""COMPUTED_VALUE"""),1258.8)</f>
        <v>1258.8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IFERROR(__xludf.DUMMYFUNCTION("""COMPUTED_VALUE"""),1263.0)</f>
        <v>1263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IFERROR(__xludf.DUMMYFUNCTION("""COMPUTED_VALUE"""),1293.0)</f>
        <v>1293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IFERROR(__xludf.DUMMYFUNCTION("""COMPUTED_VALUE"""),1307.0)</f>
        <v>1307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IFERROR(__xludf.DUMMYFUNCTION("""COMPUTED_VALUE"""),1328.8)</f>
        <v>1328.8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IFERROR(__xludf.DUMMYFUNCTION("""COMPUTED_VALUE"""),1332.7)</f>
        <v>1332.7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1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IFERROR(__xludf.DUMMYFUNCTION("""COMPUTED_VALUE"""),814.35)</f>
        <v>814.35</v>
      </c>
    </row>
    <row r="4">
      <c r="A4" s="4">
        <f>IFERROR(__xludf.DUMMYFUNCTION("""COMPUTED_VALUE"""),44929.64583333333)</f>
        <v>44929.64583</v>
      </c>
      <c r="B4" s="5">
        <f>IFERROR(__xludf.DUMMYFUNCTION("""COMPUTED_VALUE"""),819.68)</f>
        <v>819.68</v>
      </c>
    </row>
    <row r="5">
      <c r="A5" s="4">
        <f>IFERROR(__xludf.DUMMYFUNCTION("""COMPUTED_VALUE"""),44930.64583333333)</f>
        <v>44930.64583</v>
      </c>
      <c r="B5" s="5">
        <f>IFERROR(__xludf.DUMMYFUNCTION("""COMPUTED_VALUE"""),805.03)</f>
        <v>805.03</v>
      </c>
    </row>
    <row r="6">
      <c r="A6" s="4">
        <f>IFERROR(__xludf.DUMMYFUNCTION("""COMPUTED_VALUE"""),44931.64583333333)</f>
        <v>44931.64583</v>
      </c>
      <c r="B6" s="5">
        <f>IFERROR(__xludf.DUMMYFUNCTION("""COMPUTED_VALUE"""),799.85)</f>
        <v>799.85</v>
      </c>
    </row>
    <row r="7">
      <c r="A7" s="4">
        <f>IFERROR(__xludf.DUMMYFUNCTION("""COMPUTED_VALUE"""),44932.64583333333)</f>
        <v>44932.64583</v>
      </c>
      <c r="B7" s="5">
        <f>IFERROR(__xludf.DUMMYFUNCTION("""COMPUTED_VALUE"""),797.2)</f>
        <v>797.2</v>
      </c>
    </row>
    <row r="8">
      <c r="A8" s="4">
        <f>IFERROR(__xludf.DUMMYFUNCTION("""COMPUTED_VALUE"""),44935.64583333333)</f>
        <v>44935.64583</v>
      </c>
      <c r="B8" s="5">
        <f>IFERROR(__xludf.DUMMYFUNCTION("""COMPUTED_VALUE"""),798.75)</f>
        <v>798.75</v>
      </c>
    </row>
    <row r="9">
      <c r="A9" s="4">
        <f>IFERROR(__xludf.DUMMYFUNCTION("""COMPUTED_VALUE"""),44936.64583333333)</f>
        <v>44936.64583</v>
      </c>
      <c r="B9" s="5">
        <f>IFERROR(__xludf.DUMMYFUNCTION("""COMPUTED_VALUE"""),784.15)</f>
        <v>784.15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IFERROR(__xludf.DUMMYFUNCTION("""COMPUTED_VALUE"""),795.45)</f>
        <v>795.45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IFERROR(__xludf.DUMMYFUNCTION("""COMPUTED_VALUE"""),799.7)</f>
        <v>799.7</v>
      </c>
    </row>
    <row r="12">
      <c r="A12" s="4">
        <f>IFERROR(__xludf.DUMMYFUNCTION("""COMPUTED_VALUE"""),44939.64583333333)</f>
        <v>44939.64583</v>
      </c>
      <c r="B12" s="5">
        <f>IFERROR(__xludf.DUMMYFUNCTION("""COMPUTED_VALUE"""),800.33)</f>
        <v>800.33</v>
      </c>
    </row>
    <row r="13">
      <c r="A13" s="4">
        <f>IFERROR(__xludf.DUMMYFUNCTION("""COMPUTED_VALUE"""),44942.64583333333)</f>
        <v>44942.64583</v>
      </c>
      <c r="B13" s="5">
        <f>IFERROR(__xludf.DUMMYFUNCTION("""COMPUTED_VALUE"""),792.65)</f>
        <v>792.65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IFERROR(__xludf.DUMMYFUNCTION("""COMPUTED_VALUE"""),804.45)</f>
        <v>804.45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IFERROR(__xludf.DUMMYFUNCTION("""COMPUTED_VALUE"""),818.65)</f>
        <v>818.65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IFERROR(__xludf.DUMMYFUNCTION("""COMPUTED_VALUE"""),822.05)</f>
        <v>822.05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IFERROR(__xludf.DUMMYFUNCTION("""COMPUTED_VALUE"""),830.48)</f>
        <v>830.48</v>
      </c>
    </row>
    <row r="18">
      <c r="A18" s="4">
        <f>IFERROR(__xludf.DUMMYFUNCTION("""COMPUTED_VALUE"""),44949.64583333333)</f>
        <v>44949.64583</v>
      </c>
      <c r="B18" s="5">
        <f>IFERROR(__xludf.DUMMYFUNCTION("""COMPUTED_VALUE"""),836.55)</f>
        <v>836.55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IFERROR(__xludf.DUMMYFUNCTION("""COMPUTED_VALUE"""),847.75)</f>
        <v>847.75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IFERROR(__xludf.DUMMYFUNCTION("""COMPUTED_VALUE"""),824.33)</f>
        <v>824.33</v>
      </c>
    </row>
    <row r="21">
      <c r="A21" s="4">
        <f>IFERROR(__xludf.DUMMYFUNCTION("""COMPUTED_VALUE"""),44953.64583333333)</f>
        <v>44953.64583</v>
      </c>
      <c r="B21" s="5">
        <f>IFERROR(__xludf.DUMMYFUNCTION("""COMPUTED_VALUE"""),807.9)</f>
        <v>807.9</v>
      </c>
    </row>
    <row r="22">
      <c r="A22" s="4">
        <f>IFERROR(__xludf.DUMMYFUNCTION("""COMPUTED_VALUE"""),44956.64583333333)</f>
        <v>44956.64583</v>
      </c>
      <c r="B22" s="5">
        <f>IFERROR(__xludf.DUMMYFUNCTION("""COMPUTED_VALUE"""),807.08)</f>
        <v>807.08</v>
      </c>
    </row>
    <row r="23">
      <c r="A23" s="4">
        <f>IFERROR(__xludf.DUMMYFUNCTION("""COMPUTED_VALUE"""),44957.64583333333)</f>
        <v>44957.64583</v>
      </c>
      <c r="B23" s="5">
        <f>IFERROR(__xludf.DUMMYFUNCTION("""COMPUTED_VALUE"""),801.75)</f>
        <v>801.75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IFERROR(__xludf.DUMMYFUNCTION("""COMPUTED_VALUE"""),813.78)</f>
        <v>813.78</v>
      </c>
    </row>
    <row r="25">
      <c r="A25" s="4">
        <f>IFERROR(__xludf.DUMMYFUNCTION("""COMPUTED_VALUE"""),44959.64583333333)</f>
        <v>44959.64583</v>
      </c>
      <c r="B25" s="5">
        <f>IFERROR(__xludf.DUMMYFUNCTION("""COMPUTED_VALUE"""),801.68)</f>
        <v>801.68</v>
      </c>
    </row>
    <row r="26">
      <c r="A26" s="4">
        <f>IFERROR(__xludf.DUMMYFUNCTION("""COMPUTED_VALUE"""),44960.64583333333)</f>
        <v>44960.64583</v>
      </c>
      <c r="B26" s="5">
        <f>IFERROR(__xludf.DUMMYFUNCTION("""COMPUTED_VALUE"""),829.4)</f>
        <v>829.4</v>
      </c>
    </row>
    <row r="27">
      <c r="A27" s="4">
        <f>IFERROR(__xludf.DUMMYFUNCTION("""COMPUTED_VALUE"""),44963.64583333333)</f>
        <v>44963.64583</v>
      </c>
      <c r="B27" s="5">
        <f>IFERROR(__xludf.DUMMYFUNCTION("""COMPUTED_VALUE"""),825.88)</f>
        <v>825.88</v>
      </c>
    </row>
    <row r="28">
      <c r="A28" s="4">
        <f>IFERROR(__xludf.DUMMYFUNCTION("""COMPUTED_VALUE"""),44964.64583333333)</f>
        <v>44964.64583</v>
      </c>
      <c r="B28" s="5">
        <f>IFERROR(__xludf.DUMMYFUNCTION("""COMPUTED_VALUE"""),827.1)</f>
        <v>827.1</v>
      </c>
    </row>
    <row r="29">
      <c r="A29" s="4">
        <f>IFERROR(__xludf.DUMMYFUNCTION("""COMPUTED_VALUE"""),44965.64583333333)</f>
        <v>44965.64583</v>
      </c>
      <c r="B29" s="5">
        <f>IFERROR(__xludf.DUMMYFUNCTION("""COMPUTED_VALUE"""),827.0)</f>
        <v>827</v>
      </c>
    </row>
    <row r="30">
      <c r="A30" s="4">
        <f>IFERROR(__xludf.DUMMYFUNCTION("""COMPUTED_VALUE"""),44966.64583333333)</f>
        <v>44966.64583</v>
      </c>
      <c r="B30" s="5">
        <f>IFERROR(__xludf.DUMMYFUNCTION("""COMPUTED_VALUE"""),825.28)</f>
        <v>825.28</v>
      </c>
    </row>
    <row r="31">
      <c r="A31" s="4">
        <f>IFERROR(__xludf.DUMMYFUNCTION("""COMPUTED_VALUE"""),44967.64583333333)</f>
        <v>44967.64583</v>
      </c>
      <c r="B31" s="5">
        <f>IFERROR(__xludf.DUMMYFUNCTION("""COMPUTED_VALUE"""),828.55)</f>
        <v>828.55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IFERROR(__xludf.DUMMYFUNCTION("""COMPUTED_VALUE"""),829.18)</f>
        <v>829.18</v>
      </c>
    </row>
    <row r="33">
      <c r="A33" s="4">
        <f>IFERROR(__xludf.DUMMYFUNCTION("""COMPUTED_VALUE"""),44971.64583333333)</f>
        <v>44971.64583</v>
      </c>
      <c r="B33" s="5">
        <f>IFERROR(__xludf.DUMMYFUNCTION("""COMPUTED_VALUE"""),836.85)</f>
        <v>836.85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IFERROR(__xludf.DUMMYFUNCTION("""COMPUTED_VALUE"""),835.15)</f>
        <v>835.15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IFERROR(__xludf.DUMMYFUNCTION("""COMPUTED_VALUE"""),832.13)</f>
        <v>832.13</v>
      </c>
    </row>
    <row r="36">
      <c r="A36" s="4">
        <f>IFERROR(__xludf.DUMMYFUNCTION("""COMPUTED_VALUE"""),44974.64583333333)</f>
        <v>44974.64583</v>
      </c>
      <c r="B36" s="5">
        <f>IFERROR(__xludf.DUMMYFUNCTION("""COMPUTED_VALUE"""),827.95)</f>
        <v>827.95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IFERROR(__xludf.DUMMYFUNCTION("""COMPUTED_VALUE"""),820.18)</f>
        <v>820.18</v>
      </c>
    </row>
    <row r="38">
      <c r="A38" s="4">
        <f>IFERROR(__xludf.DUMMYFUNCTION("""COMPUTED_VALUE"""),44978.64583333333)</f>
        <v>44978.64583</v>
      </c>
      <c r="B38" s="5">
        <f>IFERROR(__xludf.DUMMYFUNCTION("""COMPUTED_VALUE"""),823.25)</f>
        <v>823.25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IFERROR(__xludf.DUMMYFUNCTION("""COMPUTED_VALUE"""),807.1)</f>
        <v>807.1</v>
      </c>
    </row>
    <row r="40">
      <c r="A40" s="4">
        <f>IFERROR(__xludf.DUMMYFUNCTION("""COMPUTED_VALUE"""),44980.64583333333)</f>
        <v>44980.64583</v>
      </c>
      <c r="B40" s="5">
        <f>IFERROR(__xludf.DUMMYFUNCTION("""COMPUTED_VALUE"""),801.63)</f>
        <v>801.63</v>
      </c>
    </row>
    <row r="41">
      <c r="A41" s="4">
        <f>IFERROR(__xludf.DUMMYFUNCTION("""COMPUTED_VALUE"""),44981.64583333333)</f>
        <v>44981.64583</v>
      </c>
      <c r="B41" s="5">
        <f>IFERROR(__xludf.DUMMYFUNCTION("""COMPUTED_VALUE"""),794.48)</f>
        <v>794.48</v>
      </c>
    </row>
    <row r="42">
      <c r="A42" s="4">
        <f>IFERROR(__xludf.DUMMYFUNCTION("""COMPUTED_VALUE"""),44984.64583333333)</f>
        <v>44984.64583</v>
      </c>
      <c r="B42" s="5">
        <f>IFERROR(__xludf.DUMMYFUNCTION("""COMPUTED_VALUE"""),796.45)</f>
        <v>796.45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IFERROR(__xludf.DUMMYFUNCTION("""COMPUTED_VALUE"""),799.8)</f>
        <v>799.8</v>
      </c>
    </row>
    <row r="44">
      <c r="A44" s="4">
        <f>IFERROR(__xludf.DUMMYFUNCTION("""COMPUTED_VALUE"""),44986.64583333333)</f>
        <v>44986.64583</v>
      </c>
      <c r="B44" s="5">
        <f>IFERROR(__xludf.DUMMYFUNCTION("""COMPUTED_VALUE"""),799.03)</f>
        <v>799.03</v>
      </c>
    </row>
    <row r="45">
      <c r="A45" s="4">
        <f>IFERROR(__xludf.DUMMYFUNCTION("""COMPUTED_VALUE"""),44987.64583333333)</f>
        <v>44987.64583</v>
      </c>
      <c r="B45" s="5">
        <f>IFERROR(__xludf.DUMMYFUNCTION("""COMPUTED_VALUE"""),792.23)</f>
        <v>792.23</v>
      </c>
    </row>
    <row r="46">
      <c r="A46" s="4">
        <f>IFERROR(__xludf.DUMMYFUNCTION("""COMPUTED_VALUE"""),44988.64583333333)</f>
        <v>44988.64583</v>
      </c>
      <c r="B46" s="5">
        <f>IFERROR(__xludf.DUMMYFUNCTION("""COMPUTED_VALUE"""),807.95)</f>
        <v>807.95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IFERROR(__xludf.DUMMYFUNCTION("""COMPUTED_VALUE"""),813.65)</f>
        <v>813.65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IFERROR(__xludf.DUMMYFUNCTION("""COMPUTED_VALUE"""),815.28)</f>
        <v>815.28</v>
      </c>
    </row>
    <row r="49">
      <c r="A49" s="4">
        <f>IFERROR(__xludf.DUMMYFUNCTION("""COMPUTED_VALUE"""),44994.64583333333)</f>
        <v>44994.64583</v>
      </c>
      <c r="B49" s="5">
        <f>IFERROR(__xludf.DUMMYFUNCTION("""COMPUTED_VALUE"""),815.35)</f>
        <v>815.35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IFERROR(__xludf.DUMMYFUNCTION("""COMPUTED_VALUE"""),794.33)</f>
        <v>794.33</v>
      </c>
    </row>
    <row r="51">
      <c r="A51" s="4">
        <f>IFERROR(__xludf.DUMMYFUNCTION("""COMPUTED_VALUE"""),44998.64583333333)</f>
        <v>44998.64583</v>
      </c>
      <c r="B51" s="5">
        <f>IFERROR(__xludf.DUMMYFUNCTION("""COMPUTED_VALUE"""),784.28)</f>
        <v>784.28</v>
      </c>
    </row>
    <row r="52">
      <c r="A52" s="4">
        <f>IFERROR(__xludf.DUMMYFUNCTION("""COMPUTED_VALUE"""),44999.64583333333)</f>
        <v>44999.64583</v>
      </c>
      <c r="B52" s="5">
        <f>IFERROR(__xludf.DUMMYFUNCTION("""COMPUTED_VALUE"""),782.18)</f>
        <v>782.18</v>
      </c>
    </row>
    <row r="53">
      <c r="A53" s="4">
        <f>IFERROR(__xludf.DUMMYFUNCTION("""COMPUTED_VALUE"""),45000.64583333333)</f>
        <v>45000.64583</v>
      </c>
      <c r="B53" s="5">
        <f>IFERROR(__xludf.DUMMYFUNCTION("""COMPUTED_VALUE"""),770.95)</f>
        <v>770.95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IFERROR(__xludf.DUMMYFUNCTION("""COMPUTED_VALUE"""),775.95)</f>
        <v>775.95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IFERROR(__xludf.DUMMYFUNCTION("""COMPUTED_VALUE"""),786.33)</f>
        <v>786.33</v>
      </c>
    </row>
    <row r="56">
      <c r="A56" s="4">
        <f>IFERROR(__xludf.DUMMYFUNCTION("""COMPUTED_VALUE"""),45005.64583333333)</f>
        <v>45005.64583</v>
      </c>
      <c r="B56" s="5">
        <f>IFERROR(__xludf.DUMMYFUNCTION("""COMPUTED_VALUE"""),780.88)</f>
        <v>780.88</v>
      </c>
    </row>
    <row r="57">
      <c r="A57" s="4">
        <f>IFERROR(__xludf.DUMMYFUNCTION("""COMPUTED_VALUE"""),45006.64583333333)</f>
        <v>45006.64583</v>
      </c>
      <c r="B57" s="5">
        <f>IFERROR(__xludf.DUMMYFUNCTION("""COMPUTED_VALUE"""),789.73)</f>
        <v>789.73</v>
      </c>
    </row>
    <row r="58">
      <c r="A58" s="4">
        <f>IFERROR(__xludf.DUMMYFUNCTION("""COMPUTED_VALUE"""),45007.64583333333)</f>
        <v>45007.64583</v>
      </c>
      <c r="B58" s="5">
        <f>IFERROR(__xludf.DUMMYFUNCTION("""COMPUTED_VALUE"""),787.9)</f>
        <v>787.9</v>
      </c>
    </row>
    <row r="59">
      <c r="A59" s="4">
        <f>IFERROR(__xludf.DUMMYFUNCTION("""COMPUTED_VALUE"""),45008.64583333333)</f>
        <v>45008.64583</v>
      </c>
      <c r="B59" s="5">
        <f>IFERROR(__xludf.DUMMYFUNCTION("""COMPUTED_VALUE"""),781.58)</f>
        <v>781.58</v>
      </c>
    </row>
    <row r="60">
      <c r="A60" s="4">
        <f>IFERROR(__xludf.DUMMYFUNCTION("""COMPUTED_VALUE"""),45009.64583333333)</f>
        <v>45009.64583</v>
      </c>
      <c r="B60" s="5">
        <f>IFERROR(__xludf.DUMMYFUNCTION("""COMPUTED_VALUE"""),780.33)</f>
        <v>780.33</v>
      </c>
    </row>
    <row r="61">
      <c r="A61" s="4">
        <f>IFERROR(__xludf.DUMMYFUNCTION("""COMPUTED_VALUE"""),45012.64583333333)</f>
        <v>45012.64583</v>
      </c>
      <c r="B61" s="5">
        <f>IFERROR(__xludf.DUMMYFUNCTION("""COMPUTED_VALUE"""),783.73)</f>
        <v>783.73</v>
      </c>
    </row>
    <row r="62">
      <c r="A62" s="4">
        <f>IFERROR(__xludf.DUMMYFUNCTION("""COMPUTED_VALUE"""),45013.64583333333)</f>
        <v>45013.64583</v>
      </c>
      <c r="B62" s="5">
        <f>IFERROR(__xludf.DUMMYFUNCTION("""COMPUTED_VALUE"""),790.1)</f>
        <v>790.1</v>
      </c>
    </row>
    <row r="63">
      <c r="A63" s="4">
        <f>IFERROR(__xludf.DUMMYFUNCTION("""COMPUTED_VALUE"""),45014.64583333333)</f>
        <v>45014.64583</v>
      </c>
      <c r="B63" s="5">
        <f>IFERROR(__xludf.DUMMYFUNCTION("""COMPUTED_VALUE"""),793.9)</f>
        <v>793.9</v>
      </c>
    </row>
    <row r="64">
      <c r="A64" s="4">
        <f>IFERROR(__xludf.DUMMYFUNCTION("""COMPUTED_VALUE"""),45016.64583333333)</f>
        <v>45016.64583</v>
      </c>
      <c r="B64" s="5">
        <f>IFERROR(__xludf.DUMMYFUNCTION("""COMPUTED_VALUE"""),804.78)</f>
        <v>804.78</v>
      </c>
    </row>
    <row r="65">
      <c r="A65" s="4">
        <f>IFERROR(__xludf.DUMMYFUNCTION("""COMPUTED_VALUE"""),45019.64583333333)</f>
        <v>45019.64583</v>
      </c>
      <c r="B65" s="5">
        <f>IFERROR(__xludf.DUMMYFUNCTION("""COMPUTED_VALUE"""),805.28)</f>
        <v>805.28</v>
      </c>
    </row>
    <row r="66">
      <c r="A66" s="4">
        <f>IFERROR(__xludf.DUMMYFUNCTION("""COMPUTED_VALUE"""),45021.64583333333)</f>
        <v>45021.64583</v>
      </c>
      <c r="B66" s="5">
        <f>IFERROR(__xludf.DUMMYFUNCTION("""COMPUTED_VALUE"""),826.88)</f>
        <v>826.88</v>
      </c>
    </row>
    <row r="67">
      <c r="A67" s="4">
        <f>IFERROR(__xludf.DUMMYFUNCTION("""COMPUTED_VALUE"""),45022.64583333333)</f>
        <v>45022.64583</v>
      </c>
      <c r="B67" s="5">
        <f>IFERROR(__xludf.DUMMYFUNCTION("""COMPUTED_VALUE"""),833.18)</f>
        <v>833.18</v>
      </c>
    </row>
    <row r="68">
      <c r="A68" s="4">
        <f>IFERROR(__xludf.DUMMYFUNCTION("""COMPUTED_VALUE"""),45026.64583333333)</f>
        <v>45026.64583</v>
      </c>
      <c r="B68" s="5">
        <f>IFERROR(__xludf.DUMMYFUNCTION("""COMPUTED_VALUE"""),829.23)</f>
        <v>829.23</v>
      </c>
    </row>
    <row r="69">
      <c r="A69" s="4">
        <f>IFERROR(__xludf.DUMMYFUNCTION("""COMPUTED_VALUE"""),45027.64583333333)</f>
        <v>45027.64583</v>
      </c>
      <c r="B69" s="5">
        <f>IFERROR(__xludf.DUMMYFUNCTION("""COMPUTED_VALUE"""),831.65)</f>
        <v>831.65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IFERROR(__xludf.DUMMYFUNCTION("""COMPUTED_VALUE"""),842.45)</f>
        <v>842.45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IFERROR(__xludf.DUMMYFUNCTION("""COMPUTED_VALUE"""),846.23)</f>
        <v>846.23</v>
      </c>
    </row>
    <row r="72">
      <c r="A72" s="4">
        <f>IFERROR(__xludf.DUMMYFUNCTION("""COMPUTED_VALUE"""),45033.64583333333)</f>
        <v>45033.64583</v>
      </c>
      <c r="B72" s="5">
        <f>IFERROR(__xludf.DUMMYFUNCTION("""COMPUTED_VALUE"""),833.33)</f>
        <v>833.33</v>
      </c>
    </row>
    <row r="73">
      <c r="A73" s="4">
        <f>IFERROR(__xludf.DUMMYFUNCTION("""COMPUTED_VALUE"""),45034.64583333333)</f>
        <v>45034.64583</v>
      </c>
      <c r="B73" s="5">
        <f>IFERROR(__xludf.DUMMYFUNCTION("""COMPUTED_VALUE"""),829.8)</f>
        <v>829.8</v>
      </c>
    </row>
    <row r="74">
      <c r="A74" s="4">
        <f>IFERROR(__xludf.DUMMYFUNCTION("""COMPUTED_VALUE"""),45035.64583333333)</f>
        <v>45035.64583</v>
      </c>
      <c r="B74" s="5">
        <f>IFERROR(__xludf.DUMMYFUNCTION("""COMPUTED_VALUE"""),832.85)</f>
        <v>832.85</v>
      </c>
    </row>
    <row r="75">
      <c r="A75" s="4">
        <f>IFERROR(__xludf.DUMMYFUNCTION("""COMPUTED_VALUE"""),45036.64583333333)</f>
        <v>45036.64583</v>
      </c>
      <c r="B75" s="5">
        <f>IFERROR(__xludf.DUMMYFUNCTION("""COMPUTED_VALUE"""),835.95)</f>
        <v>835.95</v>
      </c>
    </row>
    <row r="76">
      <c r="A76" s="4">
        <f>IFERROR(__xludf.DUMMYFUNCTION("""COMPUTED_VALUE"""),45037.64583333333)</f>
        <v>45037.64583</v>
      </c>
      <c r="B76" s="5">
        <f>IFERROR(__xludf.DUMMYFUNCTION("""COMPUTED_VALUE"""),837.3)</f>
        <v>837.3</v>
      </c>
    </row>
    <row r="77">
      <c r="A77" s="4">
        <f>IFERROR(__xludf.DUMMYFUNCTION("""COMPUTED_VALUE"""),45040.64583333333)</f>
        <v>45040.64583</v>
      </c>
      <c r="B77" s="5">
        <f>IFERROR(__xludf.DUMMYFUNCTION("""COMPUTED_VALUE"""),844.08)</f>
        <v>844.08</v>
      </c>
    </row>
    <row r="78">
      <c r="A78" s="4">
        <f>IFERROR(__xludf.DUMMYFUNCTION("""COMPUTED_VALUE"""),45041.64583333333)</f>
        <v>45041.64583</v>
      </c>
      <c r="B78" s="5">
        <f>IFERROR(__xludf.DUMMYFUNCTION("""COMPUTED_VALUE"""),832.08)</f>
        <v>832.08</v>
      </c>
    </row>
    <row r="79">
      <c r="A79" s="4">
        <f>IFERROR(__xludf.DUMMYFUNCTION("""COMPUTED_VALUE"""),45042.64583333333)</f>
        <v>45042.64583</v>
      </c>
      <c r="B79" s="5">
        <f>IFERROR(__xludf.DUMMYFUNCTION("""COMPUTED_VALUE"""),835.9)</f>
        <v>835.9</v>
      </c>
    </row>
    <row r="80">
      <c r="A80" s="4">
        <f>IFERROR(__xludf.DUMMYFUNCTION("""COMPUTED_VALUE"""),45043.64583333333)</f>
        <v>45043.64583</v>
      </c>
      <c r="B80" s="5">
        <f>IFERROR(__xludf.DUMMYFUNCTION("""COMPUTED_VALUE"""),840.5)</f>
        <v>840.5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IFERROR(__xludf.DUMMYFUNCTION("""COMPUTED_VALUE"""),843.8)</f>
        <v>843.8</v>
      </c>
    </row>
    <row r="82">
      <c r="A82" s="4">
        <f>IFERROR(__xludf.DUMMYFUNCTION("""COMPUTED_VALUE"""),45048.64583333333)</f>
        <v>45048.64583</v>
      </c>
      <c r="B82" s="5">
        <f>IFERROR(__xludf.DUMMYFUNCTION("""COMPUTED_VALUE"""),843.63)</f>
        <v>843.63</v>
      </c>
    </row>
    <row r="83">
      <c r="A83" s="4">
        <f>IFERROR(__xludf.DUMMYFUNCTION("""COMPUTED_VALUE"""),45049.64583333333)</f>
        <v>45049.64583</v>
      </c>
      <c r="B83" s="5">
        <f>IFERROR(__xludf.DUMMYFUNCTION("""COMPUTED_VALUE"""),846.58)</f>
        <v>846.58</v>
      </c>
    </row>
    <row r="84">
      <c r="A84" s="4">
        <f>IFERROR(__xludf.DUMMYFUNCTION("""COMPUTED_VALUE"""),45050.64583333333)</f>
        <v>45050.64583</v>
      </c>
      <c r="B84" s="5">
        <f>IFERROR(__xludf.DUMMYFUNCTION("""COMPUTED_VALUE"""),863.9)</f>
        <v>863.9</v>
      </c>
    </row>
    <row r="85">
      <c r="A85" s="4">
        <f>IFERROR(__xludf.DUMMYFUNCTION("""COMPUTED_VALUE"""),45051.64583333333)</f>
        <v>45051.64583</v>
      </c>
      <c r="B85" s="5">
        <f>IFERROR(__xludf.DUMMYFUNCTION("""COMPUTED_VALUE"""),812.83)</f>
        <v>812.83</v>
      </c>
    </row>
    <row r="86">
      <c r="A86" s="4">
        <f>IFERROR(__xludf.DUMMYFUNCTION("""COMPUTED_VALUE"""),45054.64583333333)</f>
        <v>45054.64583</v>
      </c>
      <c r="B86" s="5">
        <f>IFERROR(__xludf.DUMMYFUNCTION("""COMPUTED_VALUE"""),822.23)</f>
        <v>822.23</v>
      </c>
    </row>
    <row r="87">
      <c r="A87" s="4">
        <f>IFERROR(__xludf.DUMMYFUNCTION("""COMPUTED_VALUE"""),45055.64583333333)</f>
        <v>45055.64583</v>
      </c>
      <c r="B87" s="5">
        <f>IFERROR(__xludf.DUMMYFUNCTION("""COMPUTED_VALUE"""),822.25)</f>
        <v>822.25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IFERROR(__xludf.DUMMYFUNCTION("""COMPUTED_VALUE"""),826.05)</f>
        <v>826.05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IFERROR(__xludf.DUMMYFUNCTION("""COMPUTED_VALUE"""),826.6)</f>
        <v>826.6</v>
      </c>
    </row>
    <row r="90">
      <c r="A90" s="4">
        <f>IFERROR(__xludf.DUMMYFUNCTION("""COMPUTED_VALUE"""),45058.64583333333)</f>
        <v>45058.64583</v>
      </c>
      <c r="B90" s="5">
        <f>IFERROR(__xludf.DUMMYFUNCTION("""COMPUTED_VALUE"""),833.9)</f>
        <v>833.9</v>
      </c>
    </row>
    <row r="91">
      <c r="A91" s="4">
        <f>IFERROR(__xludf.DUMMYFUNCTION("""COMPUTED_VALUE"""),45061.64583333333)</f>
        <v>45061.64583</v>
      </c>
      <c r="B91" s="5">
        <f>IFERROR(__xludf.DUMMYFUNCTION("""COMPUTED_VALUE"""),837.9)</f>
        <v>837.9</v>
      </c>
    </row>
    <row r="92">
      <c r="A92" s="4">
        <f>IFERROR(__xludf.DUMMYFUNCTION("""COMPUTED_VALUE"""),45062.64583333333)</f>
        <v>45062.64583</v>
      </c>
      <c r="B92" s="5">
        <f>IFERROR(__xludf.DUMMYFUNCTION("""COMPUTED_VALUE"""),823.65)</f>
        <v>823.65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IFERROR(__xludf.DUMMYFUNCTION("""COMPUTED_VALUE"""),819.23)</f>
        <v>819.23</v>
      </c>
    </row>
    <row r="94">
      <c r="A94" s="4">
        <f>IFERROR(__xludf.DUMMYFUNCTION("""COMPUTED_VALUE"""),45064.64583333333)</f>
        <v>45064.64583</v>
      </c>
      <c r="B94" s="5">
        <f>IFERROR(__xludf.DUMMYFUNCTION("""COMPUTED_VALUE"""),822.5)</f>
        <v>822.5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IFERROR(__xludf.DUMMYFUNCTION("""COMPUTED_VALUE"""),823.45)</f>
        <v>823.45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IFERROR(__xludf.DUMMYFUNCTION("""COMPUTED_VALUE"""),820.53)</f>
        <v>820.53</v>
      </c>
    </row>
    <row r="97">
      <c r="A97" s="4">
        <f>IFERROR(__xludf.DUMMYFUNCTION("""COMPUTED_VALUE"""),45069.64583333333)</f>
        <v>45069.64583</v>
      </c>
      <c r="B97" s="5">
        <f>IFERROR(__xludf.DUMMYFUNCTION("""COMPUTED_VALUE"""),818.6)</f>
        <v>818.6</v>
      </c>
    </row>
    <row r="98">
      <c r="A98" s="4">
        <f>IFERROR(__xludf.DUMMYFUNCTION("""COMPUTED_VALUE"""),45070.64583333333)</f>
        <v>45070.64583</v>
      </c>
      <c r="B98" s="5">
        <f>IFERROR(__xludf.DUMMYFUNCTION("""COMPUTED_VALUE"""),807.9)</f>
        <v>807.9</v>
      </c>
    </row>
    <row r="99">
      <c r="A99" s="4">
        <f>IFERROR(__xludf.DUMMYFUNCTION("""COMPUTED_VALUE"""),45071.64583333333)</f>
        <v>45071.64583</v>
      </c>
      <c r="B99" s="5">
        <f>IFERROR(__xludf.DUMMYFUNCTION("""COMPUTED_VALUE"""),804.8)</f>
        <v>804.8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IFERROR(__xludf.DUMMYFUNCTION("""COMPUTED_VALUE"""),807.9)</f>
        <v>807.9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IFERROR(__xludf.DUMMYFUNCTION("""COMPUTED_VALUE"""),817.75)</f>
        <v>817.75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IFERROR(__xludf.DUMMYFUNCTION("""COMPUTED_VALUE"""),818.38)</f>
        <v>818.38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IFERROR(__xludf.DUMMYFUNCTION("""COMPUTED_VALUE"""),805.43)</f>
        <v>805.43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IFERROR(__xludf.DUMMYFUNCTION("""COMPUTED_VALUE"""),802.0)</f>
        <v>802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IFERROR(__xludf.DUMMYFUNCTION("""COMPUTED_VALUE"""),803.25)</f>
        <v>803.25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IFERROR(__xludf.DUMMYFUNCTION("""COMPUTED_VALUE"""),802.2)</f>
        <v>802.2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IFERROR(__xludf.DUMMYFUNCTION("""COMPUTED_VALUE"""),799.7)</f>
        <v>799.7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IFERROR(__xludf.DUMMYFUNCTION("""COMPUTED_VALUE"""),803.85)</f>
        <v>803.85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IFERROR(__xludf.DUMMYFUNCTION("""COMPUTED_VALUE"""),804.35)</f>
        <v>804.35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IFERROR(__xludf.DUMMYFUNCTION("""COMPUTED_VALUE"""),805.3)</f>
        <v>805.3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IFERROR(__xludf.DUMMYFUNCTION("""COMPUTED_VALUE"""),800.4)</f>
        <v>800.4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IFERROR(__xludf.DUMMYFUNCTION("""COMPUTED_VALUE"""),801.75)</f>
        <v>801.75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IFERROR(__xludf.DUMMYFUNCTION("""COMPUTED_VALUE"""),800.88)</f>
        <v>800.88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IFERROR(__xludf.DUMMYFUNCTION("""COMPUTED_VALUE"""),791.03)</f>
        <v>791.03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IFERROR(__xludf.DUMMYFUNCTION("""COMPUTED_VALUE"""),801.38)</f>
        <v>801.38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IFERROR(__xludf.DUMMYFUNCTION("""COMPUTED_VALUE"""),802.08)</f>
        <v>802.08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IFERROR(__xludf.DUMMYFUNCTION("""COMPUTED_VALUE"""),803.75)</f>
        <v>803.75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IFERROR(__xludf.DUMMYFUNCTION("""COMPUTED_VALUE"""),817.8)</f>
        <v>817.8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IFERROR(__xludf.DUMMYFUNCTION("""COMPUTED_VALUE"""),821.8)</f>
        <v>821.8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IFERROR(__xludf.DUMMYFUNCTION("""COMPUTED_VALUE"""),821.75)</f>
        <v>821.75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IFERROR(__xludf.DUMMYFUNCTION("""COMPUTED_VALUE"""),817.78)</f>
        <v>817.78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IFERROR(__xludf.DUMMYFUNCTION("""COMPUTED_VALUE"""),829.3)</f>
        <v>829.3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IFERROR(__xludf.DUMMYFUNCTION("""COMPUTED_VALUE"""),838.08)</f>
        <v>838.08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IFERROR(__xludf.DUMMYFUNCTION("""COMPUTED_VALUE"""),850.7)</f>
        <v>850.7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IFERROR(__xludf.DUMMYFUNCTION("""COMPUTED_VALUE"""),859.9)</f>
        <v>859.9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IFERROR(__xludf.DUMMYFUNCTION("""COMPUTED_VALUE"""),864.1)</f>
        <v>864.1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IFERROR(__xludf.DUMMYFUNCTION("""COMPUTED_VALUE"""),836.65)</f>
        <v>836.65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IFERROR(__xludf.DUMMYFUNCTION("""COMPUTED_VALUE"""),837.5)</f>
        <v>837.5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IFERROR(__xludf.DUMMYFUNCTION("""COMPUTED_VALUE"""),830.2)</f>
        <v>830.2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IFERROR(__xludf.DUMMYFUNCTION("""COMPUTED_VALUE"""),828.23)</f>
        <v>828.23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IFERROR(__xludf.DUMMYFUNCTION("""COMPUTED_VALUE"""),824.2)</f>
        <v>824.2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IFERROR(__xludf.DUMMYFUNCTION("""COMPUTED_VALUE"""),816.48)</f>
        <v>816.48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IFERROR(__xludf.DUMMYFUNCTION("""COMPUTED_VALUE"""),820.55)</f>
        <v>820.55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IFERROR(__xludf.DUMMYFUNCTION("""COMPUTED_VALUE"""),822.25)</f>
        <v>822.25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IFERROR(__xludf.DUMMYFUNCTION("""COMPUTED_VALUE"""),839.45)</f>
        <v>839.45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IFERROR(__xludf.DUMMYFUNCTION("""COMPUTED_VALUE"""),838.75)</f>
        <v>838.75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IFERROR(__xludf.DUMMYFUNCTION("""COMPUTED_VALUE"""),842.55)</f>
        <v>842.55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IFERROR(__xludf.DUMMYFUNCTION("""COMPUTED_VALUE"""),844.38)</f>
        <v>844.38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IFERROR(__xludf.DUMMYFUNCTION("""COMPUTED_VALUE"""),837.88)</f>
        <v>837.88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IFERROR(__xludf.DUMMYFUNCTION("""COMPUTED_VALUE"""),839.2)</f>
        <v>839.2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IFERROR(__xludf.DUMMYFUNCTION("""COMPUTED_VALUE"""),848.3)</f>
        <v>848.3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IFERROR(__xludf.DUMMYFUNCTION("""COMPUTED_VALUE"""),845.35)</f>
        <v>845.35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IFERROR(__xludf.DUMMYFUNCTION("""COMPUTED_VALUE"""),836.58)</f>
        <v>836.58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IFERROR(__xludf.DUMMYFUNCTION("""COMPUTED_VALUE"""),821.75)</f>
        <v>821.75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IFERROR(__xludf.DUMMYFUNCTION("""COMPUTED_VALUE"""),825.6)</f>
        <v>825.6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IFERROR(__xludf.DUMMYFUNCTION("""COMPUTED_VALUE"""),831.13)</f>
        <v>831.13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IFERROR(__xludf.DUMMYFUNCTION("""COMPUTED_VALUE"""),820.25)</f>
        <v>820.25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IFERROR(__xludf.DUMMYFUNCTION("""COMPUTED_VALUE"""),814.33)</f>
        <v>814.33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IFERROR(__xludf.DUMMYFUNCTION("""COMPUTED_VALUE"""),826.1)</f>
        <v>826.1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IFERROR(__xludf.DUMMYFUNCTION("""COMPUTED_VALUE"""),825.63)</f>
        <v>825.63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IFERROR(__xludf.DUMMYFUNCTION("""COMPUTED_VALUE"""),824.95)</f>
        <v>824.95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IFERROR(__xludf.DUMMYFUNCTION("""COMPUTED_VALUE"""),825.25)</f>
        <v>825.25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IFERROR(__xludf.DUMMYFUNCTION("""COMPUTED_VALUE"""),817.93)</f>
        <v>817.93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IFERROR(__xludf.DUMMYFUNCTION("""COMPUTED_VALUE"""),809.4)</f>
        <v>809.4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IFERROR(__xludf.DUMMYFUNCTION("""COMPUTED_VALUE"""),805.45)</f>
        <v>805.45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IFERROR(__xludf.DUMMYFUNCTION("""COMPUTED_VALUE"""),803.1)</f>
        <v>803.1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IFERROR(__xludf.DUMMYFUNCTION("""COMPUTED_VALUE"""),798.65)</f>
        <v>798.65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IFERROR(__xludf.DUMMYFUNCTION("""COMPUTED_VALUE"""),795.38)</f>
        <v>795.38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IFERROR(__xludf.DUMMYFUNCTION("""COMPUTED_VALUE"""),794.75)</f>
        <v>794.75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IFERROR(__xludf.DUMMYFUNCTION("""COMPUTED_VALUE"""),791.35)</f>
        <v>791.35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IFERROR(__xludf.DUMMYFUNCTION("""COMPUTED_VALUE"""),793.3)</f>
        <v>793.3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IFERROR(__xludf.DUMMYFUNCTION("""COMPUTED_VALUE"""),789.65)</f>
        <v>789.65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IFERROR(__xludf.DUMMYFUNCTION("""COMPUTED_VALUE"""),780.75)</f>
        <v>780.75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IFERROR(__xludf.DUMMYFUNCTION("""COMPUTED_VALUE"""),788.88)</f>
        <v>788.88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IFERROR(__xludf.DUMMYFUNCTION("""COMPUTED_VALUE"""),795.15)</f>
        <v>795.15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IFERROR(__xludf.DUMMYFUNCTION("""COMPUTED_VALUE"""),789.35)</f>
        <v>789.35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IFERROR(__xludf.DUMMYFUNCTION("""COMPUTED_VALUE"""),785.73)</f>
        <v>785.73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IFERROR(__xludf.DUMMYFUNCTION("""COMPUTED_VALUE"""),787.35)</f>
        <v>787.35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IFERROR(__xludf.DUMMYFUNCTION("""COMPUTED_VALUE"""),792.28)</f>
        <v>792.28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IFERROR(__xludf.DUMMYFUNCTION("""COMPUTED_VALUE"""),787.45)</f>
        <v>787.45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IFERROR(__xludf.DUMMYFUNCTION("""COMPUTED_VALUE"""),797.75)</f>
        <v>797.75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IFERROR(__xludf.DUMMYFUNCTION("""COMPUTED_VALUE"""),805.43)</f>
        <v>805.43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IFERROR(__xludf.DUMMYFUNCTION("""COMPUTED_VALUE"""),811.7)</f>
        <v>811.7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IFERROR(__xludf.DUMMYFUNCTION("""COMPUTED_VALUE"""),815.9)</f>
        <v>815.9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IFERROR(__xludf.DUMMYFUNCTION("""COMPUTED_VALUE"""),818.45)</f>
        <v>818.45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IFERROR(__xludf.DUMMYFUNCTION("""COMPUTED_VALUE"""),821.95)</f>
        <v>821.95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IFERROR(__xludf.DUMMYFUNCTION("""COMPUTED_VALUE"""),821.45)</f>
        <v>821.45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IFERROR(__xludf.DUMMYFUNCTION("""COMPUTED_VALUE"""),830.88)</f>
        <v>830.88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IFERROR(__xludf.DUMMYFUNCTION("""COMPUTED_VALUE"""),814.53)</f>
        <v>814.53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IFERROR(__xludf.DUMMYFUNCTION("""COMPUTED_VALUE"""),781.85)</f>
        <v>781.85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IFERROR(__xludf.DUMMYFUNCTION("""COMPUTED_VALUE"""),776.68)</f>
        <v>776.68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IFERROR(__xludf.DUMMYFUNCTION("""COMPUTED_VALUE"""),764.83)</f>
        <v>764.83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IFERROR(__xludf.DUMMYFUNCTION("""COMPUTED_VALUE"""),765.5)</f>
        <v>765.5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IFERROR(__xludf.DUMMYFUNCTION("""COMPUTED_VALUE"""),768.83)</f>
        <v>768.83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IFERROR(__xludf.DUMMYFUNCTION("""COMPUTED_VALUE"""),763.43)</f>
        <v>763.43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IFERROR(__xludf.DUMMYFUNCTION("""COMPUTED_VALUE"""),761.85)</f>
        <v>761.85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IFERROR(__xludf.DUMMYFUNCTION("""COMPUTED_VALUE"""),763.15)</f>
        <v>763.15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IFERROR(__xludf.DUMMYFUNCTION("""COMPUTED_VALUE"""),754.03)</f>
        <v>754.03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IFERROR(__xludf.DUMMYFUNCTION("""COMPUTED_VALUE"""),764.78)</f>
        <v>764.78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IFERROR(__xludf.DUMMYFUNCTION("""COMPUTED_VALUE"""),767.88)</f>
        <v>767.88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IFERROR(__xludf.DUMMYFUNCTION("""COMPUTED_VALUE"""),767.03)</f>
        <v>767.03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IFERROR(__xludf.DUMMYFUNCTION("""COMPUTED_VALUE"""),758.13)</f>
        <v>758.13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IFERROR(__xludf.DUMMYFUNCTION("""COMPUTED_VALUE"""),762.43)</f>
        <v>762.43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IFERROR(__xludf.DUMMYFUNCTION("""COMPUTED_VALUE"""),769.8)</f>
        <v>769.8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IFERROR(__xludf.DUMMYFUNCTION("""COMPUTED_VALUE"""),774.93)</f>
        <v>774.93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IFERROR(__xludf.DUMMYFUNCTION("""COMPUTED_VALUE"""),767.88)</f>
        <v>767.88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IFERROR(__xludf.DUMMYFUNCTION("""COMPUTED_VALUE"""),764.8)</f>
        <v>764.8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IFERROR(__xludf.DUMMYFUNCTION("""COMPUTED_VALUE"""),770.6)</f>
        <v>770.6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IFERROR(__xludf.DUMMYFUNCTION("""COMPUTED_VALUE"""),759.88)</f>
        <v>759.88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IFERROR(__xludf.DUMMYFUNCTION("""COMPUTED_VALUE"""),757.48)</f>
        <v>757.48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IFERROR(__xludf.DUMMYFUNCTION("""COMPUTED_VALUE"""),761.4)</f>
        <v>761.4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IFERROR(__xludf.DUMMYFUNCTION("""COMPUTED_VALUE"""),753.03)</f>
        <v>753.03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IFERROR(__xludf.DUMMYFUNCTION("""COMPUTED_VALUE"""),748.25)</f>
        <v>748.25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IFERROR(__xludf.DUMMYFUNCTION("""COMPUTED_VALUE"""),731.7)</f>
        <v>731.7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IFERROR(__xludf.DUMMYFUNCTION("""COMPUTED_VALUE"""),734.58)</f>
        <v>734.58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IFERROR(__xludf.DUMMYFUNCTION("""COMPUTED_VALUE"""),742.55)</f>
        <v>742.55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IFERROR(__xludf.DUMMYFUNCTION("""COMPUTED_VALUE"""),738.25)</f>
        <v>738.25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IFERROR(__xludf.DUMMYFUNCTION("""COMPUTED_VALUE"""),737.25)</f>
        <v>737.25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IFERROR(__xludf.DUMMYFUNCTION("""COMPUTED_VALUE"""),738.38)</f>
        <v>738.38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IFERROR(__xludf.DUMMYFUNCTION("""COMPUTED_VALUE"""),741.88)</f>
        <v>741.88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IFERROR(__xludf.DUMMYFUNCTION("""COMPUTED_VALUE"""),747.25)</f>
        <v>747.25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IFERROR(__xludf.DUMMYFUNCTION("""COMPUTED_VALUE"""),743.63)</f>
        <v>743.63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IFERROR(__xludf.DUMMYFUNCTION("""COMPUTED_VALUE"""),745.78)</f>
        <v>745.78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IFERROR(__xludf.DUMMYFUNCTION("""COMPUTED_VALUE"""),742.83)</f>
        <v>742.83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IFERROR(__xludf.DUMMYFUNCTION("""COMPUTED_VALUE"""),745.75)</f>
        <v>745.75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IFERROR(__xludf.DUMMYFUNCTION("""COMPUTED_VALUE"""),744.4)</f>
        <v>744.4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IFERROR(__xludf.DUMMYFUNCTION("""COMPUTED_VALUE"""),752.2)</f>
        <v>752.2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IFERROR(__xludf.DUMMYFUNCTION("""COMPUTED_VALUE"""),754.18)</f>
        <v>754.18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IFERROR(__xludf.DUMMYFUNCTION("""COMPUTED_VALUE"""),752.55)</f>
        <v>752.55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IFERROR(__xludf.DUMMYFUNCTION("""COMPUTED_VALUE"""),752.6)</f>
        <v>752.6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IFERROR(__xludf.DUMMYFUNCTION("""COMPUTED_VALUE"""),758.98)</f>
        <v>758.98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IFERROR(__xludf.DUMMYFUNCTION("""COMPUTED_VALUE"""),756.28)</f>
        <v>756.28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IFERROR(__xludf.DUMMYFUNCTION("""COMPUTED_VALUE"""),760.65)</f>
        <v>760.65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IFERROR(__xludf.DUMMYFUNCTION("""COMPUTED_VALUE"""),766.05)</f>
        <v>766.05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IFERROR(__xludf.DUMMYFUNCTION("""COMPUTED_VALUE"""),764.33)</f>
        <v>764.33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IFERROR(__xludf.DUMMYFUNCTION("""COMPUTED_VALUE"""),779.58)</f>
        <v>779.58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IFERROR(__xludf.DUMMYFUNCTION("""COMPUTED_VALUE"""),779.4)</f>
        <v>779.4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IFERROR(__xludf.DUMMYFUNCTION("""COMPUTED_VALUE"""),777.7)</f>
        <v>777.7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IFERROR(__xludf.DUMMYFUNCTION("""COMPUTED_VALUE"""),804.7)</f>
        <v>804.7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IFERROR(__xludf.DUMMYFUNCTION("""COMPUTED_VALUE"""),811.85)</f>
        <v>811.85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IFERROR(__xludf.DUMMYFUNCTION("""COMPUTED_VALUE"""),813.9)</f>
        <v>813.9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IFERROR(__xludf.DUMMYFUNCTION("""COMPUTED_VALUE"""),815.23)</f>
        <v>815.23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IFERROR(__xludf.DUMMYFUNCTION("""COMPUTED_VALUE"""),826.6)</f>
        <v>826.6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IFERROR(__xludf.DUMMYFUNCTION("""COMPUTED_VALUE"""),825.5)</f>
        <v>825.5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IFERROR(__xludf.DUMMYFUNCTION("""COMPUTED_VALUE"""),817.3)</f>
        <v>817.3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IFERROR(__xludf.DUMMYFUNCTION("""COMPUTED_VALUE"""),815.45)</f>
        <v>815.45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IFERROR(__xludf.DUMMYFUNCTION("""COMPUTED_VALUE"""),825.08)</f>
        <v>825.08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IFERROR(__xludf.DUMMYFUNCTION("""COMPUTED_VALUE"""),828.28)</f>
        <v>828.28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IFERROR(__xludf.DUMMYFUNCTION("""COMPUTED_VALUE"""),827.85)</f>
        <v>827.85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IFERROR(__xludf.DUMMYFUNCTION("""COMPUTED_VALUE"""),826.45)</f>
        <v>826.45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IFERROR(__xludf.DUMMYFUNCTION("""COMPUTED_VALUE"""),828.5)</f>
        <v>828.5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IFERROR(__xludf.DUMMYFUNCTION("""COMPUTED_VALUE"""),843.35)</f>
        <v>843.35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IFERROR(__xludf.DUMMYFUNCTION("""COMPUTED_VALUE"""),835.43)</f>
        <v>835.43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IFERROR(__xludf.DUMMYFUNCTION("""COMPUTED_VALUE"""),841.23)</f>
        <v>841.23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IFERROR(__xludf.DUMMYFUNCTION("""COMPUTED_VALUE"""),851.65)</f>
        <v>851.65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IFERROR(__xludf.DUMMYFUNCTION("""COMPUTED_VALUE"""),852.63)</f>
        <v>852.63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IFERROR(__xludf.DUMMYFUNCTION("""COMPUTED_VALUE"""),854.63)</f>
        <v>854.63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IFERROR(__xludf.DUMMYFUNCTION("""COMPUTED_VALUE"""),849.05)</f>
        <v>849.05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IFERROR(__xludf.DUMMYFUNCTION("""COMPUTED_VALUE"""),849.55)</f>
        <v>849.55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IFERROR(__xludf.DUMMYFUNCTION("""COMPUTED_VALUE"""),836.45)</f>
        <v>836.45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IFERROR(__xludf.DUMMYFUNCTION("""COMPUTED_VALUE"""),845.43)</f>
        <v>845.43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IFERROR(__xludf.DUMMYFUNCTION("""COMPUTED_VALUE"""),841.1)</f>
        <v>841.1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IFERROR(__xludf.DUMMYFUNCTION("""COMPUTED_VALUE"""),831.73)</f>
        <v>831.73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IFERROR(__xludf.DUMMYFUNCTION("""COMPUTED_VALUE"""),825.25)</f>
        <v>825.25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IFERROR(__xludf.DUMMYFUNCTION("""COMPUTED_VALUE"""),827.98)</f>
        <v>827.98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IFERROR(__xludf.DUMMYFUNCTION("""COMPUTED_VALUE"""),824.5)</f>
        <v>824.5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IFERROR(__xludf.DUMMYFUNCTION("""COMPUTED_VALUE"""),820.6)</f>
        <v>820.6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IFERROR(__xludf.DUMMYFUNCTION("""COMPUTED_VALUE"""),836.4)</f>
        <v>836.4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IFERROR(__xludf.DUMMYFUNCTION("""COMPUTED_VALUE"""),839.58)</f>
        <v>839.58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IFERROR(__xludf.DUMMYFUNCTION("""COMPUTED_VALUE"""),768.75)</f>
        <v>768.75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IFERROR(__xludf.DUMMYFUNCTION("""COMPUTED_VALUE"""),743.08)</f>
        <v>743.08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IFERROR(__xludf.DUMMYFUNCTION("""COMPUTED_VALUE"""),735.33)</f>
        <v>735.33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IFERROR(__xludf.DUMMYFUNCTION("""COMPUTED_VALUE"""),713.68)</f>
        <v>713.68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IFERROR(__xludf.DUMMYFUNCTION("""COMPUTED_VALUE"""),727.95)</f>
        <v>727.95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IFERROR(__xludf.DUMMYFUNCTION("""COMPUTED_VALUE"""),717.45)</f>
        <v>717.45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IFERROR(__xludf.DUMMYFUNCTION("""COMPUTED_VALUE"""),727.33)</f>
        <v>727.33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IFERROR(__xludf.DUMMYFUNCTION("""COMPUTED_VALUE"""),722.15)</f>
        <v>722.15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IFERROR(__xludf.DUMMYFUNCTION("""COMPUTED_VALUE"""),731.28)</f>
        <v>731.28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IFERROR(__xludf.DUMMYFUNCTION("""COMPUTED_VALUE"""),733.18)</f>
        <v>733.18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IFERROR(__xludf.DUMMYFUNCTION("""COMPUTED_VALUE"""),723.08)</f>
        <v>723.08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IFERROR(__xludf.DUMMYFUNCTION("""COMPUTED_VALUE"""),722.43)</f>
        <v>722.43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IFERROR(__xludf.DUMMYFUNCTION("""COMPUTED_VALUE"""),722.05)</f>
        <v>722.05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IFERROR(__xludf.DUMMYFUNCTION("""COMPUTED_VALUE"""),714.98)</f>
        <v>714.98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IFERROR(__xludf.DUMMYFUNCTION("""COMPUTED_VALUE"""),701.53)</f>
        <v>701.53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IFERROR(__xludf.DUMMYFUNCTION("""COMPUTED_VALUE"""),701.8)</f>
        <v>701.8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IFERROR(__xludf.DUMMYFUNCTION("""COMPUTED_VALUE"""),695.0)</f>
        <v>695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IFERROR(__xludf.DUMMYFUNCTION("""COMPUTED_VALUE"""),697.23)</f>
        <v>697.23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IFERROR(__xludf.DUMMYFUNCTION("""COMPUTED_VALUE"""),692.03)</f>
        <v>692.03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IFERROR(__xludf.DUMMYFUNCTION("""COMPUTED_VALUE"""),707.03)</f>
        <v>707.03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IFERROR(__xludf.DUMMYFUNCTION("""COMPUTED_VALUE"""),709.95)</f>
        <v>709.95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IFERROR(__xludf.DUMMYFUNCTION("""COMPUTED_VALUE"""),708.55)</f>
        <v>708.55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IFERROR(__xludf.DUMMYFUNCTION("""COMPUTED_VALUE"""),727.15)</f>
        <v>727.15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IFERROR(__xludf.DUMMYFUNCTION("""COMPUTED_VALUE"""),719.58)</f>
        <v>719.58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IFERROR(__xludf.DUMMYFUNCTION("""COMPUTED_VALUE"""),709.78)</f>
        <v>709.78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IFERROR(__xludf.DUMMYFUNCTION("""COMPUTED_VALUE"""),710.3)</f>
        <v>710.3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IFERROR(__xludf.DUMMYFUNCTION("""COMPUTED_VALUE"""),711.15)</f>
        <v>711.15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IFERROR(__xludf.DUMMYFUNCTION("""COMPUTED_VALUE"""),710.08)</f>
        <v>710.08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IFERROR(__xludf.DUMMYFUNCTION("""COMPUTED_VALUE"""),704.7)</f>
        <v>704.7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IFERROR(__xludf.DUMMYFUNCTION("""COMPUTED_VALUE"""),701.7)</f>
        <v>701.7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IFERROR(__xludf.DUMMYFUNCTION("""COMPUTED_VALUE"""),715.38)</f>
        <v>715.38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IFERROR(__xludf.DUMMYFUNCTION("""COMPUTED_VALUE"""),716.35)</f>
        <v>716.35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IFERROR(__xludf.DUMMYFUNCTION("""COMPUTED_VALUE"""),720.43)</f>
        <v>720.43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IFERROR(__xludf.DUMMYFUNCTION("""COMPUTED_VALUE"""),721.3)</f>
        <v>721.3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IFERROR(__xludf.DUMMYFUNCTION("""COMPUTED_VALUE"""),723.05)</f>
        <v>723.05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IFERROR(__xludf.DUMMYFUNCTION("""COMPUTED_VALUE"""),713.9)</f>
        <v>713.9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IFERROR(__xludf.DUMMYFUNCTION("""COMPUTED_VALUE"""),729.78)</f>
        <v>729.78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IFERROR(__xludf.DUMMYFUNCTION("""COMPUTED_VALUE"""),730.2)</f>
        <v>730.2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IFERROR(__xludf.DUMMYFUNCTION("""COMPUTED_VALUE"""),727.73)</f>
        <v>727.73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IFERROR(__xludf.DUMMYFUNCTION("""COMPUTED_VALUE"""),726.33)</f>
        <v>726.33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IFERROR(__xludf.DUMMYFUNCTION("""COMPUTED_VALUE"""),723.03)</f>
        <v>723.03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IFERROR(__xludf.DUMMYFUNCTION("""COMPUTED_VALUE"""),724.68)</f>
        <v>724.68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IFERROR(__xludf.DUMMYFUNCTION("""COMPUTED_VALUE"""),715.53)</f>
        <v>715.53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IFERROR(__xludf.DUMMYFUNCTION("""COMPUTED_VALUE"""),722.88)</f>
        <v>722.88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IFERROR(__xludf.DUMMYFUNCTION("""COMPUTED_VALUE"""),721.43)</f>
        <v>721.43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IFERROR(__xludf.DUMMYFUNCTION("""COMPUTED_VALUE"""),712.7)</f>
        <v>712.7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IFERROR(__xludf.DUMMYFUNCTION("""COMPUTED_VALUE"""),720.35)</f>
        <v>720.35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IFERROR(__xludf.DUMMYFUNCTION("""COMPUTED_VALUE"""),723.95)</f>
        <v>723.95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IFERROR(__xludf.DUMMYFUNCTION("""COMPUTED_VALUE"""),735.25)</f>
        <v>735.25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IFERROR(__xludf.DUMMYFUNCTION("""COMPUTED_VALUE"""),740.08)</f>
        <v>740.08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IFERROR(__xludf.DUMMYFUNCTION("""COMPUTED_VALUE"""),741.15)</f>
        <v>741.15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IFERROR(__xludf.DUMMYFUNCTION("""COMPUTED_VALUE"""),763.8)</f>
        <v>763.8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IFERROR(__xludf.DUMMYFUNCTION("""COMPUTED_VALUE"""),774.78)</f>
        <v>774.78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IFERROR(__xludf.DUMMYFUNCTION("""COMPUTED_VALUE"""),773.3)</f>
        <v>773.3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IFERROR(__xludf.DUMMYFUNCTION("""COMPUTED_VALUE"""),774.28)</f>
        <v>774.28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IFERROR(__xludf.DUMMYFUNCTION("""COMPUTED_VALUE"""),768.18)</f>
        <v>768.18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IFERROR(__xludf.DUMMYFUNCTION("""COMPUTED_VALUE"""),759.48)</f>
        <v>759.48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IFERROR(__xludf.DUMMYFUNCTION("""COMPUTED_VALUE"""),747.35)</f>
        <v>747.35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IFERROR(__xludf.DUMMYFUNCTION("""COMPUTED_VALUE"""),754.63)</f>
        <v>754.63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IFERROR(__xludf.DUMMYFUNCTION("""COMPUTED_VALUE"""),747.35)</f>
        <v>747.35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IFERROR(__xludf.DUMMYFUNCTION("""COMPUTED_VALUE"""),765.65)</f>
        <v>765.65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IFERROR(__xludf.DUMMYFUNCTION("""COMPUTED_VALUE"""),756.1)</f>
        <v>756.1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IFERROR(__xludf.DUMMYFUNCTION("""COMPUTED_VALUE"""),753.8)</f>
        <v>753.8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IFERROR(__xludf.DUMMYFUNCTION("""COMPUTED_VALUE"""),755.85)</f>
        <v>755.85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IFERROR(__xludf.DUMMYFUNCTION("""COMPUTED_VALUE"""),755.38)</f>
        <v>755.38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IFERROR(__xludf.DUMMYFUNCTION("""COMPUTED_VALUE"""),754.9)</f>
        <v>754.9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IFERROR(__xludf.DUMMYFUNCTION("""COMPUTED_VALUE"""),764.75)</f>
        <v>764.75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IFERROR(__xludf.DUMMYFUNCTION("""COMPUTED_VALUE"""),760.05)</f>
        <v>760.05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IFERROR(__xludf.DUMMYFUNCTION("""COMPUTED_VALUE"""),766.13)</f>
        <v>766.13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IFERROR(__xludf.DUMMYFUNCTION("""COMPUTED_VALUE"""),759.8)</f>
        <v>759.8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IFERROR(__xludf.DUMMYFUNCTION("""COMPUTED_VALUE"""),761.33)</f>
        <v>761.33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IFERROR(__xludf.DUMMYFUNCTION("""COMPUTED_VALUE"""),753.08)</f>
        <v>753.08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IFERROR(__xludf.DUMMYFUNCTION("""COMPUTED_VALUE"""),741.33)</f>
        <v>741.33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IFERROR(__xludf.DUMMYFUNCTION("""COMPUTED_VALUE"""),723.75)</f>
        <v>723.75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IFERROR(__xludf.DUMMYFUNCTION("""COMPUTED_VALUE"""),718.95)</f>
        <v>718.95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IFERROR(__xludf.DUMMYFUNCTION("""COMPUTED_VALUE"""),727.63)</f>
        <v>727.63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IFERROR(__xludf.DUMMYFUNCTION("""COMPUTED_VALUE"""),730.48)</f>
        <v>730.48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IFERROR(__xludf.DUMMYFUNCTION("""COMPUTED_VALUE"""),719.25)</f>
        <v>719.25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IFERROR(__xludf.DUMMYFUNCTION("""COMPUTED_VALUE"""),730.13)</f>
        <v>730.13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IFERROR(__xludf.DUMMYFUNCTION("""COMPUTED_VALUE"""),732.05)</f>
        <v>732.05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IFERROR(__xludf.DUMMYFUNCTION("""COMPUTED_VALUE"""),729.4)</f>
        <v>729.4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IFERROR(__xludf.DUMMYFUNCTION("""COMPUTED_VALUE"""),729.6)</f>
        <v>729.6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IFERROR(__xludf.DUMMYFUNCTION("""COMPUTED_VALUE"""),746.3)</f>
        <v>746.3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IFERROR(__xludf.DUMMYFUNCTION("""COMPUTED_VALUE"""),758.6)</f>
        <v>758.6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IFERROR(__xludf.DUMMYFUNCTION("""COMPUTED_VALUE"""),763.85)</f>
        <v>763.85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IFERROR(__xludf.DUMMYFUNCTION("""COMPUTED_VALUE"""),765.25)</f>
        <v>765.25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IFERROR(__xludf.DUMMYFUNCTION("""COMPUTED_VALUE"""),754.15)</f>
        <v>754.15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IFERROR(__xludf.DUMMYFUNCTION("""COMPUTED_VALUE"""),757.43)</f>
        <v>757.43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IFERROR(__xludf.DUMMYFUNCTION("""COMPUTED_VALUE"""),765.78)</f>
        <v>765.78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IFERROR(__xludf.DUMMYFUNCTION("""COMPUTED_VALUE"""),786.1)</f>
        <v>786.1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IFERROR(__xludf.DUMMYFUNCTION("""COMPUTED_VALUE"""),741.58)</f>
        <v>741.58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IFERROR(__xludf.DUMMYFUNCTION("""COMPUTED_VALUE"""),775.9)</f>
        <v>775.9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IFERROR(__xludf.DUMMYFUNCTION("""COMPUTED_VALUE"""),779.85)</f>
        <v>779.85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IFERROR(__xludf.DUMMYFUNCTION("""COMPUTED_VALUE"""),786.68)</f>
        <v>786.68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IFERROR(__xludf.DUMMYFUNCTION("""COMPUTED_VALUE"""),780.65)</f>
        <v>780.65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IFERROR(__xludf.DUMMYFUNCTION("""COMPUTED_VALUE"""),782.4)</f>
        <v>782.4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IFERROR(__xludf.DUMMYFUNCTION("""COMPUTED_VALUE"""),787.08)</f>
        <v>787.08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IFERROR(__xludf.DUMMYFUNCTION("""COMPUTED_VALUE"""),790.38)</f>
        <v>790.38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IFERROR(__xludf.DUMMYFUNCTION("""COMPUTED_VALUE"""),798.45)</f>
        <v>798.45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IFERROR(__xludf.DUMMYFUNCTION("""COMPUTED_VALUE"""),803.9)</f>
        <v>803.9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IFERROR(__xludf.DUMMYFUNCTION("""COMPUTED_VALUE"""),828.93)</f>
        <v>828.93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IFERROR(__xludf.DUMMYFUNCTION("""COMPUTED_VALUE"""),834.68)</f>
        <v>834.68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IFERROR(__xludf.DUMMYFUNCTION("""COMPUTED_VALUE"""),832.88)</f>
        <v>832.88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IFERROR(__xludf.DUMMYFUNCTION("""COMPUTED_VALUE"""),836.2)</f>
        <v>836.2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IFERROR(__xludf.DUMMYFUNCTION("""COMPUTED_VALUE"""),855.68)</f>
        <v>855.68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IFERROR(__xludf.DUMMYFUNCTION("""COMPUTED_VALUE"""),850.75)</f>
        <v>850.75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IFERROR(__xludf.DUMMYFUNCTION("""COMPUTED_VALUE"""),848.08)</f>
        <v>848.08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IFERROR(__xludf.DUMMYFUNCTION("""COMPUTED_VALUE"""),841.9)</f>
        <v>841.9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IFERROR(__xludf.DUMMYFUNCTION("""COMPUTED_VALUE"""),852.6)</f>
        <v>852.6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IFERROR(__xludf.DUMMYFUNCTION("""COMPUTED_VALUE"""),865.3)</f>
        <v>865.3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IFERROR(__xludf.DUMMYFUNCTION("""COMPUTED_VALUE"""),884.33)</f>
        <v>884.33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IFERROR(__xludf.DUMMYFUNCTION("""COMPUTED_VALUE"""),863.58)</f>
        <v>863.58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IFERROR(__xludf.DUMMYFUNCTION("""COMPUTED_VALUE"""),824.05)</f>
        <v>824.05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IFERROR(__xludf.DUMMYFUNCTION("""COMPUTED_VALUE"""),817.68)</f>
        <v>817.68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IFERROR(__xludf.DUMMYFUNCTION("""COMPUTED_VALUE"""),818.25)</f>
        <v>818.25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IFERROR(__xludf.DUMMYFUNCTION("""COMPUTED_VALUE"""),813.05)</f>
        <v>813.05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IFERROR(__xludf.DUMMYFUNCTION("""COMPUTED_VALUE"""),810.95)</f>
        <v>810.95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IFERROR(__xludf.DUMMYFUNCTION("""COMPUTED_VALUE"""),811.35)</f>
        <v>811.35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IFERROR(__xludf.DUMMYFUNCTION("""COMPUTED_VALUE"""),811.05)</f>
        <v>811.05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IFERROR(__xludf.DUMMYFUNCTION("""COMPUTED_VALUE"""),809.88)</f>
        <v>809.88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IFERROR(__xludf.DUMMYFUNCTION("""COMPUTED_VALUE"""),807.4)</f>
        <v>807.4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IFERROR(__xludf.DUMMYFUNCTION("""COMPUTED_VALUE"""),803.65)</f>
        <v>803.65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IFERROR(__xludf.DUMMYFUNCTION("""COMPUTED_VALUE"""),821.28)</f>
        <v>821.28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IFERROR(__xludf.DUMMYFUNCTION("""COMPUTED_VALUE"""),809.2)</f>
        <v>809.2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IFERROR(__xludf.DUMMYFUNCTION("""COMPUTED_VALUE"""),802.03)</f>
        <v>802.03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IFERROR(__xludf.DUMMYFUNCTION("""COMPUTED_VALUE"""),808.3)</f>
        <v>808.3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IFERROR(__xludf.DUMMYFUNCTION("""COMPUTED_VALUE"""),809.08)</f>
        <v>809.08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IFERROR(__xludf.DUMMYFUNCTION("""COMPUTED_VALUE"""),802.53)</f>
        <v>802.53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IFERROR(__xludf.DUMMYFUNCTION("""COMPUTED_VALUE"""),807.78)</f>
        <v>807.78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IFERROR(__xludf.DUMMYFUNCTION("""COMPUTED_VALUE"""),807.88)</f>
        <v>807.88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IFERROR(__xludf.DUMMYFUNCTION("""COMPUTED_VALUE"""),819.4)</f>
        <v>819.4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IFERROR(__xludf.DUMMYFUNCTION("""COMPUTED_VALUE"""),829.58)</f>
        <v>829.58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IFERROR(__xludf.DUMMYFUNCTION("""COMPUTED_VALUE"""),807.88)</f>
        <v>807.88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IFERROR(__xludf.DUMMYFUNCTION("""COMPUTED_VALUE"""),800.6)</f>
        <v>800.6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IFERROR(__xludf.DUMMYFUNCTION("""COMPUTED_VALUE"""),811.75)</f>
        <v>811.75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IFERROR(__xludf.DUMMYFUNCTION("""COMPUTED_VALUE"""),821.35)</f>
        <v>821.35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IFERROR(__xludf.DUMMYFUNCTION("""COMPUTED_VALUE"""),825.1)</f>
        <v>825.1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IFERROR(__xludf.DUMMYFUNCTION("""COMPUTED_VALUE"""),830.05)</f>
        <v>830.05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IFERROR(__xludf.DUMMYFUNCTION("""COMPUTED_VALUE"""),801.6)</f>
        <v>801.6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IFERROR(__xludf.DUMMYFUNCTION("""COMPUTED_VALUE"""),803.9)</f>
        <v>803.9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IFERROR(__xludf.DUMMYFUNCTION("""COMPUTED_VALUE"""),816.05)</f>
        <v>816.05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IFERROR(__xludf.DUMMYFUNCTION("""COMPUTED_VALUE"""),815.78)</f>
        <v>815.78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IFERROR(__xludf.DUMMYFUNCTION("""COMPUTED_VALUE"""),818.85)</f>
        <v>818.85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IFERROR(__xludf.DUMMYFUNCTION("""COMPUTED_VALUE"""),812.9)</f>
        <v>812.9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IFERROR(__xludf.DUMMYFUNCTION("""COMPUTED_VALUE"""),815.65)</f>
        <v>815.65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IFERROR(__xludf.DUMMYFUNCTION("""COMPUTED_VALUE"""),812.53)</f>
        <v>812.53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IFERROR(__xludf.DUMMYFUNCTION("""COMPUTED_VALUE"""),819.98)</f>
        <v>819.98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IFERROR(__xludf.DUMMYFUNCTION("""COMPUTED_VALUE"""),818.88)</f>
        <v>818.88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IFERROR(__xludf.DUMMYFUNCTION("""COMPUTED_VALUE"""),818.55)</f>
        <v>818.55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IFERROR(__xludf.DUMMYFUNCTION("""COMPUTED_VALUE"""),819.28)</f>
        <v>819.28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IFERROR(__xludf.DUMMYFUNCTION("""COMPUTED_VALUE"""),818.45)</f>
        <v>818.45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IFERROR(__xludf.DUMMYFUNCTION("""COMPUTED_VALUE"""),813.48)</f>
        <v>813.48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IFERROR(__xludf.DUMMYFUNCTION("""COMPUTED_VALUE"""),818.68)</f>
        <v>818.68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IFERROR(__xludf.DUMMYFUNCTION("""COMPUTED_VALUE"""),820.9)</f>
        <v>820.9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IFERROR(__xludf.DUMMYFUNCTION("""COMPUTED_VALUE"""),822.73)</f>
        <v>822.73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IFERROR(__xludf.DUMMYFUNCTION("""COMPUTED_VALUE"""),818.48)</f>
        <v>818.48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IFERROR(__xludf.DUMMYFUNCTION("""COMPUTED_VALUE"""),823.25)</f>
        <v>823.25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IFERROR(__xludf.DUMMYFUNCTION("""COMPUTED_VALUE"""),825.18)</f>
        <v>825.18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IFERROR(__xludf.DUMMYFUNCTION("""COMPUTED_VALUE"""),821.95)</f>
        <v>821.95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IFERROR(__xludf.DUMMYFUNCTION("""COMPUTED_VALUE"""),833.3)</f>
        <v>833.3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IFERROR(__xludf.DUMMYFUNCTION("""COMPUTED_VALUE"""),832.98)</f>
        <v>832.98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IFERROR(__xludf.DUMMYFUNCTION("""COMPUTED_VALUE"""),835.48)</f>
        <v>835.48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IFERROR(__xludf.DUMMYFUNCTION("""COMPUTED_VALUE"""),834.4)</f>
        <v>834.4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IFERROR(__xludf.DUMMYFUNCTION("""COMPUTED_VALUE"""),847.4)</f>
        <v>847.4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IFERROR(__xludf.DUMMYFUNCTION("""COMPUTED_VALUE"""),854.25)</f>
        <v>854.25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IFERROR(__xludf.DUMMYFUNCTION("""COMPUTED_VALUE"""),870.6)</f>
        <v>870.6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IFERROR(__xludf.DUMMYFUNCTION("""COMPUTED_VALUE"""),879.9)</f>
        <v>879.9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IFERROR(__xludf.DUMMYFUNCTION("""COMPUTED_VALUE"""),884.03)</f>
        <v>884.03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IFERROR(__xludf.DUMMYFUNCTION("""COMPUTED_VALUE"""),889.55)</f>
        <v>889.55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IFERROR(__xludf.DUMMYFUNCTION("""COMPUTED_VALUE"""),891.73)</f>
        <v>891.73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IFERROR(__xludf.DUMMYFUNCTION("""COMPUTED_VALUE"""),876.33)</f>
        <v>876.33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IFERROR(__xludf.DUMMYFUNCTION("""COMPUTED_VALUE"""),866.03)</f>
        <v>866.03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IFERROR(__xludf.DUMMYFUNCTION("""COMPUTED_VALUE"""),863.1)</f>
        <v>863.1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IFERROR(__xludf.DUMMYFUNCTION("""COMPUTED_VALUE"""),841.0)</f>
        <v>841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IFERROR(__xludf.DUMMYFUNCTION("""COMPUTED_VALUE"""),828.83)</f>
        <v>828.83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IFERROR(__xludf.DUMMYFUNCTION("""COMPUTED_VALUE"""),808.9)</f>
        <v>808.9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IFERROR(__xludf.DUMMYFUNCTION("""COMPUTED_VALUE"""),825.53)</f>
        <v>825.53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IFERROR(__xludf.DUMMYFUNCTION("""COMPUTED_VALUE"""),816.58)</f>
        <v>816.58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IFERROR(__xludf.DUMMYFUNCTION("""COMPUTED_VALUE"""),831.2)</f>
        <v>831.2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IFERROR(__xludf.DUMMYFUNCTION("""COMPUTED_VALUE"""),825.5)</f>
        <v>825.5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IFERROR(__xludf.DUMMYFUNCTION("""COMPUTED_VALUE"""),844.05)</f>
        <v>844.05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IFERROR(__xludf.DUMMYFUNCTION("""COMPUTED_VALUE"""),842.05)</f>
        <v>842.05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IFERROR(__xludf.DUMMYFUNCTION("""COMPUTED_VALUE"""),849.9)</f>
        <v>849.9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IFERROR(__xludf.DUMMYFUNCTION("""COMPUTED_VALUE"""),836.58)</f>
        <v>836.58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IFERROR(__xludf.DUMMYFUNCTION("""COMPUTED_VALUE"""),840.93)</f>
        <v>840.93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IFERROR(__xludf.DUMMYFUNCTION("""COMPUTED_VALUE"""),864.35)</f>
        <v>864.35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IFERROR(__xludf.DUMMYFUNCTION("""COMPUTED_VALUE"""),857.28)</f>
        <v>857.28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IFERROR(__xludf.DUMMYFUNCTION("""COMPUTED_VALUE"""),867.9)</f>
        <v>867.9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IFERROR(__xludf.DUMMYFUNCTION("""COMPUTED_VALUE"""),874.83)</f>
        <v>874.83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IFERROR(__xludf.DUMMYFUNCTION("""COMPUTED_VALUE"""),871.7)</f>
        <v>871.7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IFERROR(__xludf.DUMMYFUNCTION("""COMPUTED_VALUE"""),867.1)</f>
        <v>867.1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IFERROR(__xludf.DUMMYFUNCTION("""COMPUTED_VALUE"""),875.93)</f>
        <v>875.93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IFERROR(__xludf.DUMMYFUNCTION("""COMPUTED_VALUE"""),867.3)</f>
        <v>867.3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IFERROR(__xludf.DUMMYFUNCTION("""COMPUTED_VALUE"""),867.85)</f>
        <v>867.85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IFERROR(__xludf.DUMMYFUNCTION("""COMPUTED_VALUE"""),857.05)</f>
        <v>857.05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IFERROR(__xludf.DUMMYFUNCTION("""COMPUTED_VALUE"""),878.93)</f>
        <v>878.93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IFERROR(__xludf.DUMMYFUNCTION("""COMPUTED_VALUE"""),877.63)</f>
        <v>877.63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IFERROR(__xludf.DUMMYFUNCTION("""COMPUTED_VALUE"""),873.28)</f>
        <v>873.28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IFERROR(__xludf.DUMMYFUNCTION("""COMPUTED_VALUE"""),877.23)</f>
        <v>877.23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IFERROR(__xludf.DUMMYFUNCTION("""COMPUTED_VALUE"""),883.15)</f>
        <v>883.15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IFERROR(__xludf.DUMMYFUNCTION("""COMPUTED_VALUE"""),859.1)</f>
        <v>859.1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IFERROR(__xludf.DUMMYFUNCTION("""COMPUTED_VALUE"""),840.68)</f>
        <v>840.68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IFERROR(__xludf.DUMMYFUNCTION("""COMPUTED_VALUE"""),846.38)</f>
        <v>846.38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IFERROR(__xludf.DUMMYFUNCTION("""COMPUTED_VALUE"""),852.55)</f>
        <v>852.55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IFERROR(__xludf.DUMMYFUNCTION("""COMPUTED_VALUE"""),871.13)</f>
        <v>871.13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IFERROR(__xludf.DUMMYFUNCTION("""COMPUTED_VALUE"""),870.6)</f>
        <v>870.6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IFERROR(__xludf.DUMMYFUNCTION("""COMPUTED_VALUE"""),872.8)</f>
        <v>872.8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IFERROR(__xludf.DUMMYFUNCTION("""COMPUTED_VALUE"""),892.8)</f>
        <v>892.8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IFERROR(__xludf.DUMMYFUNCTION("""COMPUTED_VALUE"""),892.78)</f>
        <v>892.78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IFERROR(__xludf.DUMMYFUNCTION("""COMPUTED_VALUE"""),906.15)</f>
        <v>906.15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IFERROR(__xludf.DUMMYFUNCTION("""COMPUTED_VALUE"""),896.58)</f>
        <v>896.58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IFERROR(__xludf.DUMMYFUNCTION("""COMPUTED_VALUE"""),898.03)</f>
        <v>898.03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IFERROR(__xludf.DUMMYFUNCTION("""COMPUTED_VALUE"""),902.35)</f>
        <v>902.35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IFERROR(__xludf.DUMMYFUNCTION("""COMPUTED_VALUE"""),913.15)</f>
        <v>913.15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IFERROR(__xludf.DUMMYFUNCTION("""COMPUTED_VALUE"""),930.05)</f>
        <v>930.05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IFERROR(__xludf.DUMMYFUNCTION("""COMPUTED_VALUE"""),932.88)</f>
        <v>932.88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IFERROR(__xludf.DUMMYFUNCTION("""COMPUTED_VALUE"""),927.93)</f>
        <v>927.93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IFERROR(__xludf.DUMMYFUNCTION("""COMPUTED_VALUE"""),935.0)</f>
        <v>935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IFERROR(__xludf.DUMMYFUNCTION("""COMPUTED_VALUE"""),934.05)</f>
        <v>934.05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IFERROR(__xludf.DUMMYFUNCTION("""COMPUTED_VALUE"""),931.55)</f>
        <v>931.55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IFERROR(__xludf.DUMMYFUNCTION("""COMPUTED_VALUE"""),929.63)</f>
        <v>929.63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IFERROR(__xludf.DUMMYFUNCTION("""COMPUTED_VALUE"""),935.88)</f>
        <v>935.88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IFERROR(__xludf.DUMMYFUNCTION("""COMPUTED_VALUE"""),932.6)</f>
        <v>932.6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IFERROR(__xludf.DUMMYFUNCTION("""COMPUTED_VALUE"""),916.63)</f>
        <v>916.63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IFERROR(__xludf.DUMMYFUNCTION("""COMPUTED_VALUE"""),905.35)</f>
        <v>905.35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IFERROR(__xludf.DUMMYFUNCTION("""COMPUTED_VALUE"""),896.75)</f>
        <v>896.75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IFERROR(__xludf.DUMMYFUNCTION("""COMPUTED_VALUE"""),885.75)</f>
        <v>885.75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IFERROR(__xludf.DUMMYFUNCTION("""COMPUTED_VALUE"""),900.5)</f>
        <v>900.5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IFERROR(__xludf.DUMMYFUNCTION("""COMPUTED_VALUE"""),899.05)</f>
        <v>899.05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IFERROR(__xludf.DUMMYFUNCTION("""COMPUTED_VALUE"""),895.38)</f>
        <v>895.38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IFERROR(__xludf.DUMMYFUNCTION("""COMPUTED_VALUE"""),899.13)</f>
        <v>899.13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IFERROR(__xludf.DUMMYFUNCTION("""COMPUTED_VALUE"""),888.95)</f>
        <v>888.95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IFERROR(__xludf.DUMMYFUNCTION("""COMPUTED_VALUE"""),886.43)</f>
        <v>886.43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IFERROR(__xludf.DUMMYFUNCTION("""COMPUTED_VALUE"""),891.38)</f>
        <v>891.38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IFERROR(__xludf.DUMMYFUNCTION("""COMPUTED_VALUE"""),896.88)</f>
        <v>896.88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IFERROR(__xludf.DUMMYFUNCTION("""COMPUTED_VALUE"""),874.6)</f>
        <v>874.6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IFERROR(__xludf.DUMMYFUNCTION("""COMPUTED_VALUE"""),855.25)</f>
        <v>855.25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IFERROR(__xludf.DUMMYFUNCTION("""COMPUTED_VALUE"""),856.7)</f>
        <v>856.7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IFERROR(__xludf.DUMMYFUNCTION("""COMPUTED_VALUE"""),847.15)</f>
        <v>847.15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IFERROR(__xludf.DUMMYFUNCTION("""COMPUTED_VALUE"""),833.9)</f>
        <v>833.9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IFERROR(__xludf.DUMMYFUNCTION("""COMPUTED_VALUE"""),828.38)</f>
        <v>828.38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IFERROR(__xludf.DUMMYFUNCTION("""COMPUTED_VALUE"""),815.43)</f>
        <v>815.43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IFERROR(__xludf.DUMMYFUNCTION("""COMPUTED_VALUE"""),823.3)</f>
        <v>823.3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IFERROR(__xludf.DUMMYFUNCTION("""COMPUTED_VALUE"""),821.53)</f>
        <v>821.53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IFERROR(__xludf.DUMMYFUNCTION("""COMPUTED_VALUE"""),826.03)</f>
        <v>826.03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IFERROR(__xludf.DUMMYFUNCTION("""COMPUTED_VALUE"""),818.38)</f>
        <v>818.38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IFERROR(__xludf.DUMMYFUNCTION("""COMPUTED_VALUE"""),825.63)</f>
        <v>825.63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IFERROR(__xludf.DUMMYFUNCTION("""COMPUTED_VALUE"""),821.2)</f>
        <v>821.2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IFERROR(__xludf.DUMMYFUNCTION("""COMPUTED_VALUE"""),833.03)</f>
        <v>833.03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IFERROR(__xludf.DUMMYFUNCTION("""COMPUTED_VALUE"""),832.45)</f>
        <v>832.45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IFERROR(__xludf.DUMMYFUNCTION("""COMPUTED_VALUE"""),824.9)</f>
        <v>824.9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IFERROR(__xludf.DUMMYFUNCTION("""COMPUTED_VALUE"""),814.9)</f>
        <v>814.9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IFERROR(__xludf.DUMMYFUNCTION("""COMPUTED_VALUE"""),835.2)</f>
        <v>835.2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IFERROR(__xludf.DUMMYFUNCTION("""COMPUTED_VALUE"""),838.65)</f>
        <v>838.65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IFERROR(__xludf.DUMMYFUNCTION("""COMPUTED_VALUE"""),845.75)</f>
        <v>845.75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IFERROR(__xludf.DUMMYFUNCTION("""COMPUTED_VALUE"""),849.38)</f>
        <v>849.38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IFERROR(__xludf.DUMMYFUNCTION("""COMPUTED_VALUE"""),839.0)</f>
        <v>839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IFERROR(__xludf.DUMMYFUNCTION("""COMPUTED_VALUE"""),860.45)</f>
        <v>860.45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IFERROR(__xludf.DUMMYFUNCTION("""COMPUTED_VALUE"""),868.9)</f>
        <v>868.9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IFERROR(__xludf.DUMMYFUNCTION("""COMPUTED_VALUE"""),871.93)</f>
        <v>871.93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IFERROR(__xludf.DUMMYFUNCTION("""COMPUTED_VALUE"""),866.38)</f>
        <v>866.38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IFERROR(__xludf.DUMMYFUNCTION("""COMPUTED_VALUE"""),857.88)</f>
        <v>857.88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IFERROR(__xludf.DUMMYFUNCTION("""COMPUTED_VALUE"""),850.7)</f>
        <v>850.7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IFERROR(__xludf.DUMMYFUNCTION("""COMPUTED_VALUE"""),853.4)</f>
        <v>853.4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IFERROR(__xludf.DUMMYFUNCTION("""COMPUTED_VALUE"""),848.85)</f>
        <v>848.85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IFERROR(__xludf.DUMMYFUNCTION("""COMPUTED_VALUE"""),847.43)</f>
        <v>847.43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IFERROR(__xludf.DUMMYFUNCTION("""COMPUTED_VALUE"""),858.68)</f>
        <v>858.68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IFERROR(__xludf.DUMMYFUNCTION("""COMPUTED_VALUE"""),861.53)</f>
        <v>861.53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IFERROR(__xludf.DUMMYFUNCTION("""COMPUTED_VALUE"""),863.6)</f>
        <v>863.6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IFERROR(__xludf.DUMMYFUNCTION("""COMPUTED_VALUE"""),843.55)</f>
        <v>843.55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IFERROR(__xludf.DUMMYFUNCTION("""COMPUTED_VALUE"""),846.25)</f>
        <v>846.25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IFERROR(__xludf.DUMMYFUNCTION("""COMPUTED_VALUE"""),838.55)</f>
        <v>838.55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IFERROR(__xludf.DUMMYFUNCTION("""COMPUTED_VALUE"""),841.18)</f>
        <v>841.18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IFERROR(__xludf.DUMMYFUNCTION("""COMPUTED_VALUE"""),850.35)</f>
        <v>850.35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IFERROR(__xludf.DUMMYFUNCTION("""COMPUTED_VALUE"""),866.2)</f>
        <v>866.2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IFERROR(__xludf.DUMMYFUNCTION("""COMPUTED_VALUE"""),850.78)</f>
        <v>850.78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IFERROR(__xludf.DUMMYFUNCTION("""COMPUTED_VALUE"""),855.0)</f>
        <v>855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IFERROR(__xludf.DUMMYFUNCTION("""COMPUTED_VALUE"""),845.0)</f>
        <v>845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IFERROR(__xludf.DUMMYFUNCTION("""COMPUTED_VALUE"""),845.6)</f>
        <v>845.6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IFERROR(__xludf.DUMMYFUNCTION("""COMPUTED_VALUE"""),844.63)</f>
        <v>844.63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IFERROR(__xludf.DUMMYFUNCTION("""COMPUTED_VALUE"""),843.75)</f>
        <v>843.75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IFERROR(__xludf.DUMMYFUNCTION("""COMPUTED_VALUE"""),842.75)</f>
        <v>842.75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IFERROR(__xludf.DUMMYFUNCTION("""COMPUTED_VALUE"""),855.58)</f>
        <v>855.58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IFERROR(__xludf.DUMMYFUNCTION("""COMPUTED_VALUE"""),853.3)</f>
        <v>853.3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IFERROR(__xludf.DUMMYFUNCTION("""COMPUTED_VALUE"""),855.2)</f>
        <v>855.2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IFERROR(__xludf.DUMMYFUNCTION("""COMPUTED_VALUE"""),866.1)</f>
        <v>866.1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IFERROR(__xludf.DUMMYFUNCTION("""COMPUTED_VALUE"""),872.05)</f>
        <v>872.05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IFERROR(__xludf.DUMMYFUNCTION("""COMPUTED_VALUE"""),884.38)</f>
        <v>884.38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IFERROR(__xludf.DUMMYFUNCTION("""COMPUTED_VALUE"""),885.18)</f>
        <v>885.18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IFERROR(__xludf.DUMMYFUNCTION("""COMPUTED_VALUE"""),900.0)</f>
        <v>900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IFERROR(__xludf.DUMMYFUNCTION("""COMPUTED_VALUE"""),910.73)</f>
        <v>910.73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IFERROR(__xludf.DUMMYFUNCTION("""COMPUTED_VALUE"""),903.28)</f>
        <v>903.28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IFERROR(__xludf.DUMMYFUNCTION("""COMPUTED_VALUE"""),912.68)</f>
        <v>912.68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IFERROR(__xludf.DUMMYFUNCTION("""COMPUTED_VALUE"""),914.1)</f>
        <v>914.1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IFERROR(__xludf.DUMMYFUNCTION("""COMPUTED_VALUE"""),883.93)</f>
        <v>883.93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IFERROR(__xludf.DUMMYFUNCTION("""COMPUTED_VALUE"""),898.45)</f>
        <v>898.45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IFERROR(__xludf.DUMMYFUNCTION("""COMPUTED_VALUE"""),897.43)</f>
        <v>897.43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IFERROR(__xludf.DUMMYFUNCTION("""COMPUTED_VALUE"""),908.65)</f>
        <v>908.65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IFERROR(__xludf.DUMMYFUNCTION("""COMPUTED_VALUE"""),878.85)</f>
        <v>878.85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IFERROR(__xludf.DUMMYFUNCTION("""COMPUTED_VALUE"""),884.58)</f>
        <v>884.58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IFERROR(__xludf.DUMMYFUNCTION("""COMPUTED_VALUE"""),882.5)</f>
        <v>882.5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IFERROR(__xludf.DUMMYFUNCTION("""COMPUTED_VALUE"""),903.38)</f>
        <v>903.38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IFERROR(__xludf.DUMMYFUNCTION("""COMPUTED_VALUE"""),932.45)</f>
        <v>932.45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IFERROR(__xludf.DUMMYFUNCTION("""COMPUTED_VALUE"""),939.0)</f>
        <v>939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IFERROR(__xludf.DUMMYFUNCTION("""COMPUTED_VALUE"""),953.35)</f>
        <v>953.35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IFERROR(__xludf.DUMMYFUNCTION("""COMPUTED_VALUE"""),963.55)</f>
        <v>963.55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IFERROR(__xludf.DUMMYFUNCTION("""COMPUTED_VALUE"""),980.85)</f>
        <v>980.85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IFERROR(__xludf.DUMMYFUNCTION("""COMPUTED_VALUE"""),961.95)</f>
        <v>961.95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IFERROR(__xludf.DUMMYFUNCTION("""COMPUTED_VALUE"""),958.4)</f>
        <v>958.4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IFERROR(__xludf.DUMMYFUNCTION("""COMPUTED_VALUE"""),955.6)</f>
        <v>955.6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IFERROR(__xludf.DUMMYFUNCTION("""COMPUTED_VALUE"""),960.1)</f>
        <v>960.1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IFERROR(__xludf.DUMMYFUNCTION("""COMPUTED_VALUE"""),954.4)</f>
        <v>954.4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IFERROR(__xludf.DUMMYFUNCTION("""COMPUTED_VALUE"""),962.5)</f>
        <v>962.5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IFERROR(__xludf.DUMMYFUNCTION("""COMPUTED_VALUE"""),962.5)</f>
        <v>962.5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IFERROR(__xludf.DUMMYFUNCTION("""COMPUTED_VALUE"""),968.4)</f>
        <v>968.4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IFERROR(__xludf.DUMMYFUNCTION("""COMPUTED_VALUE"""),965.85)</f>
        <v>965.85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IFERROR(__xludf.DUMMYFUNCTION("""COMPUTED_VALUE"""),972.8)</f>
        <v>972.8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IFERROR(__xludf.DUMMYFUNCTION("""COMPUTED_VALUE"""),964.25)</f>
        <v>964.25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IFERROR(__xludf.DUMMYFUNCTION("""COMPUTED_VALUE"""),944.85)</f>
        <v>944.85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IFERROR(__xludf.DUMMYFUNCTION("""COMPUTED_VALUE"""),978.6)</f>
        <v>978.6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IFERROR(__xludf.DUMMYFUNCTION("""COMPUTED_VALUE"""),961.3)</f>
        <v>961.3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IFERROR(__xludf.DUMMYFUNCTION("""COMPUTED_VALUE"""),955.3)</f>
        <v>955.3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IFERROR(__xludf.DUMMYFUNCTION("""COMPUTED_VALUE"""),966.9)</f>
        <v>966.9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IFERROR(__xludf.DUMMYFUNCTION("""COMPUTED_VALUE"""),967.35)</f>
        <v>967.35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IFERROR(__xludf.DUMMYFUNCTION("""COMPUTED_VALUE"""),969.35)</f>
        <v>969.35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IFERROR(__xludf.DUMMYFUNCTION("""COMPUTED_VALUE"""),957.45)</f>
        <v>957.45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IFERROR(__xludf.DUMMYFUNCTION("""COMPUTED_VALUE"""),963.4)</f>
        <v>963.4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IFERROR(__xludf.DUMMYFUNCTION("""COMPUTED_VALUE"""),959.95)</f>
        <v>959.95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IFERROR(__xludf.DUMMYFUNCTION("""COMPUTED_VALUE"""),966.8)</f>
        <v>966.8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IFERROR(__xludf.DUMMYFUNCTION("""COMPUTED_VALUE"""),970.1)</f>
        <v>970.1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IFERROR(__xludf.DUMMYFUNCTION("""COMPUTED_VALUE"""),963.15)</f>
        <v>963.15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IFERROR(__xludf.DUMMYFUNCTION("""COMPUTED_VALUE"""),961.75)</f>
        <v>961.75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IFERROR(__xludf.DUMMYFUNCTION("""COMPUTED_VALUE"""),963.75)</f>
        <v>963.75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IFERROR(__xludf.DUMMYFUNCTION("""COMPUTED_VALUE"""),972.45)</f>
        <v>972.45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IFERROR(__xludf.DUMMYFUNCTION("""COMPUTED_VALUE"""),966.05)</f>
        <v>966.05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IFERROR(__xludf.DUMMYFUNCTION("""COMPUTED_VALUE"""),962.3)</f>
        <v>962.3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IFERROR(__xludf.DUMMYFUNCTION("""COMPUTED_VALUE"""),970.6)</f>
        <v>970.6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IFERROR(__xludf.DUMMYFUNCTION("""COMPUTED_VALUE"""),974.8)</f>
        <v>974.8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IFERROR(__xludf.DUMMYFUNCTION("""COMPUTED_VALUE"""),989.35)</f>
        <v>989.35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IFERROR(__xludf.DUMMYFUNCTION("""COMPUTED_VALUE"""),989.45)</f>
        <v>989.45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IFERROR(__xludf.DUMMYFUNCTION("""COMPUTED_VALUE"""),982.65)</f>
        <v>982.65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IFERROR(__xludf.DUMMYFUNCTION("""COMPUTED_VALUE"""),975.2)</f>
        <v>975.2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IFERROR(__xludf.DUMMYFUNCTION("""COMPUTED_VALUE"""),971.7)</f>
        <v>971.7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IFERROR(__xludf.DUMMYFUNCTION("""COMPUTED_VALUE"""),958.8)</f>
        <v>958.8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IFERROR(__xludf.DUMMYFUNCTION("""COMPUTED_VALUE"""),967.7)</f>
        <v>967.7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IFERROR(__xludf.DUMMYFUNCTION("""COMPUTED_VALUE"""),964.8)</f>
        <v>964.8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IFERROR(__xludf.DUMMYFUNCTION("""COMPUTED_VALUE"""),966.95)</f>
        <v>966.95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IFERROR(__xludf.DUMMYFUNCTION("""COMPUTED_VALUE"""),967.65)</f>
        <v>967.65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IFERROR(__xludf.DUMMYFUNCTION("""COMPUTED_VALUE"""),982.35)</f>
        <v>982.35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IFERROR(__xludf.DUMMYFUNCTION("""COMPUTED_VALUE"""),974.2)</f>
        <v>974.2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IFERROR(__xludf.DUMMYFUNCTION("""COMPUTED_VALUE"""),980.45)</f>
        <v>980.45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IFERROR(__xludf.DUMMYFUNCTION("""COMPUTED_VALUE"""),990.1)</f>
        <v>990.1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IFERROR(__xludf.DUMMYFUNCTION("""COMPUTED_VALUE"""),1010.9)</f>
        <v>1010.9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IFERROR(__xludf.DUMMYFUNCTION("""COMPUTED_VALUE"""),1007.45)</f>
        <v>1007.45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IFERROR(__xludf.DUMMYFUNCTION("""COMPUTED_VALUE"""),1000.75)</f>
        <v>1000.75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IFERROR(__xludf.DUMMYFUNCTION("""COMPUTED_VALUE"""),1006.05)</f>
        <v>1006.05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IFERROR(__xludf.DUMMYFUNCTION("""COMPUTED_VALUE"""),993.0)</f>
        <v>993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IFERROR(__xludf.DUMMYFUNCTION("""COMPUTED_VALUE"""),993.55)</f>
        <v>993.55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IFERROR(__xludf.DUMMYFUNCTION("""COMPUTED_VALUE"""),994.65)</f>
        <v>994.65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IFERROR(__xludf.DUMMYFUNCTION("""COMPUTED_VALUE"""),993.7)</f>
        <v>993.7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IFERROR(__xludf.DUMMYFUNCTION("""COMPUTED_VALUE"""),1000.7)</f>
        <v>1000.7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IFERROR(__xludf.DUMMYFUNCTION("""COMPUTED_VALUE"""),1005.6)</f>
        <v>1005.6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IFERROR(__xludf.DUMMYFUNCTION("""COMPUTED_VALUE"""),1003.1)</f>
        <v>1003.1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IFERROR(__xludf.DUMMYFUNCTION("""COMPUTED_VALUE"""),991.85)</f>
        <v>991.85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IFERROR(__xludf.DUMMYFUNCTION("""COMPUTED_VALUE"""),991.5)</f>
        <v>991.5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IFERROR(__xludf.DUMMYFUNCTION("""COMPUTED_VALUE"""),997.75)</f>
        <v>997.75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IFERROR(__xludf.DUMMYFUNCTION("""COMPUTED_VALUE"""),998.15)</f>
        <v>998.15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IFERROR(__xludf.DUMMYFUNCTION("""COMPUTED_VALUE"""),993.45)</f>
        <v>993.45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IFERROR(__xludf.DUMMYFUNCTION("""COMPUTED_VALUE"""),978.7)</f>
        <v>978.7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IFERROR(__xludf.DUMMYFUNCTION("""COMPUTED_VALUE"""),1000.25)</f>
        <v>1000.25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IFERROR(__xludf.DUMMYFUNCTION("""COMPUTED_VALUE"""),1003.55)</f>
        <v>1003.55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IFERROR(__xludf.DUMMYFUNCTION("""COMPUTED_VALUE"""),1012.15)</f>
        <v>1012.15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IFERROR(__xludf.DUMMYFUNCTION("""COMPUTED_VALUE"""),1007.1)</f>
        <v>1007.1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IFERROR(__xludf.DUMMYFUNCTION("""COMPUTED_VALUE"""),1002.3)</f>
        <v>1002.3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IFERROR(__xludf.DUMMYFUNCTION("""COMPUTED_VALUE"""),1004.25)</f>
        <v>1004.25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IFERROR(__xludf.DUMMYFUNCTION("""COMPUTED_VALUE"""),1010.8)</f>
        <v>1010.8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IFERROR(__xludf.DUMMYFUNCTION("""COMPUTED_VALUE"""),1012.9)</f>
        <v>1012.9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IFERROR(__xludf.DUMMYFUNCTION("""COMPUTED_VALUE"""),1009.1)</f>
        <v>1009.1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IFERROR(__xludf.DUMMYFUNCTION("""COMPUTED_VALUE"""),1006.1)</f>
        <v>1006.1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IFERROR(__xludf.DUMMYFUNCTION("""COMPUTED_VALUE"""),996.0)</f>
        <v>996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IFERROR(__xludf.DUMMYFUNCTION("""COMPUTED_VALUE"""),988.8)</f>
        <v>988.8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IFERROR(__xludf.DUMMYFUNCTION("""COMPUTED_VALUE"""),992.65)</f>
        <v>992.65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IFERROR(__xludf.DUMMYFUNCTION("""COMPUTED_VALUE"""),997.7)</f>
        <v>997.7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IFERROR(__xludf.DUMMYFUNCTION("""COMPUTED_VALUE"""),986.95)</f>
        <v>986.95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IFERROR(__xludf.DUMMYFUNCTION("""COMPUTED_VALUE"""),997.8)</f>
        <v>997.8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IFERROR(__xludf.DUMMYFUNCTION("""COMPUTED_VALUE"""),984.95)</f>
        <v>984.95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IFERROR(__xludf.DUMMYFUNCTION("""COMPUTED_VALUE"""),990.15)</f>
        <v>990.15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IFERROR(__xludf.DUMMYFUNCTION("""COMPUTED_VALUE"""),995.55)</f>
        <v>995.55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IFERROR(__xludf.DUMMYFUNCTION("""COMPUTED_VALUE"""),1001.8)</f>
        <v>1001.8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IFERROR(__xludf.DUMMYFUNCTION("""COMPUTED_VALUE"""),995.55)</f>
        <v>995.55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IFERROR(__xludf.DUMMYFUNCTION("""COMPUTED_VALUE"""),994.1)</f>
        <v>994.1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IFERROR(__xludf.DUMMYFUNCTION("""COMPUTED_VALUE"""),995.6)</f>
        <v>995.6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IFERROR(__xludf.DUMMYFUNCTION("""COMPUTED_VALUE"""),982.3)</f>
        <v>982.3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IFERROR(__xludf.DUMMYFUNCTION("""COMPUTED_VALUE"""),982.05)</f>
        <v>982.05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IFERROR(__xludf.DUMMYFUNCTION("""COMPUTED_VALUE"""),973.4)</f>
        <v>973.4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IFERROR(__xludf.DUMMYFUNCTION("""COMPUTED_VALUE"""),957.8)</f>
        <v>957.8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IFERROR(__xludf.DUMMYFUNCTION("""COMPUTED_VALUE"""),951.6)</f>
        <v>951.6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IFERROR(__xludf.DUMMYFUNCTION("""COMPUTED_VALUE"""),950.6)</f>
        <v>950.6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IFERROR(__xludf.DUMMYFUNCTION("""COMPUTED_VALUE"""),944.5)</f>
        <v>944.5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IFERROR(__xludf.DUMMYFUNCTION("""COMPUTED_VALUE"""),954.45)</f>
        <v>954.45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IFERROR(__xludf.DUMMYFUNCTION("""COMPUTED_VALUE"""),961.25)</f>
        <v>961.25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IFERROR(__xludf.DUMMYFUNCTION("""COMPUTED_VALUE"""),963.4)</f>
        <v>963.4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IFERROR(__xludf.DUMMYFUNCTION("""COMPUTED_VALUE"""),966.0)</f>
        <v>966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IFERROR(__xludf.DUMMYFUNCTION("""COMPUTED_VALUE"""),965.15)</f>
        <v>965.15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IFERROR(__xludf.DUMMYFUNCTION("""COMPUTED_VALUE"""),965.9)</f>
        <v>965.9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IFERROR(__xludf.DUMMYFUNCTION("""COMPUTED_VALUE"""),967.8)</f>
        <v>967.8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IFERROR(__xludf.DUMMYFUNCTION("""COMPUTED_VALUE"""),967.3)</f>
        <v>967.3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IFERROR(__xludf.DUMMYFUNCTION("""COMPUTED_VALUE"""),967.05)</f>
        <v>967.05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IFERROR(__xludf.DUMMYFUNCTION("""COMPUTED_VALUE"""),966.85)</f>
        <v>966.85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IFERROR(__xludf.DUMMYFUNCTION("""COMPUTED_VALUE"""),966.5)</f>
        <v>966.5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IFERROR(__xludf.DUMMYFUNCTION("""COMPUTED_VALUE"""),976.9)</f>
        <v>976.9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IFERROR(__xludf.DUMMYFUNCTION("""COMPUTED_VALUE"""),966.9)</f>
        <v>966.9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IFERROR(__xludf.DUMMYFUNCTION("""COMPUTED_VALUE"""),964.2)</f>
        <v>964.2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IFERROR(__xludf.DUMMYFUNCTION("""COMPUTED_VALUE"""),957.2)</f>
        <v>957.2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IFERROR(__xludf.DUMMYFUNCTION("""COMPUTED_VALUE"""),951.05)</f>
        <v>951.05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IFERROR(__xludf.DUMMYFUNCTION("""COMPUTED_VALUE"""),949.85)</f>
        <v>949.85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IFERROR(__xludf.DUMMYFUNCTION("""COMPUTED_VALUE"""),945.05)</f>
        <v>945.05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IFERROR(__xludf.DUMMYFUNCTION("""COMPUTED_VALUE"""),950.3)</f>
        <v>950.3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IFERROR(__xludf.DUMMYFUNCTION("""COMPUTED_VALUE"""),951.0)</f>
        <v>951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IFERROR(__xludf.DUMMYFUNCTION("""COMPUTED_VALUE"""),965.25)</f>
        <v>965.25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IFERROR(__xludf.DUMMYFUNCTION("""COMPUTED_VALUE"""),965.15)</f>
        <v>965.15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IFERROR(__xludf.DUMMYFUNCTION("""COMPUTED_VALUE"""),973.45)</f>
        <v>973.45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IFERROR(__xludf.DUMMYFUNCTION("""COMPUTED_VALUE"""),982.5)</f>
        <v>982.5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IFERROR(__xludf.DUMMYFUNCTION("""COMPUTED_VALUE"""),978.7)</f>
        <v>978.7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IFERROR(__xludf.DUMMYFUNCTION("""COMPUTED_VALUE"""),977.1)</f>
        <v>977.1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IFERROR(__xludf.DUMMYFUNCTION("""COMPUTED_VALUE"""),980.9)</f>
        <v>980.9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IFERROR(__xludf.DUMMYFUNCTION("""COMPUTED_VALUE"""),977.0)</f>
        <v>977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IFERROR(__xludf.DUMMYFUNCTION("""COMPUTED_VALUE"""),977.15)</f>
        <v>977.15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IFERROR(__xludf.DUMMYFUNCTION("""COMPUTED_VALUE"""),978.25)</f>
        <v>978.25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IFERROR(__xludf.DUMMYFUNCTION("""COMPUTED_VALUE"""),994.35)</f>
        <v>994.35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IFERROR(__xludf.DUMMYFUNCTION("""COMPUTED_VALUE"""),1002.55)</f>
        <v>1002.55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IFERROR(__xludf.DUMMYFUNCTION("""COMPUTED_VALUE"""),1002.95)</f>
        <v>1002.95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IFERROR(__xludf.DUMMYFUNCTION("""COMPUTED_VALUE"""),1007.7)</f>
        <v>1007.7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IFERROR(__xludf.DUMMYFUNCTION("""COMPUTED_VALUE"""),1008.8)</f>
        <v>1008.8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IFERROR(__xludf.DUMMYFUNCTION("""COMPUTED_VALUE"""),994.75)</f>
        <v>994.75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IFERROR(__xludf.DUMMYFUNCTION("""COMPUTED_VALUE"""),1002.95)</f>
        <v>1002.95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IFERROR(__xludf.DUMMYFUNCTION("""COMPUTED_VALUE"""),1003.55)</f>
        <v>1003.55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IFERROR(__xludf.DUMMYFUNCTION("""COMPUTED_VALUE"""),1007.85)</f>
        <v>1007.85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IFERROR(__xludf.DUMMYFUNCTION("""COMPUTED_VALUE"""),998.15)</f>
        <v>998.15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IFERROR(__xludf.DUMMYFUNCTION("""COMPUTED_VALUE"""),987.3)</f>
        <v>987.3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IFERROR(__xludf.DUMMYFUNCTION("""COMPUTED_VALUE"""),992.65)</f>
        <v>992.65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IFERROR(__xludf.DUMMYFUNCTION("""COMPUTED_VALUE"""),985.25)</f>
        <v>985.25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IFERROR(__xludf.DUMMYFUNCTION("""COMPUTED_VALUE"""),984.65)</f>
        <v>984.65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IFERROR(__xludf.DUMMYFUNCTION("""COMPUTED_VALUE"""),982.3)</f>
        <v>982.3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IFERROR(__xludf.DUMMYFUNCTION("""COMPUTED_VALUE"""),984.5)</f>
        <v>984.5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IFERROR(__xludf.DUMMYFUNCTION("""COMPUTED_VALUE"""),991.7)</f>
        <v>991.7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IFERROR(__xludf.DUMMYFUNCTION("""COMPUTED_VALUE"""),989.5)</f>
        <v>989.5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IFERROR(__xludf.DUMMYFUNCTION("""COMPUTED_VALUE"""),986.65)</f>
        <v>986.65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IFERROR(__xludf.DUMMYFUNCTION("""COMPUTED_VALUE"""),989.6)</f>
        <v>989.6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IFERROR(__xludf.DUMMYFUNCTION("""COMPUTED_VALUE"""),996.55)</f>
        <v>996.55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IFERROR(__xludf.DUMMYFUNCTION("""COMPUTED_VALUE"""),992.45)</f>
        <v>992.45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IFERROR(__xludf.DUMMYFUNCTION("""COMPUTED_VALUE"""),994.6)</f>
        <v>994.6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IFERROR(__xludf.DUMMYFUNCTION("""COMPUTED_VALUE"""),1008.85)</f>
        <v>1008.85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IFERROR(__xludf.DUMMYFUNCTION("""COMPUTED_VALUE"""),998.05)</f>
        <v>998.05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IFERROR(__xludf.DUMMYFUNCTION("""COMPUTED_VALUE"""),999.15)</f>
        <v>999.15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IFERROR(__xludf.DUMMYFUNCTION("""COMPUTED_VALUE"""),989.8)</f>
        <v>989.8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IFERROR(__xludf.DUMMYFUNCTION("""COMPUTED_VALUE"""),1003.9)</f>
        <v>1003.9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IFERROR(__xludf.DUMMYFUNCTION("""COMPUTED_VALUE"""),1009.5)</f>
        <v>1009.5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IFERROR(__xludf.DUMMYFUNCTION("""COMPUTED_VALUE"""),1007.6)</f>
        <v>1007.6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IFERROR(__xludf.DUMMYFUNCTION("""COMPUTED_VALUE"""),1002.1)</f>
        <v>1002.1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IFERROR(__xludf.DUMMYFUNCTION("""COMPUTED_VALUE"""),989.8)</f>
        <v>989.8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IFERROR(__xludf.DUMMYFUNCTION("""COMPUTED_VALUE"""),1000.5)</f>
        <v>1000.5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IFERROR(__xludf.DUMMYFUNCTION("""COMPUTED_VALUE"""),997.2)</f>
        <v>997.2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IFERROR(__xludf.DUMMYFUNCTION("""COMPUTED_VALUE"""),1003.3)</f>
        <v>1003.3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IFERROR(__xludf.DUMMYFUNCTION("""COMPUTED_VALUE"""),1003.1)</f>
        <v>1003.1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IFERROR(__xludf.DUMMYFUNCTION("""COMPUTED_VALUE"""),997.1)</f>
        <v>997.1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IFERROR(__xludf.DUMMYFUNCTION("""COMPUTED_VALUE"""),989.8)</f>
        <v>989.8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IFERROR(__xludf.DUMMYFUNCTION("""COMPUTED_VALUE"""),1000.3)</f>
        <v>1000.3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IFERROR(__xludf.DUMMYFUNCTION("""COMPUTED_VALUE"""),1001.5)</f>
        <v>1001.5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IFERROR(__xludf.DUMMYFUNCTION("""COMPUTED_VALUE"""),996.1)</f>
        <v>996.1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IFERROR(__xludf.DUMMYFUNCTION("""COMPUTED_VALUE"""),994.3)</f>
        <v>994.3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IFERROR(__xludf.DUMMYFUNCTION("""COMPUTED_VALUE"""),984.0)</f>
        <v>984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IFERROR(__xludf.DUMMYFUNCTION("""COMPUTED_VALUE"""),979.7)</f>
        <v>979.7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IFERROR(__xludf.DUMMYFUNCTION("""COMPUTED_VALUE"""),985.5)</f>
        <v>985.5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IFERROR(__xludf.DUMMYFUNCTION("""COMPUTED_VALUE"""),987.7)</f>
        <v>987.7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IFERROR(__xludf.DUMMYFUNCTION("""COMPUTED_VALUE"""),996.6)</f>
        <v>996.6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IFERROR(__xludf.DUMMYFUNCTION("""COMPUTED_VALUE"""),997.2)</f>
        <v>997.2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IFERROR(__xludf.DUMMYFUNCTION("""COMPUTED_VALUE"""),992.1)</f>
        <v>992.1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IFERROR(__xludf.DUMMYFUNCTION("""COMPUTED_VALUE"""),991.7)</f>
        <v>991.7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IFERROR(__xludf.DUMMYFUNCTION("""COMPUTED_VALUE"""),990.9)</f>
        <v>990.9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IFERROR(__xludf.DUMMYFUNCTION("""COMPUTED_VALUE"""),991.2)</f>
        <v>991.2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IFERROR(__xludf.DUMMYFUNCTION("""COMPUTED_VALUE"""),991.15)</f>
        <v>991.15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IFERROR(__xludf.DUMMYFUNCTION("""COMPUTED_VALUE"""),1001.6)</f>
        <v>1001.6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IFERROR(__xludf.DUMMYFUNCTION("""COMPUTED_VALUE"""),977.5)</f>
        <v>977.5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IFERROR(__xludf.DUMMYFUNCTION("""COMPUTED_VALUE"""),962.2)</f>
        <v>962.2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IFERROR(__xludf.DUMMYFUNCTION("""COMPUTED_VALUE"""),949.05)</f>
        <v>949.05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IFERROR(__xludf.DUMMYFUNCTION("""COMPUTED_VALUE"""),946.7)</f>
        <v>946.7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IFERROR(__xludf.DUMMYFUNCTION("""COMPUTED_VALUE"""),939.0)</f>
        <v>939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IFERROR(__xludf.DUMMYFUNCTION("""COMPUTED_VALUE"""),936.95)</f>
        <v>936.95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IFERROR(__xludf.DUMMYFUNCTION("""COMPUTED_VALUE"""),937.35)</f>
        <v>937.35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IFERROR(__xludf.DUMMYFUNCTION("""COMPUTED_VALUE"""),925.45)</f>
        <v>925.45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IFERROR(__xludf.DUMMYFUNCTION("""COMPUTED_VALUE"""),931.1)</f>
        <v>931.1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IFERROR(__xludf.DUMMYFUNCTION("""COMPUTED_VALUE"""),927.9)</f>
        <v>927.9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IFERROR(__xludf.DUMMYFUNCTION("""COMPUTED_VALUE"""),931.2)</f>
        <v>931.2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IFERROR(__xludf.DUMMYFUNCTION("""COMPUTED_VALUE"""),920.35)</f>
        <v>920.35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IFERROR(__xludf.DUMMYFUNCTION("""COMPUTED_VALUE"""),918.7)</f>
        <v>918.7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IFERROR(__xludf.DUMMYFUNCTION("""COMPUTED_VALUE"""),916.1)</f>
        <v>916.1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IFERROR(__xludf.DUMMYFUNCTION("""COMPUTED_VALUE"""),926.4)</f>
        <v>926.4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IFERROR(__xludf.DUMMYFUNCTION("""COMPUTED_VALUE"""),932.7)</f>
        <v>932.7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IFERROR(__xludf.DUMMYFUNCTION("""COMPUTED_VALUE"""),935.5)</f>
        <v>935.5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IFERROR(__xludf.DUMMYFUNCTION("""COMPUTED_VALUE"""),929.25)</f>
        <v>929.25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IFERROR(__xludf.DUMMYFUNCTION("""COMPUTED_VALUE"""),928.1)</f>
        <v>928.1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IFERROR(__xludf.DUMMYFUNCTION("""COMPUTED_VALUE"""),948.7)</f>
        <v>948.7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IFERROR(__xludf.DUMMYFUNCTION("""COMPUTED_VALUE"""),953.1)</f>
        <v>953.1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IFERROR(__xludf.DUMMYFUNCTION("""COMPUTED_VALUE"""),949.7)</f>
        <v>949.7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IFERROR(__xludf.DUMMYFUNCTION("""COMPUTED_VALUE"""),941.1)</f>
        <v>941.1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IFERROR(__xludf.DUMMYFUNCTION("""COMPUTED_VALUE"""),937.25)</f>
        <v>937.25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IFERROR(__xludf.DUMMYFUNCTION("""COMPUTED_VALUE"""),932.4)</f>
        <v>932.4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IFERROR(__xludf.DUMMYFUNCTION("""COMPUTED_VALUE"""),927.1)</f>
        <v>927.1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IFERROR(__xludf.DUMMYFUNCTION("""COMPUTED_VALUE"""),920.6)</f>
        <v>920.6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IFERROR(__xludf.DUMMYFUNCTION("""COMPUTED_VALUE"""),903.9)</f>
        <v>903.9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IFERROR(__xludf.DUMMYFUNCTION("""COMPUTED_VALUE"""),925.8)</f>
        <v>925.8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IFERROR(__xludf.DUMMYFUNCTION("""COMPUTED_VALUE"""),925.7)</f>
        <v>925.7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IFERROR(__xludf.DUMMYFUNCTION("""COMPUTED_VALUE"""),924.7)</f>
        <v>924.7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IFERROR(__xludf.DUMMYFUNCTION("""COMPUTED_VALUE"""),915.6)</f>
        <v>915.6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IFERROR(__xludf.DUMMYFUNCTION("""COMPUTED_VALUE"""),911.85)</f>
        <v>911.85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IFERROR(__xludf.DUMMYFUNCTION("""COMPUTED_VALUE"""),923.6)</f>
        <v>923.6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IFERROR(__xludf.DUMMYFUNCTION("""COMPUTED_VALUE"""),910.5)</f>
        <v>910.5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IFERROR(__xludf.DUMMYFUNCTION("""COMPUTED_VALUE"""),907.6)</f>
        <v>907.6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IFERROR(__xludf.DUMMYFUNCTION("""COMPUTED_VALUE"""),898.6)</f>
        <v>898.6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IFERROR(__xludf.DUMMYFUNCTION("""COMPUTED_VALUE"""),887.75)</f>
        <v>887.75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IFERROR(__xludf.DUMMYFUNCTION("""COMPUTED_VALUE"""),879.4)</f>
        <v>879.4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IFERROR(__xludf.DUMMYFUNCTION("""COMPUTED_VALUE"""),869.0)</f>
        <v>869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IFERROR(__xludf.DUMMYFUNCTION("""COMPUTED_VALUE"""),877.75)</f>
        <v>877.75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IFERROR(__xludf.DUMMYFUNCTION("""COMPUTED_VALUE"""),857.05)</f>
        <v>857.05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IFERROR(__xludf.DUMMYFUNCTION("""COMPUTED_VALUE"""),840.7)</f>
        <v>840.7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IFERROR(__xludf.DUMMYFUNCTION("""COMPUTED_VALUE"""),849.45)</f>
        <v>849.45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IFERROR(__xludf.DUMMYFUNCTION("""COMPUTED_VALUE"""),833.95)</f>
        <v>833.95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IFERROR(__xludf.DUMMYFUNCTION("""COMPUTED_VALUE"""),832.75)</f>
        <v>832.75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IFERROR(__xludf.DUMMYFUNCTION("""COMPUTED_VALUE"""),817.0)</f>
        <v>817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IFERROR(__xludf.DUMMYFUNCTION("""COMPUTED_VALUE"""),840.6)</f>
        <v>840.6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IFERROR(__xludf.DUMMYFUNCTION("""COMPUTED_VALUE"""),845.35)</f>
        <v>845.35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IFERROR(__xludf.DUMMYFUNCTION("""COMPUTED_VALUE"""),843.05)</f>
        <v>843.05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IFERROR(__xludf.DUMMYFUNCTION("""COMPUTED_VALUE"""),798.2)</f>
        <v>798.2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IFERROR(__xludf.DUMMYFUNCTION("""COMPUTED_VALUE"""),780.45)</f>
        <v>780.45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IFERROR(__xludf.DUMMYFUNCTION("""COMPUTED_VALUE"""),744.15)</f>
        <v>744.15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IFERROR(__xludf.DUMMYFUNCTION("""COMPUTED_VALUE"""),764.9)</f>
        <v>764.9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IFERROR(__xludf.DUMMYFUNCTION("""COMPUTED_VALUE"""),782.3)</f>
        <v>782.3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IFERROR(__xludf.DUMMYFUNCTION("""COMPUTED_VALUE"""),756.2)</f>
        <v>756.2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IFERROR(__xludf.DUMMYFUNCTION("""COMPUTED_VALUE"""),731.55)</f>
        <v>731.55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IFERROR(__xludf.DUMMYFUNCTION("""COMPUTED_VALUE"""),742.25)</f>
        <v>742.25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IFERROR(__xludf.DUMMYFUNCTION("""COMPUTED_VALUE"""),750.9)</f>
        <v>750.9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IFERROR(__xludf.DUMMYFUNCTION("""COMPUTED_VALUE"""),771.0)</f>
        <v>771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IFERROR(__xludf.DUMMYFUNCTION("""COMPUTED_VALUE"""),772.0)</f>
        <v>772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IFERROR(__xludf.DUMMYFUNCTION("""COMPUTED_VALUE"""),816.1)</f>
        <v>816.1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IFERROR(__xludf.DUMMYFUNCTION("""COMPUTED_VALUE"""),797.7)</f>
        <v>797.7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IFERROR(__xludf.DUMMYFUNCTION("""COMPUTED_VALUE"""),810.3)</f>
        <v>810.3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IFERROR(__xludf.DUMMYFUNCTION("""COMPUTED_VALUE"""),794.7)</f>
        <v>794.7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IFERROR(__xludf.DUMMYFUNCTION("""COMPUTED_VALUE"""),809.9)</f>
        <v>809.9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IFERROR(__xludf.DUMMYFUNCTION("""COMPUTED_VALUE"""),795.45)</f>
        <v>795.45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IFERROR(__xludf.DUMMYFUNCTION("""COMPUTED_VALUE"""),799.9)</f>
        <v>799.9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IFERROR(__xludf.DUMMYFUNCTION("""COMPUTED_VALUE"""),795.45)</f>
        <v>795.45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IFERROR(__xludf.DUMMYFUNCTION("""COMPUTED_VALUE"""),811.75)</f>
        <v>811.75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IFERROR(__xludf.DUMMYFUNCTION("""COMPUTED_VALUE"""),799.9)</f>
        <v>799.9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IFERROR(__xludf.DUMMYFUNCTION("""COMPUTED_VALUE"""),784.35)</f>
        <v>784.35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IFERROR(__xludf.DUMMYFUNCTION("""COMPUTED_VALUE"""),784.85)</f>
        <v>784.85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IFERROR(__xludf.DUMMYFUNCTION("""COMPUTED_VALUE"""),789.8)</f>
        <v>789.8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IFERROR(__xludf.DUMMYFUNCTION("""COMPUTED_VALUE"""),782.55)</f>
        <v>782.55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IFERROR(__xludf.DUMMYFUNCTION("""COMPUTED_VALUE"""),779.0)</f>
        <v>779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IFERROR(__xludf.DUMMYFUNCTION("""COMPUTED_VALUE"""),771.7)</f>
        <v>771.7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IFERROR(__xludf.DUMMYFUNCTION("""COMPUTED_VALUE"""),779.4)</f>
        <v>779.4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IFERROR(__xludf.DUMMYFUNCTION("""COMPUTED_VALUE"""),772.3)</f>
        <v>772.3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IFERROR(__xludf.DUMMYFUNCTION("""COMPUTED_VALUE"""),796.55)</f>
        <v>796.55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IFERROR(__xludf.DUMMYFUNCTION("""COMPUTED_VALUE"""),796.05)</f>
        <v>796.05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IFERROR(__xludf.DUMMYFUNCTION("""COMPUTED_VALUE"""),780.85)</f>
        <v>780.85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IFERROR(__xludf.DUMMYFUNCTION("""COMPUTED_VALUE"""),763.65)</f>
        <v>763.65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IFERROR(__xludf.DUMMYFUNCTION("""COMPUTED_VALUE"""),750.45)</f>
        <v>750.45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IFERROR(__xludf.DUMMYFUNCTION("""COMPUTED_VALUE"""),749.6)</f>
        <v>749.6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IFERROR(__xludf.DUMMYFUNCTION("""COMPUTED_VALUE"""),769.55)</f>
        <v>769.55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IFERROR(__xludf.DUMMYFUNCTION("""COMPUTED_VALUE"""),767.5)</f>
        <v>767.5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IFERROR(__xludf.DUMMYFUNCTION("""COMPUTED_VALUE"""),768.65)</f>
        <v>768.65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IFERROR(__xludf.DUMMYFUNCTION("""COMPUTED_VALUE"""),762.45)</f>
        <v>762.45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IFERROR(__xludf.DUMMYFUNCTION("""COMPUTED_VALUE"""),759.5)</f>
        <v>759.5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IFERROR(__xludf.DUMMYFUNCTION("""COMPUTED_VALUE"""),759.15)</f>
        <v>759.15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IFERROR(__xludf.DUMMYFUNCTION("""COMPUTED_VALUE"""),766.8)</f>
        <v>766.8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IFERROR(__xludf.DUMMYFUNCTION("""COMPUTED_VALUE"""),786.85)</f>
        <v>786.85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IFERROR(__xludf.DUMMYFUNCTION("""COMPUTED_VALUE"""),778.9)</f>
        <v>778.9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IFERROR(__xludf.DUMMYFUNCTION("""COMPUTED_VALUE"""),758.65)</f>
        <v>758.65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IFERROR(__xludf.DUMMYFUNCTION("""COMPUTED_VALUE"""),744.55)</f>
        <v>744.55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IFERROR(__xludf.DUMMYFUNCTION("""COMPUTED_VALUE"""),742.7)</f>
        <v>742.7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IFERROR(__xludf.DUMMYFUNCTION("""COMPUTED_VALUE"""),748.25)</f>
        <v>748.25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IFERROR(__xludf.DUMMYFUNCTION("""COMPUTED_VALUE"""),753.65)</f>
        <v>753.65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IFERROR(__xludf.DUMMYFUNCTION("""COMPUTED_VALUE"""),754.2)</f>
        <v>754.2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IFERROR(__xludf.DUMMYFUNCTION("""COMPUTED_VALUE"""),747.05)</f>
        <v>747.05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IFERROR(__xludf.DUMMYFUNCTION("""COMPUTED_VALUE"""),738.65)</f>
        <v>738.65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IFERROR(__xludf.DUMMYFUNCTION("""COMPUTED_VALUE"""),738.35)</f>
        <v>738.35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IFERROR(__xludf.DUMMYFUNCTION("""COMPUTED_VALUE"""),746.85)</f>
        <v>746.85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IFERROR(__xludf.DUMMYFUNCTION("""COMPUTED_VALUE"""),744.6)</f>
        <v>744.6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IFERROR(__xludf.DUMMYFUNCTION("""COMPUTED_VALUE"""),772.45)</f>
        <v>772.45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IFERROR(__xludf.DUMMYFUNCTION("""COMPUTED_VALUE"""),777.35)</f>
        <v>777.35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IFERROR(__xludf.DUMMYFUNCTION("""COMPUTED_VALUE"""),784.9)</f>
        <v>784.9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IFERROR(__xludf.DUMMYFUNCTION("""COMPUTED_VALUE"""),787.1)</f>
        <v>787.1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2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IFERROR(__xludf.DUMMYFUNCTION("""COMPUTED_VALUE"""),813.5)</f>
        <v>813.5</v>
      </c>
    </row>
    <row r="4">
      <c r="A4" s="4">
        <f>IFERROR(__xludf.DUMMYFUNCTION("""COMPUTED_VALUE"""),44929.64583333333)</f>
        <v>44929.64583</v>
      </c>
      <c r="B4" s="5">
        <f>IFERROR(__xludf.DUMMYFUNCTION("""COMPUTED_VALUE"""),817.6)</f>
        <v>817.6</v>
      </c>
    </row>
    <row r="5">
      <c r="A5" s="4">
        <f>IFERROR(__xludf.DUMMYFUNCTION("""COMPUTED_VALUE"""),44930.64583333333)</f>
        <v>44930.64583</v>
      </c>
      <c r="B5" s="5">
        <f>IFERROR(__xludf.DUMMYFUNCTION("""COMPUTED_VALUE"""),811.8)</f>
        <v>811.8</v>
      </c>
    </row>
    <row r="6">
      <c r="A6" s="4">
        <f>IFERROR(__xludf.DUMMYFUNCTION("""COMPUTED_VALUE"""),44931.64583333333)</f>
        <v>44931.64583</v>
      </c>
      <c r="B6" s="5">
        <f>IFERROR(__xludf.DUMMYFUNCTION("""COMPUTED_VALUE"""),807.1)</f>
        <v>807.1</v>
      </c>
    </row>
    <row r="7">
      <c r="A7" s="4">
        <f>IFERROR(__xludf.DUMMYFUNCTION("""COMPUTED_VALUE"""),44932.64583333333)</f>
        <v>44932.64583</v>
      </c>
      <c r="B7" s="5">
        <f>IFERROR(__xludf.DUMMYFUNCTION("""COMPUTED_VALUE"""),796.0)</f>
        <v>796</v>
      </c>
    </row>
    <row r="8">
      <c r="A8" s="4">
        <f>IFERROR(__xludf.DUMMYFUNCTION("""COMPUTED_VALUE"""),44935.64583333333)</f>
        <v>44935.64583</v>
      </c>
      <c r="B8" s="5">
        <f>IFERROR(__xludf.DUMMYFUNCTION("""COMPUTED_VALUE"""),819.4)</f>
        <v>819.4</v>
      </c>
    </row>
    <row r="9">
      <c r="A9" s="4">
        <f>IFERROR(__xludf.DUMMYFUNCTION("""COMPUTED_VALUE"""),44936.64583333333)</f>
        <v>44936.64583</v>
      </c>
      <c r="B9" s="5">
        <f>IFERROR(__xludf.DUMMYFUNCTION("""COMPUTED_VALUE"""),792.85)</f>
        <v>792.85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IFERROR(__xludf.DUMMYFUNCTION("""COMPUTED_VALUE"""),765.55)</f>
        <v>765.55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IFERROR(__xludf.DUMMYFUNCTION("""COMPUTED_VALUE"""),756.9)</f>
        <v>756.9</v>
      </c>
    </row>
    <row r="12">
      <c r="A12" s="4">
        <f>IFERROR(__xludf.DUMMYFUNCTION("""COMPUTED_VALUE"""),44939.64583333333)</f>
        <v>44939.64583</v>
      </c>
      <c r="B12" s="5">
        <f>IFERROR(__xludf.DUMMYFUNCTION("""COMPUTED_VALUE"""),764.3)</f>
        <v>764.3</v>
      </c>
    </row>
    <row r="13">
      <c r="A13" s="4">
        <f>IFERROR(__xludf.DUMMYFUNCTION("""COMPUTED_VALUE"""),44942.64583333333)</f>
        <v>44942.64583</v>
      </c>
      <c r="B13" s="5">
        <f>IFERROR(__xludf.DUMMYFUNCTION("""COMPUTED_VALUE"""),759.15)</f>
        <v>759.15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IFERROR(__xludf.DUMMYFUNCTION("""COMPUTED_VALUE"""),765.7)</f>
        <v>765.7</v>
      </c>
    </row>
    <row r="15">
      <c r="A15" s="4">
        <f>IFERROR(__xludf.DUMMYFUNCTION("""COMPUTED_VALUE"""),44944.64583333333)</f>
        <v>44944.64583</v>
      </c>
      <c r="B15" s="5">
        <f>IFERROR(__xludf.DUMMYFUNCTION("""COMPUTED_VALUE"""),776.55)</f>
        <v>776.55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IFERROR(__xludf.DUMMYFUNCTION("""COMPUTED_VALUE"""),772.0)</f>
        <v>772</v>
      </c>
    </row>
    <row r="17">
      <c r="A17" s="4">
        <f>IFERROR(__xludf.DUMMYFUNCTION("""COMPUTED_VALUE"""),44946.64583333333)</f>
        <v>44946.64583</v>
      </c>
      <c r="B17" s="5">
        <f>IFERROR(__xludf.DUMMYFUNCTION("""COMPUTED_VALUE"""),764.45)</f>
        <v>764.45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IFERROR(__xludf.DUMMYFUNCTION("""COMPUTED_VALUE"""),772.7)</f>
        <v>772.7</v>
      </c>
    </row>
    <row r="19">
      <c r="A19" s="4">
        <f>IFERROR(__xludf.DUMMYFUNCTION("""COMPUTED_VALUE"""),44950.64583333333)</f>
        <v>44950.64583</v>
      </c>
      <c r="B19" s="5">
        <f>IFERROR(__xludf.DUMMYFUNCTION("""COMPUTED_VALUE"""),775.65)</f>
        <v>775.65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IFERROR(__xludf.DUMMYFUNCTION("""COMPUTED_VALUE"""),776.5)</f>
        <v>776.5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IFERROR(__xludf.DUMMYFUNCTION("""COMPUTED_VALUE"""),774.5)</f>
        <v>774.5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IFERROR(__xludf.DUMMYFUNCTION("""COMPUTED_VALUE"""),770.2)</f>
        <v>770.2</v>
      </c>
    </row>
    <row r="23">
      <c r="A23" s="4">
        <f>IFERROR(__xludf.DUMMYFUNCTION("""COMPUTED_VALUE"""),44957.64583333333)</f>
        <v>44957.64583</v>
      </c>
      <c r="B23" s="5">
        <f>IFERROR(__xludf.DUMMYFUNCTION("""COMPUTED_VALUE"""),770.3)</f>
        <v>770.3</v>
      </c>
    </row>
    <row r="24">
      <c r="A24" s="4">
        <f>IFERROR(__xludf.DUMMYFUNCTION("""COMPUTED_VALUE"""),44958.64583333333)</f>
        <v>44958.64583</v>
      </c>
      <c r="B24" s="5">
        <f>IFERROR(__xludf.DUMMYFUNCTION("""COMPUTED_VALUE"""),769.1)</f>
        <v>769.1</v>
      </c>
    </row>
    <row r="25">
      <c r="A25" s="4">
        <f>IFERROR(__xludf.DUMMYFUNCTION("""COMPUTED_VALUE"""),44959.64583333333)</f>
        <v>44959.64583</v>
      </c>
      <c r="B25" s="5">
        <f>IFERROR(__xludf.DUMMYFUNCTION("""COMPUTED_VALUE"""),777.75)</f>
        <v>777.75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IFERROR(__xludf.DUMMYFUNCTION("""COMPUTED_VALUE"""),792.9)</f>
        <v>792.9</v>
      </c>
    </row>
    <row r="27">
      <c r="A27" s="4">
        <f>IFERROR(__xludf.DUMMYFUNCTION("""COMPUTED_VALUE"""),44963.64583333333)</f>
        <v>44963.64583</v>
      </c>
      <c r="B27" s="5">
        <f>IFERROR(__xludf.DUMMYFUNCTION("""COMPUTED_VALUE"""),789.25)</f>
        <v>789.25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IFERROR(__xludf.DUMMYFUNCTION("""COMPUTED_VALUE"""),785.9)</f>
        <v>785.9</v>
      </c>
    </row>
    <row r="29">
      <c r="A29" s="4">
        <f>IFERROR(__xludf.DUMMYFUNCTION("""COMPUTED_VALUE"""),44965.64583333333)</f>
        <v>44965.64583</v>
      </c>
      <c r="B29" s="5">
        <f>IFERROR(__xludf.DUMMYFUNCTION("""COMPUTED_VALUE"""),775.1)</f>
        <v>775.1</v>
      </c>
    </row>
    <row r="30">
      <c r="A30" s="4">
        <f>IFERROR(__xludf.DUMMYFUNCTION("""COMPUTED_VALUE"""),44966.64583333333)</f>
        <v>44966.64583</v>
      </c>
      <c r="B30" s="5">
        <f>IFERROR(__xludf.DUMMYFUNCTION("""COMPUTED_VALUE"""),766.65)</f>
        <v>766.65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IFERROR(__xludf.DUMMYFUNCTION("""COMPUTED_VALUE"""),771.95)</f>
        <v>771.95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IFERROR(__xludf.DUMMYFUNCTION("""COMPUTED_VALUE"""),768.6)</f>
        <v>768.6</v>
      </c>
    </row>
    <row r="33">
      <c r="A33" s="4">
        <f>IFERROR(__xludf.DUMMYFUNCTION("""COMPUTED_VALUE"""),44971.64583333333)</f>
        <v>44971.64583</v>
      </c>
      <c r="B33" s="5">
        <f>IFERROR(__xludf.DUMMYFUNCTION("""COMPUTED_VALUE"""),775.2)</f>
        <v>775.2</v>
      </c>
    </row>
    <row r="34">
      <c r="A34" s="4">
        <f>IFERROR(__xludf.DUMMYFUNCTION("""COMPUTED_VALUE"""),44972.64583333333)</f>
        <v>44972.64583</v>
      </c>
      <c r="B34" s="5">
        <f>IFERROR(__xludf.DUMMYFUNCTION("""COMPUTED_VALUE"""),785.4)</f>
        <v>785.4</v>
      </c>
    </row>
    <row r="35">
      <c r="A35" s="4">
        <f>IFERROR(__xludf.DUMMYFUNCTION("""COMPUTED_VALUE"""),44973.64583333333)</f>
        <v>44973.64583</v>
      </c>
      <c r="B35" s="5">
        <f>IFERROR(__xludf.DUMMYFUNCTION("""COMPUTED_VALUE"""),784.45)</f>
        <v>784.45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IFERROR(__xludf.DUMMYFUNCTION("""COMPUTED_VALUE"""),776.8)</f>
        <v>776.8</v>
      </c>
    </row>
    <row r="37">
      <c r="A37" s="4">
        <f>IFERROR(__xludf.DUMMYFUNCTION("""COMPUTED_VALUE"""),44977.64583333333)</f>
        <v>44977.64583</v>
      </c>
      <c r="B37" s="5">
        <f>IFERROR(__xludf.DUMMYFUNCTION("""COMPUTED_VALUE"""),779.15)</f>
        <v>779.15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IFERROR(__xludf.DUMMYFUNCTION("""COMPUTED_VALUE"""),779.05)</f>
        <v>779.05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IFERROR(__xludf.DUMMYFUNCTION("""COMPUTED_VALUE"""),772.15)</f>
        <v>772.15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IFERROR(__xludf.DUMMYFUNCTION("""COMPUTED_VALUE"""),762.95)</f>
        <v>762.95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IFERROR(__xludf.DUMMYFUNCTION("""COMPUTED_VALUE"""),757.1)</f>
        <v>757.1</v>
      </c>
    </row>
    <row r="42">
      <c r="A42" s="4">
        <f>IFERROR(__xludf.DUMMYFUNCTION("""COMPUTED_VALUE"""),44984.64583333333)</f>
        <v>44984.64583</v>
      </c>
      <c r="B42" s="5">
        <f>IFERROR(__xludf.DUMMYFUNCTION("""COMPUTED_VALUE"""),752.9)</f>
        <v>752.9</v>
      </c>
    </row>
    <row r="43">
      <c r="A43" s="4">
        <f>IFERROR(__xludf.DUMMYFUNCTION("""COMPUTED_VALUE"""),44985.64583333333)</f>
        <v>44985.64583</v>
      </c>
      <c r="B43" s="5">
        <f>IFERROR(__xludf.DUMMYFUNCTION("""COMPUTED_VALUE"""),742.25)</f>
        <v>742.25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IFERROR(__xludf.DUMMYFUNCTION("""COMPUTED_VALUE"""),750.2)</f>
        <v>750.2</v>
      </c>
    </row>
    <row r="45">
      <c r="A45" s="4">
        <f>IFERROR(__xludf.DUMMYFUNCTION("""COMPUTED_VALUE"""),44987.64583333333)</f>
        <v>44987.64583</v>
      </c>
      <c r="B45" s="5">
        <f>IFERROR(__xludf.DUMMYFUNCTION("""COMPUTED_VALUE"""),740.1)</f>
        <v>740.1</v>
      </c>
    </row>
    <row r="46">
      <c r="A46" s="4">
        <f>IFERROR(__xludf.DUMMYFUNCTION("""COMPUTED_VALUE"""),44988.64583333333)</f>
        <v>44988.64583</v>
      </c>
      <c r="B46" s="5">
        <f>IFERROR(__xludf.DUMMYFUNCTION("""COMPUTED_VALUE"""),764.4)</f>
        <v>764.4</v>
      </c>
    </row>
    <row r="47">
      <c r="A47" s="4">
        <f>IFERROR(__xludf.DUMMYFUNCTION("""COMPUTED_VALUE"""),44991.64583333333)</f>
        <v>44991.64583</v>
      </c>
      <c r="B47" s="5">
        <f>IFERROR(__xludf.DUMMYFUNCTION("""COMPUTED_VALUE"""),766.6)</f>
        <v>766.6</v>
      </c>
    </row>
    <row r="48">
      <c r="A48" s="4">
        <f>IFERROR(__xludf.DUMMYFUNCTION("""COMPUTED_VALUE"""),44993.64583333333)</f>
        <v>44993.64583</v>
      </c>
      <c r="B48" s="5">
        <f>IFERROR(__xludf.DUMMYFUNCTION("""COMPUTED_VALUE"""),766.55)</f>
        <v>766.55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IFERROR(__xludf.DUMMYFUNCTION("""COMPUTED_VALUE"""),773.4)</f>
        <v>773.4</v>
      </c>
    </row>
    <row r="50">
      <c r="A50" s="4">
        <f>IFERROR(__xludf.DUMMYFUNCTION("""COMPUTED_VALUE"""),44995.64583333333)</f>
        <v>44995.64583</v>
      </c>
      <c r="B50" s="5">
        <f>IFERROR(__xludf.DUMMYFUNCTION("""COMPUTED_VALUE"""),773.75)</f>
        <v>773.75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IFERROR(__xludf.DUMMYFUNCTION("""COMPUTED_VALUE"""),765.3)</f>
        <v>765.3</v>
      </c>
    </row>
    <row r="52">
      <c r="A52" s="4">
        <f>IFERROR(__xludf.DUMMYFUNCTION("""COMPUTED_VALUE"""),44999.64583333333)</f>
        <v>44999.64583</v>
      </c>
      <c r="B52" s="5">
        <f>IFERROR(__xludf.DUMMYFUNCTION("""COMPUTED_VALUE"""),771.8)</f>
        <v>771.8</v>
      </c>
    </row>
    <row r="53">
      <c r="A53" s="4">
        <f>IFERROR(__xludf.DUMMYFUNCTION("""COMPUTED_VALUE"""),45000.64583333333)</f>
        <v>45000.64583</v>
      </c>
      <c r="B53" s="5">
        <f>IFERROR(__xludf.DUMMYFUNCTION("""COMPUTED_VALUE"""),756.65)</f>
        <v>756.65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IFERROR(__xludf.DUMMYFUNCTION("""COMPUTED_VALUE"""),745.95)</f>
        <v>745.95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IFERROR(__xludf.DUMMYFUNCTION("""COMPUTED_VALUE"""),757.25)</f>
        <v>757.25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IFERROR(__xludf.DUMMYFUNCTION("""COMPUTED_VALUE"""),754.8)</f>
        <v>754.8</v>
      </c>
    </row>
    <row r="57">
      <c r="A57" s="4">
        <f>IFERROR(__xludf.DUMMYFUNCTION("""COMPUTED_VALUE"""),45006.64583333333)</f>
        <v>45006.64583</v>
      </c>
      <c r="B57" s="5">
        <f>IFERROR(__xludf.DUMMYFUNCTION("""COMPUTED_VALUE"""),756.95)</f>
        <v>756.95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IFERROR(__xludf.DUMMYFUNCTION("""COMPUTED_VALUE"""),756.7)</f>
        <v>756.7</v>
      </c>
    </row>
    <row r="59">
      <c r="A59" s="4">
        <f>IFERROR(__xludf.DUMMYFUNCTION("""COMPUTED_VALUE"""),45008.64583333333)</f>
        <v>45008.64583</v>
      </c>
      <c r="B59" s="5">
        <f>IFERROR(__xludf.DUMMYFUNCTION("""COMPUTED_VALUE"""),763.55)</f>
        <v>763.55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IFERROR(__xludf.DUMMYFUNCTION("""COMPUTED_VALUE"""),762.45)</f>
        <v>762.45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IFERROR(__xludf.DUMMYFUNCTION("""COMPUTED_VALUE"""),761.75)</f>
        <v>761.75</v>
      </c>
    </row>
    <row r="62">
      <c r="A62" s="4">
        <f>IFERROR(__xludf.DUMMYFUNCTION("""COMPUTED_VALUE"""),45013.64583333333)</f>
        <v>45013.64583</v>
      </c>
      <c r="B62" s="5">
        <f>IFERROR(__xludf.DUMMYFUNCTION("""COMPUTED_VALUE"""),748.45)</f>
        <v>748.45</v>
      </c>
    </row>
    <row r="63">
      <c r="A63" s="4">
        <f>IFERROR(__xludf.DUMMYFUNCTION("""COMPUTED_VALUE"""),45014.64583333333)</f>
        <v>45014.64583</v>
      </c>
      <c r="B63" s="5">
        <f>IFERROR(__xludf.DUMMYFUNCTION("""COMPUTED_VALUE"""),743.6)</f>
        <v>743.6</v>
      </c>
    </row>
    <row r="64">
      <c r="A64" s="4">
        <f>IFERROR(__xludf.DUMMYFUNCTION("""COMPUTED_VALUE"""),45016.64583333333)</f>
        <v>45016.64583</v>
      </c>
      <c r="B64" s="5">
        <f>IFERROR(__xludf.DUMMYFUNCTION("""COMPUTED_VALUE"""),749.0)</f>
        <v>749</v>
      </c>
    </row>
    <row r="65">
      <c r="A65" s="4">
        <f>IFERROR(__xludf.DUMMYFUNCTION("""COMPUTED_VALUE"""),45019.64583333333)</f>
        <v>45019.64583</v>
      </c>
      <c r="B65" s="5">
        <f>IFERROR(__xludf.DUMMYFUNCTION("""COMPUTED_VALUE"""),760.55)</f>
        <v>760.55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IFERROR(__xludf.DUMMYFUNCTION("""COMPUTED_VALUE"""),763.45)</f>
        <v>763.45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IFERROR(__xludf.DUMMYFUNCTION("""COMPUTED_VALUE"""),765.95)</f>
        <v>765.95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IFERROR(__xludf.DUMMYFUNCTION("""COMPUTED_VALUE"""),769.75)</f>
        <v>769.75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IFERROR(__xludf.DUMMYFUNCTION("""COMPUTED_VALUE"""),774.15)</f>
        <v>774.15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IFERROR(__xludf.DUMMYFUNCTION("""COMPUTED_VALUE"""),771.1)</f>
        <v>771.1</v>
      </c>
    </row>
    <row r="71">
      <c r="A71" s="4">
        <f>IFERROR(__xludf.DUMMYFUNCTION("""COMPUTED_VALUE"""),45029.64583333333)</f>
        <v>45029.64583</v>
      </c>
      <c r="B71" s="5">
        <f>IFERROR(__xludf.DUMMYFUNCTION("""COMPUTED_VALUE"""),767.05)</f>
        <v>767.05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IFERROR(__xludf.DUMMYFUNCTION("""COMPUTED_VALUE"""),759.65)</f>
        <v>759.65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IFERROR(__xludf.DUMMYFUNCTION("""COMPUTED_VALUE"""),759.75)</f>
        <v>759.75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IFERROR(__xludf.DUMMYFUNCTION("""COMPUTED_VALUE"""),764.65)</f>
        <v>764.65</v>
      </c>
    </row>
    <row r="75">
      <c r="A75" s="4">
        <f>IFERROR(__xludf.DUMMYFUNCTION("""COMPUTED_VALUE"""),45036.64583333333)</f>
        <v>45036.64583</v>
      </c>
      <c r="B75" s="5">
        <f>IFERROR(__xludf.DUMMYFUNCTION("""COMPUTED_VALUE"""),772.3)</f>
        <v>772.3</v>
      </c>
    </row>
    <row r="76">
      <c r="A76" s="4">
        <f>IFERROR(__xludf.DUMMYFUNCTION("""COMPUTED_VALUE"""),45037.64583333333)</f>
        <v>45037.64583</v>
      </c>
      <c r="B76" s="5">
        <f>IFERROR(__xludf.DUMMYFUNCTION("""COMPUTED_VALUE"""),765.2)</f>
        <v>765.2</v>
      </c>
    </row>
    <row r="77">
      <c r="A77" s="4">
        <f>IFERROR(__xludf.DUMMYFUNCTION("""COMPUTED_VALUE"""),45040.64583333333)</f>
        <v>45040.64583</v>
      </c>
      <c r="B77" s="5">
        <f>IFERROR(__xludf.DUMMYFUNCTION("""COMPUTED_VALUE"""),760.25)</f>
        <v>760.25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IFERROR(__xludf.DUMMYFUNCTION("""COMPUTED_VALUE"""),772.6)</f>
        <v>772.6</v>
      </c>
    </row>
    <row r="79">
      <c r="A79" s="4">
        <f>IFERROR(__xludf.DUMMYFUNCTION("""COMPUTED_VALUE"""),45042.64583333333)</f>
        <v>45042.64583</v>
      </c>
      <c r="B79" s="5">
        <f>IFERROR(__xludf.DUMMYFUNCTION("""COMPUTED_VALUE"""),773.45)</f>
        <v>773.45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IFERROR(__xludf.DUMMYFUNCTION("""COMPUTED_VALUE"""),786.5)</f>
        <v>786.5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IFERROR(__xludf.DUMMYFUNCTION("""COMPUTED_VALUE"""),799.3)</f>
        <v>799.3</v>
      </c>
    </row>
    <row r="82">
      <c r="A82" s="4">
        <f>IFERROR(__xludf.DUMMYFUNCTION("""COMPUTED_VALUE"""),45048.64583333333)</f>
        <v>45048.64583</v>
      </c>
      <c r="B82" s="5">
        <f>IFERROR(__xludf.DUMMYFUNCTION("""COMPUTED_VALUE"""),790.2)</f>
        <v>790.2</v>
      </c>
    </row>
    <row r="83">
      <c r="A83" s="4">
        <f>IFERROR(__xludf.DUMMYFUNCTION("""COMPUTED_VALUE"""),45049.64583333333)</f>
        <v>45049.64583</v>
      </c>
      <c r="B83" s="5">
        <f>IFERROR(__xludf.DUMMYFUNCTION("""COMPUTED_VALUE"""),779.3)</f>
        <v>779.3</v>
      </c>
    </row>
    <row r="84">
      <c r="A84" s="4">
        <f>IFERROR(__xludf.DUMMYFUNCTION("""COMPUTED_VALUE"""),45050.64583333333)</f>
        <v>45050.64583</v>
      </c>
      <c r="B84" s="5">
        <f>IFERROR(__xludf.DUMMYFUNCTION("""COMPUTED_VALUE"""),789.1)</f>
        <v>789.1</v>
      </c>
    </row>
    <row r="85">
      <c r="A85" s="4">
        <f>IFERROR(__xludf.DUMMYFUNCTION("""COMPUTED_VALUE"""),45051.64583333333)</f>
        <v>45051.64583</v>
      </c>
      <c r="B85" s="5">
        <f>IFERROR(__xludf.DUMMYFUNCTION("""COMPUTED_VALUE"""),787.3)</f>
        <v>787.3</v>
      </c>
    </row>
    <row r="86">
      <c r="A86" s="4">
        <f>IFERROR(__xludf.DUMMYFUNCTION("""COMPUTED_VALUE"""),45054.64583333333)</f>
        <v>45054.64583</v>
      </c>
      <c r="B86" s="5">
        <f>IFERROR(__xludf.DUMMYFUNCTION("""COMPUTED_VALUE"""),793.75)</f>
        <v>793.75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IFERROR(__xludf.DUMMYFUNCTION("""COMPUTED_VALUE"""),793.6)</f>
        <v>793.6</v>
      </c>
    </row>
    <row r="88">
      <c r="A88" s="4">
        <f>IFERROR(__xludf.DUMMYFUNCTION("""COMPUTED_VALUE"""),45056.64583333333)</f>
        <v>45056.64583</v>
      </c>
      <c r="B88" s="5">
        <f>IFERROR(__xludf.DUMMYFUNCTION("""COMPUTED_VALUE"""),796.05)</f>
        <v>796.05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IFERROR(__xludf.DUMMYFUNCTION("""COMPUTED_VALUE"""),788.6)</f>
        <v>788.6</v>
      </c>
    </row>
    <row r="90">
      <c r="A90" s="4">
        <f>IFERROR(__xludf.DUMMYFUNCTION("""COMPUTED_VALUE"""),45058.64583333333)</f>
        <v>45058.64583</v>
      </c>
      <c r="B90" s="5">
        <f>IFERROR(__xludf.DUMMYFUNCTION("""COMPUTED_VALUE"""),791.95)</f>
        <v>791.95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IFERROR(__xludf.DUMMYFUNCTION("""COMPUTED_VALUE"""),797.05)</f>
        <v>797.05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IFERROR(__xludf.DUMMYFUNCTION("""COMPUTED_VALUE"""),787.35)</f>
        <v>787.35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IFERROR(__xludf.DUMMYFUNCTION("""COMPUTED_VALUE"""),792.25)</f>
        <v>792.25</v>
      </c>
    </row>
    <row r="94">
      <c r="A94" s="4">
        <f>IFERROR(__xludf.DUMMYFUNCTION("""COMPUTED_VALUE"""),45064.64583333333)</f>
        <v>45064.64583</v>
      </c>
      <c r="B94" s="5">
        <f>IFERROR(__xludf.DUMMYFUNCTION("""COMPUTED_VALUE"""),799.35)</f>
        <v>799.35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IFERROR(__xludf.DUMMYFUNCTION("""COMPUTED_VALUE"""),805.75)</f>
        <v>805.75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IFERROR(__xludf.DUMMYFUNCTION("""COMPUTED_VALUE"""),801.85)</f>
        <v>801.85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IFERROR(__xludf.DUMMYFUNCTION("""COMPUTED_VALUE"""),799.95)</f>
        <v>799.95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IFERROR(__xludf.DUMMYFUNCTION("""COMPUTED_VALUE"""),801.4)</f>
        <v>801.4</v>
      </c>
    </row>
    <row r="99">
      <c r="A99" s="4">
        <f>IFERROR(__xludf.DUMMYFUNCTION("""COMPUTED_VALUE"""),45071.64583333333)</f>
        <v>45071.64583</v>
      </c>
      <c r="B99" s="5">
        <f>IFERROR(__xludf.DUMMYFUNCTION("""COMPUTED_VALUE"""),822.7)</f>
        <v>822.7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IFERROR(__xludf.DUMMYFUNCTION("""COMPUTED_VALUE"""),817.95)</f>
        <v>817.95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IFERROR(__xludf.DUMMYFUNCTION("""COMPUTED_VALUE"""),821.25)</f>
        <v>821.25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IFERROR(__xludf.DUMMYFUNCTION("""COMPUTED_VALUE"""),818.45)</f>
        <v>818.45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IFERROR(__xludf.DUMMYFUNCTION("""COMPUTED_VALUE"""),849.9)</f>
        <v>849.9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IFERROR(__xludf.DUMMYFUNCTION("""COMPUTED_VALUE"""),827.95)</f>
        <v>827.95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IFERROR(__xludf.DUMMYFUNCTION("""COMPUTED_VALUE"""),836.5)</f>
        <v>836.5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IFERROR(__xludf.DUMMYFUNCTION("""COMPUTED_VALUE"""),834.5)</f>
        <v>834.5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IFERROR(__xludf.DUMMYFUNCTION("""COMPUTED_VALUE"""),829.45)</f>
        <v>829.45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IFERROR(__xludf.DUMMYFUNCTION("""COMPUTED_VALUE"""),844.25)</f>
        <v>844.25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IFERROR(__xludf.DUMMYFUNCTION("""COMPUTED_VALUE"""),836.0)</f>
        <v>836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IFERROR(__xludf.DUMMYFUNCTION("""COMPUTED_VALUE"""),833.5)</f>
        <v>833.5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IFERROR(__xludf.DUMMYFUNCTION("""COMPUTED_VALUE"""),836.35)</f>
        <v>836.35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IFERROR(__xludf.DUMMYFUNCTION("""COMPUTED_VALUE"""),834.35)</f>
        <v>834.35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IFERROR(__xludf.DUMMYFUNCTION("""COMPUTED_VALUE"""),827.95)</f>
        <v>827.95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IFERROR(__xludf.DUMMYFUNCTION("""COMPUTED_VALUE"""),829.7)</f>
        <v>829.7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IFERROR(__xludf.DUMMYFUNCTION("""COMPUTED_VALUE"""),837.8)</f>
        <v>837.8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IFERROR(__xludf.DUMMYFUNCTION("""COMPUTED_VALUE"""),828.15)</f>
        <v>828.15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IFERROR(__xludf.DUMMYFUNCTION("""COMPUTED_VALUE"""),831.2)</f>
        <v>831.2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IFERROR(__xludf.DUMMYFUNCTION("""COMPUTED_VALUE"""),839.0)</f>
        <v>839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IFERROR(__xludf.DUMMYFUNCTION("""COMPUTED_VALUE"""),842.8)</f>
        <v>842.8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IFERROR(__xludf.DUMMYFUNCTION("""COMPUTED_VALUE"""),854.8)</f>
        <v>854.8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IFERROR(__xludf.DUMMYFUNCTION("""COMPUTED_VALUE"""),851.95)</f>
        <v>851.95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IFERROR(__xludf.DUMMYFUNCTION("""COMPUTED_VALUE"""),864.9)</f>
        <v>864.9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IFERROR(__xludf.DUMMYFUNCTION("""COMPUTED_VALUE"""),872.2)</f>
        <v>872.2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IFERROR(__xludf.DUMMYFUNCTION("""COMPUTED_VALUE"""),878.75)</f>
        <v>878.75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IFERROR(__xludf.DUMMYFUNCTION("""COMPUTED_VALUE"""),879.15)</f>
        <v>879.15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IFERROR(__xludf.DUMMYFUNCTION("""COMPUTED_VALUE"""),865.15)</f>
        <v>865.15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IFERROR(__xludf.DUMMYFUNCTION("""COMPUTED_VALUE"""),866.65)</f>
        <v>866.65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IFERROR(__xludf.DUMMYFUNCTION("""COMPUTED_VALUE"""),869.65)</f>
        <v>869.65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IFERROR(__xludf.DUMMYFUNCTION("""COMPUTED_VALUE"""),870.45)</f>
        <v>870.45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IFERROR(__xludf.DUMMYFUNCTION("""COMPUTED_VALUE"""),885.4)</f>
        <v>885.4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IFERROR(__xludf.DUMMYFUNCTION("""COMPUTED_VALUE"""),891.9)</f>
        <v>891.9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IFERROR(__xludf.DUMMYFUNCTION("""COMPUTED_VALUE"""),889.95)</f>
        <v>889.95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IFERROR(__xludf.DUMMYFUNCTION("""COMPUTED_VALUE"""),885.05)</f>
        <v>885.05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IFERROR(__xludf.DUMMYFUNCTION("""COMPUTED_VALUE"""),886.5)</f>
        <v>886.5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IFERROR(__xludf.DUMMYFUNCTION("""COMPUTED_VALUE"""),878.1)</f>
        <v>878.1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IFERROR(__xludf.DUMMYFUNCTION("""COMPUTED_VALUE"""),875.45)</f>
        <v>875.45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IFERROR(__xludf.DUMMYFUNCTION("""COMPUTED_VALUE"""),870.75)</f>
        <v>870.75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IFERROR(__xludf.DUMMYFUNCTION("""COMPUTED_VALUE"""),884.85)</f>
        <v>884.85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IFERROR(__xludf.DUMMYFUNCTION("""COMPUTED_VALUE"""),886.0)</f>
        <v>886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IFERROR(__xludf.DUMMYFUNCTION("""COMPUTED_VALUE"""),888.15)</f>
        <v>888.15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IFERROR(__xludf.DUMMYFUNCTION("""COMPUTED_VALUE"""),883.65)</f>
        <v>883.65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IFERROR(__xludf.DUMMYFUNCTION("""COMPUTED_VALUE"""),889.4)</f>
        <v>889.4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IFERROR(__xludf.DUMMYFUNCTION("""COMPUTED_VALUE"""),895.15)</f>
        <v>895.15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IFERROR(__xludf.DUMMYFUNCTION("""COMPUTED_VALUE"""),895.1)</f>
        <v>895.1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IFERROR(__xludf.DUMMYFUNCTION("""COMPUTED_VALUE"""),889.9)</f>
        <v>889.9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IFERROR(__xludf.DUMMYFUNCTION("""COMPUTED_VALUE"""),891.65)</f>
        <v>891.65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IFERROR(__xludf.DUMMYFUNCTION("""COMPUTED_VALUE"""),878.1)</f>
        <v>878.1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IFERROR(__xludf.DUMMYFUNCTION("""COMPUTED_VALUE"""),871.7)</f>
        <v>871.7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IFERROR(__xludf.DUMMYFUNCTION("""COMPUTED_VALUE"""),889.65)</f>
        <v>889.65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IFERROR(__xludf.DUMMYFUNCTION("""COMPUTED_VALUE"""),891.4)</f>
        <v>891.4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IFERROR(__xludf.DUMMYFUNCTION("""COMPUTED_VALUE"""),885.4)</f>
        <v>885.4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IFERROR(__xludf.DUMMYFUNCTION("""COMPUTED_VALUE"""),883.7)</f>
        <v>883.7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IFERROR(__xludf.DUMMYFUNCTION("""COMPUTED_VALUE"""),874.8)</f>
        <v>874.8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IFERROR(__xludf.DUMMYFUNCTION("""COMPUTED_VALUE"""),870.55)</f>
        <v>870.55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IFERROR(__xludf.DUMMYFUNCTION("""COMPUTED_VALUE"""),867.05)</f>
        <v>867.05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IFERROR(__xludf.DUMMYFUNCTION("""COMPUTED_VALUE"""),856.95)</f>
        <v>856.95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IFERROR(__xludf.DUMMYFUNCTION("""COMPUTED_VALUE"""),856.7)</f>
        <v>856.7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IFERROR(__xludf.DUMMYFUNCTION("""COMPUTED_VALUE"""),856.25)</f>
        <v>856.25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IFERROR(__xludf.DUMMYFUNCTION("""COMPUTED_VALUE"""),871.95)</f>
        <v>871.95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IFERROR(__xludf.DUMMYFUNCTION("""COMPUTED_VALUE"""),877.65)</f>
        <v>877.65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IFERROR(__xludf.DUMMYFUNCTION("""COMPUTED_VALUE"""),868.15)</f>
        <v>868.15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IFERROR(__xludf.DUMMYFUNCTION("""COMPUTED_VALUE"""),869.45)</f>
        <v>869.45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IFERROR(__xludf.DUMMYFUNCTION("""COMPUTED_VALUE"""),873.5)</f>
        <v>873.5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IFERROR(__xludf.DUMMYFUNCTION("""COMPUTED_VALUE"""),870.35)</f>
        <v>870.35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IFERROR(__xludf.DUMMYFUNCTION("""COMPUTED_VALUE"""),855.2)</f>
        <v>855.2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IFERROR(__xludf.DUMMYFUNCTION("""COMPUTED_VALUE"""),857.75)</f>
        <v>857.75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IFERROR(__xludf.DUMMYFUNCTION("""COMPUTED_VALUE"""),856.4)</f>
        <v>856.4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IFERROR(__xludf.DUMMYFUNCTION("""COMPUTED_VALUE"""),865.95)</f>
        <v>865.95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IFERROR(__xludf.DUMMYFUNCTION("""COMPUTED_VALUE"""),865.3)</f>
        <v>865.3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IFERROR(__xludf.DUMMYFUNCTION("""COMPUTED_VALUE"""),865.9)</f>
        <v>865.9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IFERROR(__xludf.DUMMYFUNCTION("""COMPUTED_VALUE"""),880.3)</f>
        <v>880.3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IFERROR(__xludf.DUMMYFUNCTION("""COMPUTED_VALUE"""),875.3)</f>
        <v>875.3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IFERROR(__xludf.DUMMYFUNCTION("""COMPUTED_VALUE"""),885.85)</f>
        <v>885.85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IFERROR(__xludf.DUMMYFUNCTION("""COMPUTED_VALUE"""),890.8)</f>
        <v>890.8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IFERROR(__xludf.DUMMYFUNCTION("""COMPUTED_VALUE"""),890.4)</f>
        <v>890.4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IFERROR(__xludf.DUMMYFUNCTION("""COMPUTED_VALUE"""),915.15)</f>
        <v>915.15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IFERROR(__xludf.DUMMYFUNCTION("""COMPUTED_VALUE"""),914.95)</f>
        <v>914.95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IFERROR(__xludf.DUMMYFUNCTION("""COMPUTED_VALUE"""),936.15)</f>
        <v>936.15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IFERROR(__xludf.DUMMYFUNCTION("""COMPUTED_VALUE"""),920.2)</f>
        <v>920.2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IFERROR(__xludf.DUMMYFUNCTION("""COMPUTED_VALUE"""),910.7)</f>
        <v>910.7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IFERROR(__xludf.DUMMYFUNCTION("""COMPUTED_VALUE"""),917.95)</f>
        <v>917.95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IFERROR(__xludf.DUMMYFUNCTION("""COMPUTED_VALUE"""),911.4)</f>
        <v>911.4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IFERROR(__xludf.DUMMYFUNCTION("""COMPUTED_VALUE"""),910.4)</f>
        <v>910.4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IFERROR(__xludf.DUMMYFUNCTION("""COMPUTED_VALUE"""),912.7)</f>
        <v>912.7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IFERROR(__xludf.DUMMYFUNCTION("""COMPUTED_VALUE"""),920.25)</f>
        <v>920.25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IFERROR(__xludf.DUMMYFUNCTION("""COMPUTED_VALUE"""),925.65)</f>
        <v>925.65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IFERROR(__xludf.DUMMYFUNCTION("""COMPUTED_VALUE"""),926.4)</f>
        <v>926.4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IFERROR(__xludf.DUMMYFUNCTION("""COMPUTED_VALUE"""),925.3)</f>
        <v>925.3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IFERROR(__xludf.DUMMYFUNCTION("""COMPUTED_VALUE"""),924.25)</f>
        <v>924.25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IFERROR(__xludf.DUMMYFUNCTION("""COMPUTED_VALUE"""),928.85)</f>
        <v>928.85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IFERROR(__xludf.DUMMYFUNCTION("""COMPUTED_VALUE"""),926.05)</f>
        <v>926.05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IFERROR(__xludf.DUMMYFUNCTION("""COMPUTED_VALUE"""),924.55)</f>
        <v>924.55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IFERROR(__xludf.DUMMYFUNCTION("""COMPUTED_VALUE"""),948.35)</f>
        <v>948.35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IFERROR(__xludf.DUMMYFUNCTION("""COMPUTED_VALUE"""),955.6)</f>
        <v>955.6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IFERROR(__xludf.DUMMYFUNCTION("""COMPUTED_VALUE"""),950.35)</f>
        <v>950.35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IFERROR(__xludf.DUMMYFUNCTION("""COMPUTED_VALUE"""),954.2)</f>
        <v>954.2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IFERROR(__xludf.DUMMYFUNCTION("""COMPUTED_VALUE"""),946.55)</f>
        <v>946.55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IFERROR(__xludf.DUMMYFUNCTION("""COMPUTED_VALUE"""),953.65)</f>
        <v>953.65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IFERROR(__xludf.DUMMYFUNCTION("""COMPUTED_VALUE"""),952.85)</f>
        <v>952.85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IFERROR(__xludf.DUMMYFUNCTION("""COMPUTED_VALUE"""),942.95)</f>
        <v>942.95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IFERROR(__xludf.DUMMYFUNCTION("""COMPUTED_VALUE"""),945.2)</f>
        <v>945.2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IFERROR(__xludf.DUMMYFUNCTION("""COMPUTED_VALUE"""),939.3)</f>
        <v>939.3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IFERROR(__xludf.DUMMYFUNCTION("""COMPUTED_VALUE"""),922.6)</f>
        <v>922.6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IFERROR(__xludf.DUMMYFUNCTION("""COMPUTED_VALUE"""),905.5)</f>
        <v>905.5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IFERROR(__xludf.DUMMYFUNCTION("""COMPUTED_VALUE"""),914.6)</f>
        <v>914.6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IFERROR(__xludf.DUMMYFUNCTION("""COMPUTED_VALUE"""),926.25)</f>
        <v>926.25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IFERROR(__xludf.DUMMYFUNCTION("""COMPUTED_VALUE"""),914.4)</f>
        <v>914.4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IFERROR(__xludf.DUMMYFUNCTION("""COMPUTED_VALUE"""),913.45)</f>
        <v>913.45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IFERROR(__xludf.DUMMYFUNCTION("""COMPUTED_VALUE"""),923.85)</f>
        <v>923.85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IFERROR(__xludf.DUMMYFUNCTION("""COMPUTED_VALUE"""),930.75)</f>
        <v>930.75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IFERROR(__xludf.DUMMYFUNCTION("""COMPUTED_VALUE"""),939.2)</f>
        <v>939.2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IFERROR(__xludf.DUMMYFUNCTION("""COMPUTED_VALUE"""),937.15)</f>
        <v>937.15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IFERROR(__xludf.DUMMYFUNCTION("""COMPUTED_VALUE"""),936.75)</f>
        <v>936.75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IFERROR(__xludf.DUMMYFUNCTION("""COMPUTED_VALUE"""),932.35)</f>
        <v>932.35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IFERROR(__xludf.DUMMYFUNCTION("""COMPUTED_VALUE"""),935.5)</f>
        <v>935.5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IFERROR(__xludf.DUMMYFUNCTION("""COMPUTED_VALUE"""),935.0)</f>
        <v>935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IFERROR(__xludf.DUMMYFUNCTION("""COMPUTED_VALUE"""),950.0)</f>
        <v>950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IFERROR(__xludf.DUMMYFUNCTION("""COMPUTED_VALUE"""),949.55)</f>
        <v>949.55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IFERROR(__xludf.DUMMYFUNCTION("""COMPUTED_VALUE"""),947.3)</f>
        <v>947.3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IFERROR(__xludf.DUMMYFUNCTION("""COMPUTED_VALUE"""),961.4)</f>
        <v>961.4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IFERROR(__xludf.DUMMYFUNCTION("""COMPUTED_VALUE"""),970.85)</f>
        <v>970.85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IFERROR(__xludf.DUMMYFUNCTION("""COMPUTED_VALUE"""),969.75)</f>
        <v>969.75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IFERROR(__xludf.DUMMYFUNCTION("""COMPUTED_VALUE"""),976.65)</f>
        <v>976.65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IFERROR(__xludf.DUMMYFUNCTION("""COMPUTED_VALUE"""),973.15)</f>
        <v>973.15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IFERROR(__xludf.DUMMYFUNCTION("""COMPUTED_VALUE"""),984.9)</f>
        <v>984.9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IFERROR(__xludf.DUMMYFUNCTION("""COMPUTED_VALUE"""),995.4)</f>
        <v>995.4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IFERROR(__xludf.DUMMYFUNCTION("""COMPUTED_VALUE"""),1014.7)</f>
        <v>1014.7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IFERROR(__xludf.DUMMYFUNCTION("""COMPUTED_VALUE"""),1014.7)</f>
        <v>1014.7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IFERROR(__xludf.DUMMYFUNCTION("""COMPUTED_VALUE"""),1032.9)</f>
        <v>1032.9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IFERROR(__xludf.DUMMYFUNCTION("""COMPUTED_VALUE"""),1031.1)</f>
        <v>1031.1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IFERROR(__xludf.DUMMYFUNCTION("""COMPUTED_VALUE"""),1024.45)</f>
        <v>1024.45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IFERROR(__xludf.DUMMYFUNCTION("""COMPUTED_VALUE"""),1000.0)</f>
        <v>1000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IFERROR(__xludf.DUMMYFUNCTION("""COMPUTED_VALUE"""),1000.25)</f>
        <v>1000.25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IFERROR(__xludf.DUMMYFUNCTION("""COMPUTED_VALUE"""),1000.85)</f>
        <v>1000.85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IFERROR(__xludf.DUMMYFUNCTION("""COMPUTED_VALUE"""),995.25)</f>
        <v>995.25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IFERROR(__xludf.DUMMYFUNCTION("""COMPUTED_VALUE"""),999.9)</f>
        <v>999.9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IFERROR(__xludf.DUMMYFUNCTION("""COMPUTED_VALUE"""),1005.2)</f>
        <v>1005.2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IFERROR(__xludf.DUMMYFUNCTION("""COMPUTED_VALUE"""),992.55)</f>
        <v>992.55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IFERROR(__xludf.DUMMYFUNCTION("""COMPUTED_VALUE"""),990.25)</f>
        <v>990.25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IFERROR(__xludf.DUMMYFUNCTION("""COMPUTED_VALUE"""),988.45)</f>
        <v>988.45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IFERROR(__xludf.DUMMYFUNCTION("""COMPUTED_VALUE"""),971.55)</f>
        <v>971.55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IFERROR(__xludf.DUMMYFUNCTION("""COMPUTED_VALUE"""),977.9)</f>
        <v>977.9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IFERROR(__xludf.DUMMYFUNCTION("""COMPUTED_VALUE"""),989.55)</f>
        <v>989.55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IFERROR(__xludf.DUMMYFUNCTION("""COMPUTED_VALUE"""),999.85)</f>
        <v>999.85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IFERROR(__xludf.DUMMYFUNCTION("""COMPUTED_VALUE"""),1021.2)</f>
        <v>1021.2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IFERROR(__xludf.DUMMYFUNCTION("""COMPUTED_VALUE"""),1036.7)</f>
        <v>1036.7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IFERROR(__xludf.DUMMYFUNCTION("""COMPUTED_VALUE"""),1032.2)</f>
        <v>1032.2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IFERROR(__xludf.DUMMYFUNCTION("""COMPUTED_VALUE"""),1013.05)</f>
        <v>1013.05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IFERROR(__xludf.DUMMYFUNCTION("""COMPUTED_VALUE"""),1021.7)</f>
        <v>1021.7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IFERROR(__xludf.DUMMYFUNCTION("""COMPUTED_VALUE"""),1035.2)</f>
        <v>1035.2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IFERROR(__xludf.DUMMYFUNCTION("""COMPUTED_VALUE"""),1047.9)</f>
        <v>1047.9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IFERROR(__xludf.DUMMYFUNCTION("""COMPUTED_VALUE"""),1046.6)</f>
        <v>1046.6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IFERROR(__xludf.DUMMYFUNCTION("""COMPUTED_VALUE"""),1049.05)</f>
        <v>1049.05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IFERROR(__xludf.DUMMYFUNCTION("""COMPUTED_VALUE"""),1064.5)</f>
        <v>1064.5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IFERROR(__xludf.DUMMYFUNCTION("""COMPUTED_VALUE"""),1062.7)</f>
        <v>1062.7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IFERROR(__xludf.DUMMYFUNCTION("""COMPUTED_VALUE"""),1062.85)</f>
        <v>1062.85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IFERROR(__xludf.DUMMYFUNCTION("""COMPUTED_VALUE"""),1076.35)</f>
        <v>1076.35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IFERROR(__xludf.DUMMYFUNCTION("""COMPUTED_VALUE"""),1102.4)</f>
        <v>1102.4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IFERROR(__xludf.DUMMYFUNCTION("""COMPUTED_VALUE"""),1095.9)</f>
        <v>1095.9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IFERROR(__xludf.DUMMYFUNCTION("""COMPUTED_VALUE"""),1085.25)</f>
        <v>1085.25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IFERROR(__xludf.DUMMYFUNCTION("""COMPUTED_VALUE"""),1087.05)</f>
        <v>1087.05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IFERROR(__xludf.DUMMYFUNCTION("""COMPUTED_VALUE"""),1125.0)</f>
        <v>1125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IFERROR(__xludf.DUMMYFUNCTION("""COMPUTED_VALUE"""),1158.0)</f>
        <v>1158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IFERROR(__xludf.DUMMYFUNCTION("""COMPUTED_VALUE"""),1189.95)</f>
        <v>1189.95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IFERROR(__xludf.DUMMYFUNCTION("""COMPUTED_VALUE"""),1160.55)</f>
        <v>1160.55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IFERROR(__xludf.DUMMYFUNCTION("""COMPUTED_VALUE"""),1162.15)</f>
        <v>1162.15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IFERROR(__xludf.DUMMYFUNCTION("""COMPUTED_VALUE"""),1158.65)</f>
        <v>1158.65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IFERROR(__xludf.DUMMYFUNCTION("""COMPUTED_VALUE"""),1170.7)</f>
        <v>1170.7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IFERROR(__xludf.DUMMYFUNCTION("""COMPUTED_VALUE"""),1151.2)</f>
        <v>1151.2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IFERROR(__xludf.DUMMYFUNCTION("""COMPUTED_VALUE"""),1150.8)</f>
        <v>1150.8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IFERROR(__xludf.DUMMYFUNCTION("""COMPUTED_VALUE"""),1113.55)</f>
        <v>1113.55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IFERROR(__xludf.DUMMYFUNCTION("""COMPUTED_VALUE"""),1134.05)</f>
        <v>1134.05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IFERROR(__xludf.DUMMYFUNCTION("""COMPUTED_VALUE"""),1134.3)</f>
        <v>1134.3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IFERROR(__xludf.DUMMYFUNCTION("""COMPUTED_VALUE"""),1142.15)</f>
        <v>1142.15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IFERROR(__xludf.DUMMYFUNCTION("""COMPUTED_VALUE"""),1120.25)</f>
        <v>1120.25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IFERROR(__xludf.DUMMYFUNCTION("""COMPUTED_VALUE"""),1118.7)</f>
        <v>1118.7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IFERROR(__xludf.DUMMYFUNCTION("""COMPUTED_VALUE"""),1117.85)</f>
        <v>1117.85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IFERROR(__xludf.DUMMYFUNCTION("""COMPUTED_VALUE"""),1115.85)</f>
        <v>1115.85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IFERROR(__xludf.DUMMYFUNCTION("""COMPUTED_VALUE"""),1120.7)</f>
        <v>1120.7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IFERROR(__xludf.DUMMYFUNCTION("""COMPUTED_VALUE"""),1120.0)</f>
        <v>1120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IFERROR(__xludf.DUMMYFUNCTION("""COMPUTED_VALUE"""),1142.2)</f>
        <v>1142.2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IFERROR(__xludf.DUMMYFUNCTION("""COMPUTED_VALUE"""),1143.95)</f>
        <v>1143.95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IFERROR(__xludf.DUMMYFUNCTION("""COMPUTED_VALUE"""),1139.9)</f>
        <v>1139.9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IFERROR(__xludf.DUMMYFUNCTION("""COMPUTED_VALUE"""),1135.55)</f>
        <v>1135.55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IFERROR(__xludf.DUMMYFUNCTION("""COMPUTED_VALUE"""),1125.75)</f>
        <v>1125.75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IFERROR(__xludf.DUMMYFUNCTION("""COMPUTED_VALUE"""),1110.05)</f>
        <v>1110.05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IFERROR(__xludf.DUMMYFUNCTION("""COMPUTED_VALUE"""),1127.5)</f>
        <v>1127.5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IFERROR(__xludf.DUMMYFUNCTION("""COMPUTED_VALUE"""),1128.75)</f>
        <v>1128.75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IFERROR(__xludf.DUMMYFUNCTION("""COMPUTED_VALUE"""),1123.35)</f>
        <v>1123.35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IFERROR(__xludf.DUMMYFUNCTION("""COMPUTED_VALUE"""),1128.7)</f>
        <v>1128.7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IFERROR(__xludf.DUMMYFUNCTION("""COMPUTED_VALUE"""),1133.5)</f>
        <v>1133.5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IFERROR(__xludf.DUMMYFUNCTION("""COMPUTED_VALUE"""),1168.9)</f>
        <v>1168.9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IFERROR(__xludf.DUMMYFUNCTION("""COMPUTED_VALUE"""),1193.7)</f>
        <v>1193.7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IFERROR(__xludf.DUMMYFUNCTION("""COMPUTED_VALUE"""),1199.7)</f>
        <v>1199.7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IFERROR(__xludf.DUMMYFUNCTION("""COMPUTED_VALUE"""),1196.6)</f>
        <v>1196.6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IFERROR(__xludf.DUMMYFUNCTION("""COMPUTED_VALUE"""),1204.25)</f>
        <v>1204.25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IFERROR(__xludf.DUMMYFUNCTION("""COMPUTED_VALUE"""),1168.75)</f>
        <v>1168.75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IFERROR(__xludf.DUMMYFUNCTION("""COMPUTED_VALUE"""),1194.6)</f>
        <v>1194.6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IFERROR(__xludf.DUMMYFUNCTION("""COMPUTED_VALUE"""),1220.0)</f>
        <v>1220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IFERROR(__xludf.DUMMYFUNCTION("""COMPUTED_VALUE"""),1225.3)</f>
        <v>1225.3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IFERROR(__xludf.DUMMYFUNCTION("""COMPUTED_VALUE"""),1228.35)</f>
        <v>1228.35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IFERROR(__xludf.DUMMYFUNCTION("""COMPUTED_VALUE"""),1231.8)</f>
        <v>1231.8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IFERROR(__xludf.DUMMYFUNCTION("""COMPUTED_VALUE"""),1220.8)</f>
        <v>1220.8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IFERROR(__xludf.DUMMYFUNCTION("""COMPUTED_VALUE"""),1236.1)</f>
        <v>1236.1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IFERROR(__xludf.DUMMYFUNCTION("""COMPUTED_VALUE"""),1213.1)</f>
        <v>1213.1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IFERROR(__xludf.DUMMYFUNCTION("""COMPUTED_VALUE"""),1224.8)</f>
        <v>1224.8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IFERROR(__xludf.DUMMYFUNCTION("""COMPUTED_VALUE"""),1228.6)</f>
        <v>1228.6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IFERROR(__xludf.DUMMYFUNCTION("""COMPUTED_VALUE"""),1217.35)</f>
        <v>1217.35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IFERROR(__xludf.DUMMYFUNCTION("""COMPUTED_VALUE"""),1208.25)</f>
        <v>1208.25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IFERROR(__xludf.DUMMYFUNCTION("""COMPUTED_VALUE"""),1225.7)</f>
        <v>1225.7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IFERROR(__xludf.DUMMYFUNCTION("""COMPUTED_VALUE"""),1206.85)</f>
        <v>1206.85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IFERROR(__xludf.DUMMYFUNCTION("""COMPUTED_VALUE"""),1191.0)</f>
        <v>1191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IFERROR(__xludf.DUMMYFUNCTION("""COMPUTED_VALUE"""),1204.7)</f>
        <v>1204.7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IFERROR(__xludf.DUMMYFUNCTION("""COMPUTED_VALUE"""),1204.45)</f>
        <v>1204.45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IFERROR(__xludf.DUMMYFUNCTION("""COMPUTED_VALUE"""),1229.4)</f>
        <v>1229.4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IFERROR(__xludf.DUMMYFUNCTION("""COMPUTED_VALUE"""),1225.55)</f>
        <v>1225.55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IFERROR(__xludf.DUMMYFUNCTION("""COMPUTED_VALUE"""),1224.55)</f>
        <v>1224.55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IFERROR(__xludf.DUMMYFUNCTION("""COMPUTED_VALUE"""),1216.45)</f>
        <v>1216.45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IFERROR(__xludf.DUMMYFUNCTION("""COMPUTED_VALUE"""),1265.75)</f>
        <v>1265.75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IFERROR(__xludf.DUMMYFUNCTION("""COMPUTED_VALUE"""),1289.0)</f>
        <v>1289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IFERROR(__xludf.DUMMYFUNCTION("""COMPUTED_VALUE"""),1297.55)</f>
        <v>1297.55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IFERROR(__xludf.DUMMYFUNCTION("""COMPUTED_VALUE"""),1342.35)</f>
        <v>1342.35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IFERROR(__xludf.DUMMYFUNCTION("""COMPUTED_VALUE"""),1336.4)</f>
        <v>1336.4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IFERROR(__xludf.DUMMYFUNCTION("""COMPUTED_VALUE"""),1338.7)</f>
        <v>1338.7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IFERROR(__xludf.DUMMYFUNCTION("""COMPUTED_VALUE"""),1326.0)</f>
        <v>1326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IFERROR(__xludf.DUMMYFUNCTION("""COMPUTED_VALUE"""),1332.45)</f>
        <v>1332.45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IFERROR(__xludf.DUMMYFUNCTION("""COMPUTED_VALUE"""),1322.3)</f>
        <v>1322.3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IFERROR(__xludf.DUMMYFUNCTION("""COMPUTED_VALUE"""),1304.05)</f>
        <v>1304.05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IFERROR(__xludf.DUMMYFUNCTION("""COMPUTED_VALUE"""),1277.4)</f>
        <v>1277.4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IFERROR(__xludf.DUMMYFUNCTION("""COMPUTED_VALUE"""),1283.4)</f>
        <v>1283.4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IFERROR(__xludf.DUMMYFUNCTION("""COMPUTED_VALUE"""),1286.15)</f>
        <v>1286.15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IFERROR(__xludf.DUMMYFUNCTION("""COMPUTED_VALUE"""),1288.6)</f>
        <v>1288.6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IFERROR(__xludf.DUMMYFUNCTION("""COMPUTED_VALUE"""),1275.45)</f>
        <v>1275.45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IFERROR(__xludf.DUMMYFUNCTION("""COMPUTED_VALUE"""),1301.15)</f>
        <v>1301.15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IFERROR(__xludf.DUMMYFUNCTION("""COMPUTED_VALUE"""),1285.95)</f>
        <v>1285.95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IFERROR(__xludf.DUMMYFUNCTION("""COMPUTED_VALUE"""),1284.3)</f>
        <v>1284.3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IFERROR(__xludf.DUMMYFUNCTION("""COMPUTED_VALUE"""),1309.9)</f>
        <v>1309.9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IFERROR(__xludf.DUMMYFUNCTION("""COMPUTED_VALUE"""),1345.1)</f>
        <v>1345.1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IFERROR(__xludf.DUMMYFUNCTION("""COMPUTED_VALUE"""),1344.45)</f>
        <v>1344.45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IFERROR(__xludf.DUMMYFUNCTION("""COMPUTED_VALUE"""),1344.3)</f>
        <v>1344.3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IFERROR(__xludf.DUMMYFUNCTION("""COMPUTED_VALUE"""),1347.9)</f>
        <v>1347.9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IFERROR(__xludf.DUMMYFUNCTION("""COMPUTED_VALUE"""),1374.05)</f>
        <v>1374.05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IFERROR(__xludf.DUMMYFUNCTION("""COMPUTED_VALUE"""),1388.5)</f>
        <v>1388.5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IFERROR(__xludf.DUMMYFUNCTION("""COMPUTED_VALUE"""),1384.35)</f>
        <v>1384.35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IFERROR(__xludf.DUMMYFUNCTION("""COMPUTED_VALUE"""),1371.05)</f>
        <v>1371.05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IFERROR(__xludf.DUMMYFUNCTION("""COMPUTED_VALUE"""),1377.1)</f>
        <v>1377.1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IFERROR(__xludf.DUMMYFUNCTION("""COMPUTED_VALUE"""),1377.15)</f>
        <v>1377.15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IFERROR(__xludf.DUMMYFUNCTION("""COMPUTED_VALUE"""),1372.75)</f>
        <v>1372.75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IFERROR(__xludf.DUMMYFUNCTION("""COMPUTED_VALUE"""),1391.1)</f>
        <v>1391.1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IFERROR(__xludf.DUMMYFUNCTION("""COMPUTED_VALUE"""),1299.7)</f>
        <v>1299.7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IFERROR(__xludf.DUMMYFUNCTION("""COMPUTED_VALUE"""),1344.35)</f>
        <v>1344.35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IFERROR(__xludf.DUMMYFUNCTION("""COMPUTED_VALUE"""),1370.6)</f>
        <v>1370.6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IFERROR(__xludf.DUMMYFUNCTION("""COMPUTED_VALUE"""),1425.25)</f>
        <v>1425.25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IFERROR(__xludf.DUMMYFUNCTION("""COMPUTED_VALUE"""),1426.05)</f>
        <v>1426.05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IFERROR(__xludf.DUMMYFUNCTION("""COMPUTED_VALUE"""),1427.25)</f>
        <v>1427.25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IFERROR(__xludf.DUMMYFUNCTION("""COMPUTED_VALUE"""),1438.4)</f>
        <v>1438.4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IFERROR(__xludf.DUMMYFUNCTION("""COMPUTED_VALUE"""),1425.75)</f>
        <v>1425.75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IFERROR(__xludf.DUMMYFUNCTION("""COMPUTED_VALUE"""),1427.4)</f>
        <v>1427.4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IFERROR(__xludf.DUMMYFUNCTION("""COMPUTED_VALUE"""),1428.35)</f>
        <v>1428.35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IFERROR(__xludf.DUMMYFUNCTION("""COMPUTED_VALUE"""),1392.35)</f>
        <v>1392.35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IFERROR(__xludf.DUMMYFUNCTION("""COMPUTED_VALUE"""),1381.15)</f>
        <v>1381.15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IFERROR(__xludf.DUMMYFUNCTION("""COMPUTED_VALUE"""),1416.05)</f>
        <v>1416.05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IFERROR(__xludf.DUMMYFUNCTION("""COMPUTED_VALUE"""),1419.8)</f>
        <v>1419.8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IFERROR(__xludf.DUMMYFUNCTION("""COMPUTED_VALUE"""),1414.95)</f>
        <v>1414.95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IFERROR(__xludf.DUMMYFUNCTION("""COMPUTED_VALUE"""),1459.5)</f>
        <v>1459.5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IFERROR(__xludf.DUMMYFUNCTION("""COMPUTED_VALUE"""),1475.8)</f>
        <v>1475.8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IFERROR(__xludf.DUMMYFUNCTION("""COMPUTED_VALUE"""),1444.05)</f>
        <v>1444.05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IFERROR(__xludf.DUMMYFUNCTION("""COMPUTED_VALUE"""),1454.0)</f>
        <v>1454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IFERROR(__xludf.DUMMYFUNCTION("""COMPUTED_VALUE"""),1418.95)</f>
        <v>1418.95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IFERROR(__xludf.DUMMYFUNCTION("""COMPUTED_VALUE"""),1419.85)</f>
        <v>1419.85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IFERROR(__xludf.DUMMYFUNCTION("""COMPUTED_VALUE"""),1423.05)</f>
        <v>1423.05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IFERROR(__xludf.DUMMYFUNCTION("""COMPUTED_VALUE"""),1429.7)</f>
        <v>1429.7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IFERROR(__xludf.DUMMYFUNCTION("""COMPUTED_VALUE"""),1435.15)</f>
        <v>1435.15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IFERROR(__xludf.DUMMYFUNCTION("""COMPUTED_VALUE"""),1435.55)</f>
        <v>1435.55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IFERROR(__xludf.DUMMYFUNCTION("""COMPUTED_VALUE"""),1445.05)</f>
        <v>1445.05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IFERROR(__xludf.DUMMYFUNCTION("""COMPUTED_VALUE"""),1437.95)</f>
        <v>1437.95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IFERROR(__xludf.DUMMYFUNCTION("""COMPUTED_VALUE"""),1433.25)</f>
        <v>1433.25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IFERROR(__xludf.DUMMYFUNCTION("""COMPUTED_VALUE"""),1437.6)</f>
        <v>1437.6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IFERROR(__xludf.DUMMYFUNCTION("""COMPUTED_VALUE"""),1466.5)</f>
        <v>1466.5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IFERROR(__xludf.DUMMYFUNCTION("""COMPUTED_VALUE"""),1483.65)</f>
        <v>1483.65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IFERROR(__xludf.DUMMYFUNCTION("""COMPUTED_VALUE"""),1461.75)</f>
        <v>1461.75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IFERROR(__xludf.DUMMYFUNCTION("""COMPUTED_VALUE"""),1465.4)</f>
        <v>1465.4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IFERROR(__xludf.DUMMYFUNCTION("""COMPUTED_VALUE"""),1465.7)</f>
        <v>1465.7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IFERROR(__xludf.DUMMYFUNCTION("""COMPUTED_VALUE"""),1455.2)</f>
        <v>1455.2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IFERROR(__xludf.DUMMYFUNCTION("""COMPUTED_VALUE"""),1449.15)</f>
        <v>1449.15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IFERROR(__xludf.DUMMYFUNCTION("""COMPUTED_VALUE"""),1514.4)</f>
        <v>1514.4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IFERROR(__xludf.DUMMYFUNCTION("""COMPUTED_VALUE"""),1481.35)</f>
        <v>1481.35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IFERROR(__xludf.DUMMYFUNCTION("""COMPUTED_VALUE"""),1470.35)</f>
        <v>1470.35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IFERROR(__xludf.DUMMYFUNCTION("""COMPUTED_VALUE"""),1491.55)</f>
        <v>1491.55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IFERROR(__xludf.DUMMYFUNCTION("""COMPUTED_VALUE"""),1505.5)</f>
        <v>1505.5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IFERROR(__xludf.DUMMYFUNCTION("""COMPUTED_VALUE"""),1493.8)</f>
        <v>1493.8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IFERROR(__xludf.DUMMYFUNCTION("""COMPUTED_VALUE"""),1465.7)</f>
        <v>1465.7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IFERROR(__xludf.DUMMYFUNCTION("""COMPUTED_VALUE"""),1443.55)</f>
        <v>1443.55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IFERROR(__xludf.DUMMYFUNCTION("""COMPUTED_VALUE"""),1441.75)</f>
        <v>1441.75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IFERROR(__xludf.DUMMYFUNCTION("""COMPUTED_VALUE"""),1451.8)</f>
        <v>1451.8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IFERROR(__xludf.DUMMYFUNCTION("""COMPUTED_VALUE"""),1464.1)</f>
        <v>1464.1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IFERROR(__xludf.DUMMYFUNCTION("""COMPUTED_VALUE"""),1458.6)</f>
        <v>1458.6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IFERROR(__xludf.DUMMYFUNCTION("""COMPUTED_VALUE"""),1459.7)</f>
        <v>1459.7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IFERROR(__xludf.DUMMYFUNCTION("""COMPUTED_VALUE"""),1471.7)</f>
        <v>1471.7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IFERROR(__xludf.DUMMYFUNCTION("""COMPUTED_VALUE"""),1483.55)</f>
        <v>1483.55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IFERROR(__xludf.DUMMYFUNCTION("""COMPUTED_VALUE"""),1469.65)</f>
        <v>1469.65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IFERROR(__xludf.DUMMYFUNCTION("""COMPUTED_VALUE"""),1449.15)</f>
        <v>1449.15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IFERROR(__xludf.DUMMYFUNCTION("""COMPUTED_VALUE"""),1463.45)</f>
        <v>1463.45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IFERROR(__xludf.DUMMYFUNCTION("""COMPUTED_VALUE"""),1486.35)</f>
        <v>1486.35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IFERROR(__xludf.DUMMYFUNCTION("""COMPUTED_VALUE"""),1506.75)</f>
        <v>1506.75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IFERROR(__xludf.DUMMYFUNCTION("""COMPUTED_VALUE"""),1513.55)</f>
        <v>1513.55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IFERROR(__xludf.DUMMYFUNCTION("""COMPUTED_VALUE"""),1522.75)</f>
        <v>1522.75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IFERROR(__xludf.DUMMYFUNCTION("""COMPUTED_VALUE"""),1556.35)</f>
        <v>1556.35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IFERROR(__xludf.DUMMYFUNCTION("""COMPUTED_VALUE"""),1565.9)</f>
        <v>1565.9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IFERROR(__xludf.DUMMYFUNCTION("""COMPUTED_VALUE"""),1589.05)</f>
        <v>1589.05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IFERROR(__xludf.DUMMYFUNCTION("""COMPUTED_VALUE"""),1571.35)</f>
        <v>1571.35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IFERROR(__xludf.DUMMYFUNCTION("""COMPUTED_VALUE"""),1560.6)</f>
        <v>1560.6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IFERROR(__xludf.DUMMYFUNCTION("""COMPUTED_VALUE"""),1561.9)</f>
        <v>1561.9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IFERROR(__xludf.DUMMYFUNCTION("""COMPUTED_VALUE"""),1547.2)</f>
        <v>1547.2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IFERROR(__xludf.DUMMYFUNCTION("""COMPUTED_VALUE"""),1539.25)</f>
        <v>1539.25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IFERROR(__xludf.DUMMYFUNCTION("""COMPUTED_VALUE"""),1542.65)</f>
        <v>1542.65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IFERROR(__xludf.DUMMYFUNCTION("""COMPUTED_VALUE"""),1577.85)</f>
        <v>1577.85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IFERROR(__xludf.DUMMYFUNCTION("""COMPUTED_VALUE"""),1577.8)</f>
        <v>1577.8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IFERROR(__xludf.DUMMYFUNCTION("""COMPUTED_VALUE"""),1646.75)</f>
        <v>1646.75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IFERROR(__xludf.DUMMYFUNCTION("""COMPUTED_VALUE"""),1634.45)</f>
        <v>1634.45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IFERROR(__xludf.DUMMYFUNCTION("""COMPUTED_VALUE"""),1635.45)</f>
        <v>1635.45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IFERROR(__xludf.DUMMYFUNCTION("""COMPUTED_VALUE"""),1661.75)</f>
        <v>1661.75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IFERROR(__xludf.DUMMYFUNCTION("""COMPUTED_VALUE"""),1654.9)</f>
        <v>1654.9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IFERROR(__xludf.DUMMYFUNCTION("""COMPUTED_VALUE"""),1664.85)</f>
        <v>1664.85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IFERROR(__xludf.DUMMYFUNCTION("""COMPUTED_VALUE"""),1711.75)</f>
        <v>1711.75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IFERROR(__xludf.DUMMYFUNCTION("""COMPUTED_VALUE"""),1750.45)</f>
        <v>1750.45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IFERROR(__xludf.DUMMYFUNCTION("""COMPUTED_VALUE"""),1756.65)</f>
        <v>1756.65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IFERROR(__xludf.DUMMYFUNCTION("""COMPUTED_VALUE"""),1760.4)</f>
        <v>1760.4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IFERROR(__xludf.DUMMYFUNCTION("""COMPUTED_VALUE"""),1771.1)</f>
        <v>1771.1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IFERROR(__xludf.DUMMYFUNCTION("""COMPUTED_VALUE"""),1734.6)</f>
        <v>1734.6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IFERROR(__xludf.DUMMYFUNCTION("""COMPUTED_VALUE"""),1709.55)</f>
        <v>1709.55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IFERROR(__xludf.DUMMYFUNCTION("""COMPUTED_VALUE"""),1698.7)</f>
        <v>1698.7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IFERROR(__xludf.DUMMYFUNCTION("""COMPUTED_VALUE"""),1673.45)</f>
        <v>1673.45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IFERROR(__xludf.DUMMYFUNCTION("""COMPUTED_VALUE"""),1640.9)</f>
        <v>1640.9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IFERROR(__xludf.DUMMYFUNCTION("""COMPUTED_VALUE"""),1662.05)</f>
        <v>1662.05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IFERROR(__xludf.DUMMYFUNCTION("""COMPUTED_VALUE"""),1657.45)</f>
        <v>1657.45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IFERROR(__xludf.DUMMYFUNCTION("""COMPUTED_VALUE"""),1678.1)</f>
        <v>1678.1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IFERROR(__xludf.DUMMYFUNCTION("""COMPUTED_VALUE"""),1678.1)</f>
        <v>1678.1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IFERROR(__xludf.DUMMYFUNCTION("""COMPUTED_VALUE"""),1687.4)</f>
        <v>1687.4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IFERROR(__xludf.DUMMYFUNCTION("""COMPUTED_VALUE"""),1695.6)</f>
        <v>1695.6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IFERROR(__xludf.DUMMYFUNCTION("""COMPUTED_VALUE"""),1717.25)</f>
        <v>1717.25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IFERROR(__xludf.DUMMYFUNCTION("""COMPUTED_VALUE"""),1733.95)</f>
        <v>1733.95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IFERROR(__xludf.DUMMYFUNCTION("""COMPUTED_VALUE"""),1701.15)</f>
        <v>1701.15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IFERROR(__xludf.DUMMYFUNCTION("""COMPUTED_VALUE"""),1707.85)</f>
        <v>1707.85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IFERROR(__xludf.DUMMYFUNCTION("""COMPUTED_VALUE"""),1692.55)</f>
        <v>1692.55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IFERROR(__xludf.DUMMYFUNCTION("""COMPUTED_VALUE"""),1692.25)</f>
        <v>1692.25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IFERROR(__xludf.DUMMYFUNCTION("""COMPUTED_VALUE"""),1685.8)</f>
        <v>1685.8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IFERROR(__xludf.DUMMYFUNCTION("""COMPUTED_VALUE"""),1678.45)</f>
        <v>1678.45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IFERROR(__xludf.DUMMYFUNCTION("""COMPUTED_VALUE"""),1666.0)</f>
        <v>1666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IFERROR(__xludf.DUMMYFUNCTION("""COMPUTED_VALUE"""),1663.35)</f>
        <v>1663.35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IFERROR(__xludf.DUMMYFUNCTION("""COMPUTED_VALUE"""),1637.1)</f>
        <v>1637.1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IFERROR(__xludf.DUMMYFUNCTION("""COMPUTED_VALUE"""),1633.35)</f>
        <v>1633.35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IFERROR(__xludf.DUMMYFUNCTION("""COMPUTED_VALUE"""),1612.6)</f>
        <v>1612.6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IFERROR(__xludf.DUMMYFUNCTION("""COMPUTED_VALUE"""),1591.25)</f>
        <v>1591.25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IFERROR(__xludf.DUMMYFUNCTION("""COMPUTED_VALUE"""),1578.4)</f>
        <v>1578.4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IFERROR(__xludf.DUMMYFUNCTION("""COMPUTED_VALUE"""),1598.8)</f>
        <v>1598.8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IFERROR(__xludf.DUMMYFUNCTION("""COMPUTED_VALUE"""),1575.8)</f>
        <v>1575.8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IFERROR(__xludf.DUMMYFUNCTION("""COMPUTED_VALUE"""),1569.9)</f>
        <v>1569.9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IFERROR(__xludf.DUMMYFUNCTION("""COMPUTED_VALUE"""),1560.55)</f>
        <v>1560.55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IFERROR(__xludf.DUMMYFUNCTION("""COMPUTED_VALUE"""),1555.65)</f>
        <v>1555.65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IFERROR(__xludf.DUMMYFUNCTION("""COMPUTED_VALUE"""),1550.45)</f>
        <v>1550.45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IFERROR(__xludf.DUMMYFUNCTION("""COMPUTED_VALUE"""),1550.5)</f>
        <v>1550.5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IFERROR(__xludf.DUMMYFUNCTION("""COMPUTED_VALUE"""),1537.0)</f>
        <v>1537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IFERROR(__xludf.DUMMYFUNCTION("""COMPUTED_VALUE"""),1525.5)</f>
        <v>1525.5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IFERROR(__xludf.DUMMYFUNCTION("""COMPUTED_VALUE"""),1525.15)</f>
        <v>1525.15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IFERROR(__xludf.DUMMYFUNCTION("""COMPUTED_VALUE"""),1569.3)</f>
        <v>1569.3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IFERROR(__xludf.DUMMYFUNCTION("""COMPUTED_VALUE"""),1578.75)</f>
        <v>1578.75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IFERROR(__xludf.DUMMYFUNCTION("""COMPUTED_VALUE"""),1577.25)</f>
        <v>1577.25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IFERROR(__xludf.DUMMYFUNCTION("""COMPUTED_VALUE"""),1577.65)</f>
        <v>1577.65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IFERROR(__xludf.DUMMYFUNCTION("""COMPUTED_VALUE"""),1560.4)</f>
        <v>1560.4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IFERROR(__xludf.DUMMYFUNCTION("""COMPUTED_VALUE"""),1627.15)</f>
        <v>1627.15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IFERROR(__xludf.DUMMYFUNCTION("""COMPUTED_VALUE"""),1643.6)</f>
        <v>1643.6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IFERROR(__xludf.DUMMYFUNCTION("""COMPUTED_VALUE"""),1620.55)</f>
        <v>1620.55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IFERROR(__xludf.DUMMYFUNCTION("""COMPUTED_VALUE"""),1584.1)</f>
        <v>1584.1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IFERROR(__xludf.DUMMYFUNCTION("""COMPUTED_VALUE"""),1615.35)</f>
        <v>1615.35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IFERROR(__xludf.DUMMYFUNCTION("""COMPUTED_VALUE"""),1597.85)</f>
        <v>1597.85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IFERROR(__xludf.DUMMYFUNCTION("""COMPUTED_VALUE"""),1602.55)</f>
        <v>1602.55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IFERROR(__xludf.DUMMYFUNCTION("""COMPUTED_VALUE"""),1578.65)</f>
        <v>1578.65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IFERROR(__xludf.DUMMYFUNCTION("""COMPUTED_VALUE"""),1586.0)</f>
        <v>1586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IFERROR(__xludf.DUMMYFUNCTION("""COMPUTED_VALUE"""),1610.55)</f>
        <v>1610.55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IFERROR(__xludf.DUMMYFUNCTION("""COMPUTED_VALUE"""),1681.75)</f>
        <v>1681.75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IFERROR(__xludf.DUMMYFUNCTION("""COMPUTED_VALUE"""),1662.55)</f>
        <v>1662.55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IFERROR(__xludf.DUMMYFUNCTION("""COMPUTED_VALUE"""),1615.3)</f>
        <v>1615.3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IFERROR(__xludf.DUMMYFUNCTION("""COMPUTED_VALUE"""),1601.9)</f>
        <v>1601.9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IFERROR(__xludf.DUMMYFUNCTION("""COMPUTED_VALUE"""),1600.3)</f>
        <v>1600.3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IFERROR(__xludf.DUMMYFUNCTION("""COMPUTED_VALUE"""),1578.1)</f>
        <v>1578.1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IFERROR(__xludf.DUMMYFUNCTION("""COMPUTED_VALUE"""),1586.9)</f>
        <v>1586.9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IFERROR(__xludf.DUMMYFUNCTION("""COMPUTED_VALUE"""),1583.9)</f>
        <v>1583.9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IFERROR(__xludf.DUMMYFUNCTION("""COMPUTED_VALUE"""),1599.5)</f>
        <v>1599.5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IFERROR(__xludf.DUMMYFUNCTION("""COMPUTED_VALUE"""),1599.85)</f>
        <v>1599.85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IFERROR(__xludf.DUMMYFUNCTION("""COMPUTED_VALUE"""),1586.9)</f>
        <v>1586.9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IFERROR(__xludf.DUMMYFUNCTION("""COMPUTED_VALUE"""),1587.75)</f>
        <v>1587.75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IFERROR(__xludf.DUMMYFUNCTION("""COMPUTED_VALUE"""),1595.7)</f>
        <v>1595.7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IFERROR(__xludf.DUMMYFUNCTION("""COMPUTED_VALUE"""),1609.7)</f>
        <v>1609.7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IFERROR(__xludf.DUMMYFUNCTION("""COMPUTED_VALUE"""),1598.85)</f>
        <v>1598.85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IFERROR(__xludf.DUMMYFUNCTION("""COMPUTED_VALUE"""),1588.45)</f>
        <v>1588.45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IFERROR(__xludf.DUMMYFUNCTION("""COMPUTED_VALUE"""),1590.85)</f>
        <v>1590.85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IFERROR(__xludf.DUMMYFUNCTION("""COMPUTED_VALUE"""),1599.2)</f>
        <v>1599.2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IFERROR(__xludf.DUMMYFUNCTION("""COMPUTED_VALUE"""),1607.05)</f>
        <v>1607.05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IFERROR(__xludf.DUMMYFUNCTION("""COMPUTED_VALUE"""),1615.9)</f>
        <v>1615.9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IFERROR(__xludf.DUMMYFUNCTION("""COMPUTED_VALUE"""),1597.2)</f>
        <v>1597.2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IFERROR(__xludf.DUMMYFUNCTION("""COMPUTED_VALUE"""),1600.1)</f>
        <v>1600.1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IFERROR(__xludf.DUMMYFUNCTION("""COMPUTED_VALUE"""),1607.45)</f>
        <v>1607.45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IFERROR(__xludf.DUMMYFUNCTION("""COMPUTED_VALUE"""),1630.2)</f>
        <v>1630.2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IFERROR(__xludf.DUMMYFUNCTION("""COMPUTED_VALUE"""),1627.5)</f>
        <v>1627.5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IFERROR(__xludf.DUMMYFUNCTION("""COMPUTED_VALUE"""),1641.15)</f>
        <v>1641.15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IFERROR(__xludf.DUMMYFUNCTION("""COMPUTED_VALUE"""),1626.15)</f>
        <v>1626.15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IFERROR(__xludf.DUMMYFUNCTION("""COMPUTED_VALUE"""),1631.75)</f>
        <v>1631.75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IFERROR(__xludf.DUMMYFUNCTION("""COMPUTED_VALUE"""),1636.0)</f>
        <v>1636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IFERROR(__xludf.DUMMYFUNCTION("""COMPUTED_VALUE"""),1644.8)</f>
        <v>1644.8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IFERROR(__xludf.DUMMYFUNCTION("""COMPUTED_VALUE"""),1602.6)</f>
        <v>1602.6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IFERROR(__xludf.DUMMYFUNCTION("""COMPUTED_VALUE"""),1618.35)</f>
        <v>1618.35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IFERROR(__xludf.DUMMYFUNCTION("""COMPUTED_VALUE"""),1600.45)</f>
        <v>1600.45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IFERROR(__xludf.DUMMYFUNCTION("""COMPUTED_VALUE"""),1640.75)</f>
        <v>1640.75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IFERROR(__xludf.DUMMYFUNCTION("""COMPUTED_VALUE"""),1626.3)</f>
        <v>1626.3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IFERROR(__xludf.DUMMYFUNCTION("""COMPUTED_VALUE"""),1652.35)</f>
        <v>1652.35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IFERROR(__xludf.DUMMYFUNCTION("""COMPUTED_VALUE"""),1661.45)</f>
        <v>1661.45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IFERROR(__xludf.DUMMYFUNCTION("""COMPUTED_VALUE"""),1660.45)</f>
        <v>1660.45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IFERROR(__xludf.DUMMYFUNCTION("""COMPUTED_VALUE"""),1619.75)</f>
        <v>1619.75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IFERROR(__xludf.DUMMYFUNCTION("""COMPUTED_VALUE"""),1676.75)</f>
        <v>1676.75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IFERROR(__xludf.DUMMYFUNCTION("""COMPUTED_VALUE"""),1693.05)</f>
        <v>1693.05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IFERROR(__xludf.DUMMYFUNCTION("""COMPUTED_VALUE"""),1696.75)</f>
        <v>1696.75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IFERROR(__xludf.DUMMYFUNCTION("""COMPUTED_VALUE"""),1711.55)</f>
        <v>1711.55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IFERROR(__xludf.DUMMYFUNCTION("""COMPUTED_VALUE"""),1714.6)</f>
        <v>1714.6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IFERROR(__xludf.DUMMYFUNCTION("""COMPUTED_VALUE"""),1717.05)</f>
        <v>1717.05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IFERROR(__xludf.DUMMYFUNCTION("""COMPUTED_VALUE"""),1675.55)</f>
        <v>1675.55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IFERROR(__xludf.DUMMYFUNCTION("""COMPUTED_VALUE"""),1668.9)</f>
        <v>1668.9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IFERROR(__xludf.DUMMYFUNCTION("""COMPUTED_VALUE"""),1645.2)</f>
        <v>1645.2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IFERROR(__xludf.DUMMYFUNCTION("""COMPUTED_VALUE"""),1643.5)</f>
        <v>1643.5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IFERROR(__xludf.DUMMYFUNCTION("""COMPUTED_VALUE"""),1639.25)</f>
        <v>1639.25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IFERROR(__xludf.DUMMYFUNCTION("""COMPUTED_VALUE"""),1601.3)</f>
        <v>1601.3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IFERROR(__xludf.DUMMYFUNCTION("""COMPUTED_VALUE"""),1641.4)</f>
        <v>1641.4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IFERROR(__xludf.DUMMYFUNCTION("""COMPUTED_VALUE"""),1650.4)</f>
        <v>1650.4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IFERROR(__xludf.DUMMYFUNCTION("""COMPUTED_VALUE"""),1570.2)</f>
        <v>1570.2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IFERROR(__xludf.DUMMYFUNCTION("""COMPUTED_VALUE"""),1595.8)</f>
        <v>1595.8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IFERROR(__xludf.DUMMYFUNCTION("""COMPUTED_VALUE"""),1575.35)</f>
        <v>1575.35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IFERROR(__xludf.DUMMYFUNCTION("""COMPUTED_VALUE"""),1618.25)</f>
        <v>1618.25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IFERROR(__xludf.DUMMYFUNCTION("""COMPUTED_VALUE"""),1626.9)</f>
        <v>1626.9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IFERROR(__xludf.DUMMYFUNCTION("""COMPUTED_VALUE"""),1630.7)</f>
        <v>1630.7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IFERROR(__xludf.DUMMYFUNCTION("""COMPUTED_VALUE"""),1630.95)</f>
        <v>1630.95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IFERROR(__xludf.DUMMYFUNCTION("""COMPUTED_VALUE"""),1662.95)</f>
        <v>1662.95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IFERROR(__xludf.DUMMYFUNCTION("""COMPUTED_VALUE"""),1642.85)</f>
        <v>1642.85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IFERROR(__xludf.DUMMYFUNCTION("""COMPUTED_VALUE"""),1632.5)</f>
        <v>1632.5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IFERROR(__xludf.DUMMYFUNCTION("""COMPUTED_VALUE"""),1639.15)</f>
        <v>1639.15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IFERROR(__xludf.DUMMYFUNCTION("""COMPUTED_VALUE"""),1627.3)</f>
        <v>1627.3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IFERROR(__xludf.DUMMYFUNCTION("""COMPUTED_VALUE"""),1637.15)</f>
        <v>1637.15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IFERROR(__xludf.DUMMYFUNCTION("""COMPUTED_VALUE"""),1705.25)</f>
        <v>1705.25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IFERROR(__xludf.DUMMYFUNCTION("""COMPUTED_VALUE"""),1725.8)</f>
        <v>1725.8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IFERROR(__xludf.DUMMYFUNCTION("""COMPUTED_VALUE"""),1718.8)</f>
        <v>1718.8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IFERROR(__xludf.DUMMYFUNCTION("""COMPUTED_VALUE"""),1730.5)</f>
        <v>1730.5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IFERROR(__xludf.DUMMYFUNCTION("""COMPUTED_VALUE"""),1738.55)</f>
        <v>1738.55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IFERROR(__xludf.DUMMYFUNCTION("""COMPUTED_VALUE"""),1724.7)</f>
        <v>1724.7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IFERROR(__xludf.DUMMYFUNCTION("""COMPUTED_VALUE"""),1733.4)</f>
        <v>1733.4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IFERROR(__xludf.DUMMYFUNCTION("""COMPUTED_VALUE"""),1724.15)</f>
        <v>1724.15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IFERROR(__xludf.DUMMYFUNCTION("""COMPUTED_VALUE"""),1754.6)</f>
        <v>1754.6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IFERROR(__xludf.DUMMYFUNCTION("""COMPUTED_VALUE"""),1746.0)</f>
        <v>1746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IFERROR(__xludf.DUMMYFUNCTION("""COMPUTED_VALUE"""),1743.45)</f>
        <v>1743.45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IFERROR(__xludf.DUMMYFUNCTION("""COMPUTED_VALUE"""),1686.65)</f>
        <v>1686.65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IFERROR(__xludf.DUMMYFUNCTION("""COMPUTED_VALUE"""),1720.4)</f>
        <v>1720.4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IFERROR(__xludf.DUMMYFUNCTION("""COMPUTED_VALUE"""),1715.55)</f>
        <v>1715.55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IFERROR(__xludf.DUMMYFUNCTION("""COMPUTED_VALUE"""),1756.6)</f>
        <v>1756.6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IFERROR(__xludf.DUMMYFUNCTION("""COMPUTED_VALUE"""),1798.8)</f>
        <v>1798.8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IFERROR(__xludf.DUMMYFUNCTION("""COMPUTED_VALUE"""),1822.6)</f>
        <v>1822.6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IFERROR(__xludf.DUMMYFUNCTION("""COMPUTED_VALUE"""),1889.1)</f>
        <v>1889.1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IFERROR(__xludf.DUMMYFUNCTION("""COMPUTED_VALUE"""),1883.4)</f>
        <v>1883.4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IFERROR(__xludf.DUMMYFUNCTION("""COMPUTED_VALUE"""),1852.2)</f>
        <v>1852.2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IFERROR(__xludf.DUMMYFUNCTION("""COMPUTED_VALUE"""),1881.6)</f>
        <v>1881.6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IFERROR(__xludf.DUMMYFUNCTION("""COMPUTED_VALUE"""),1845.6)</f>
        <v>1845.6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IFERROR(__xludf.DUMMYFUNCTION("""COMPUTED_VALUE"""),1817.2)</f>
        <v>1817.2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IFERROR(__xludf.DUMMYFUNCTION("""COMPUTED_VALUE"""),1821.8)</f>
        <v>1821.8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IFERROR(__xludf.DUMMYFUNCTION("""COMPUTED_VALUE"""),1823.8)</f>
        <v>1823.8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IFERROR(__xludf.DUMMYFUNCTION("""COMPUTED_VALUE"""),1864.5)</f>
        <v>1864.5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IFERROR(__xludf.DUMMYFUNCTION("""COMPUTED_VALUE"""),1851.9)</f>
        <v>1851.9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IFERROR(__xludf.DUMMYFUNCTION("""COMPUTED_VALUE"""),1866.0)</f>
        <v>1866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IFERROR(__xludf.DUMMYFUNCTION("""COMPUTED_VALUE"""),1901.0)</f>
        <v>1901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IFERROR(__xludf.DUMMYFUNCTION("""COMPUTED_VALUE"""),1896.8)</f>
        <v>1896.8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IFERROR(__xludf.DUMMYFUNCTION("""COMPUTED_VALUE"""),1874.9)</f>
        <v>1874.9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IFERROR(__xludf.DUMMYFUNCTION("""COMPUTED_VALUE"""),1848.4)</f>
        <v>1848.4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IFERROR(__xludf.DUMMYFUNCTION("""COMPUTED_VALUE"""),1870.8)</f>
        <v>1870.8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IFERROR(__xludf.DUMMYFUNCTION("""COMPUTED_VALUE"""),1820.6)</f>
        <v>1820.6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IFERROR(__xludf.DUMMYFUNCTION("""COMPUTED_VALUE"""),1834.2)</f>
        <v>1834.2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IFERROR(__xludf.DUMMYFUNCTION("""COMPUTED_VALUE"""),1867.2)</f>
        <v>1867.2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IFERROR(__xludf.DUMMYFUNCTION("""COMPUTED_VALUE"""),1814.0)</f>
        <v>1814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IFERROR(__xludf.DUMMYFUNCTION("""COMPUTED_VALUE"""),1818.3)</f>
        <v>1818.3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IFERROR(__xludf.DUMMYFUNCTION("""COMPUTED_VALUE"""),1808.9)</f>
        <v>1808.9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IFERROR(__xludf.DUMMYFUNCTION("""COMPUTED_VALUE"""),1822.5)</f>
        <v>1822.5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IFERROR(__xludf.DUMMYFUNCTION("""COMPUTED_VALUE"""),1831.4)</f>
        <v>1831.4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IFERROR(__xludf.DUMMYFUNCTION("""COMPUTED_VALUE"""),1831.7)</f>
        <v>1831.7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IFERROR(__xludf.DUMMYFUNCTION("""COMPUTED_VALUE"""),1847.4)</f>
        <v>1847.4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IFERROR(__xludf.DUMMYFUNCTION("""COMPUTED_VALUE"""),1843.8)</f>
        <v>1843.8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IFERROR(__xludf.DUMMYFUNCTION("""COMPUTED_VALUE"""),1856.1)</f>
        <v>1856.1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IFERROR(__xludf.DUMMYFUNCTION("""COMPUTED_VALUE"""),1863.6)</f>
        <v>1863.6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IFERROR(__xludf.DUMMYFUNCTION("""COMPUTED_VALUE"""),1856.2)</f>
        <v>1856.2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IFERROR(__xludf.DUMMYFUNCTION("""COMPUTED_VALUE"""),1854.1)</f>
        <v>1854.1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IFERROR(__xludf.DUMMYFUNCTION("""COMPUTED_VALUE"""),1841.3)</f>
        <v>1841.3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IFERROR(__xludf.DUMMYFUNCTION("""COMPUTED_VALUE"""),1875.4)</f>
        <v>1875.4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IFERROR(__xludf.DUMMYFUNCTION("""COMPUTED_VALUE"""),1878.8)</f>
        <v>1878.8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IFERROR(__xludf.DUMMYFUNCTION("""COMPUTED_VALUE"""),1870.2)</f>
        <v>1870.2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IFERROR(__xludf.DUMMYFUNCTION("""COMPUTED_VALUE"""),1865.1)</f>
        <v>1865.1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IFERROR(__xludf.DUMMYFUNCTION("""COMPUTED_VALUE"""),1857.1)</f>
        <v>1857.1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IFERROR(__xludf.DUMMYFUNCTION("""COMPUTED_VALUE"""),1860.2)</f>
        <v>1860.2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IFERROR(__xludf.DUMMYFUNCTION("""COMPUTED_VALUE"""),1844.2)</f>
        <v>1844.2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IFERROR(__xludf.DUMMYFUNCTION("""COMPUTED_VALUE"""),1840.4)</f>
        <v>1840.4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IFERROR(__xludf.DUMMYFUNCTION("""COMPUTED_VALUE"""),1861.3)</f>
        <v>1861.3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IFERROR(__xludf.DUMMYFUNCTION("""COMPUTED_VALUE"""),1854.8)</f>
        <v>1854.8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IFERROR(__xludf.DUMMYFUNCTION("""COMPUTED_VALUE"""),1865.9)</f>
        <v>1865.9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IFERROR(__xludf.DUMMYFUNCTION("""COMPUTED_VALUE"""),1877.0)</f>
        <v>1877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IFERROR(__xludf.DUMMYFUNCTION("""COMPUTED_VALUE"""),1936.7)</f>
        <v>1936.7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IFERROR(__xludf.DUMMYFUNCTION("""COMPUTED_VALUE"""),1936.3)</f>
        <v>1936.3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IFERROR(__xludf.DUMMYFUNCTION("""COMPUTED_VALUE"""),1933.6)</f>
        <v>1933.6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IFERROR(__xludf.DUMMYFUNCTION("""COMPUTED_VALUE"""),1965.6)</f>
        <v>1965.6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IFERROR(__xludf.DUMMYFUNCTION("""COMPUTED_VALUE"""),2014.3)</f>
        <v>2014.3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IFERROR(__xludf.DUMMYFUNCTION("""COMPUTED_VALUE"""),2027.1)</f>
        <v>2027.1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IFERROR(__xludf.DUMMYFUNCTION("""COMPUTED_VALUE"""),2009.6)</f>
        <v>2009.6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IFERROR(__xludf.DUMMYFUNCTION("""COMPUTED_VALUE"""),2019.4)</f>
        <v>2019.4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IFERROR(__xludf.DUMMYFUNCTION("""COMPUTED_VALUE"""),2033.3)</f>
        <v>2033.3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IFERROR(__xludf.DUMMYFUNCTION("""COMPUTED_VALUE"""),2019.3)</f>
        <v>2019.3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IFERROR(__xludf.DUMMYFUNCTION("""COMPUTED_VALUE"""),2017.2)</f>
        <v>2017.2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IFERROR(__xludf.DUMMYFUNCTION("""COMPUTED_VALUE"""),2033.9)</f>
        <v>2033.9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IFERROR(__xludf.DUMMYFUNCTION("""COMPUTED_VALUE"""),2030.0)</f>
        <v>2030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IFERROR(__xludf.DUMMYFUNCTION("""COMPUTED_VALUE"""),2019.7)</f>
        <v>2019.7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IFERROR(__xludf.DUMMYFUNCTION("""COMPUTED_VALUE"""),1964.5)</f>
        <v>1964.5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IFERROR(__xludf.DUMMYFUNCTION("""COMPUTED_VALUE"""),1921.9)</f>
        <v>1921.9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IFERROR(__xludf.DUMMYFUNCTION("""COMPUTED_VALUE"""),1920.9)</f>
        <v>1920.9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IFERROR(__xludf.DUMMYFUNCTION("""COMPUTED_VALUE"""),1934.2)</f>
        <v>1934.2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IFERROR(__xludf.DUMMYFUNCTION("""COMPUTED_VALUE"""),1936.6)</f>
        <v>1936.6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IFERROR(__xludf.DUMMYFUNCTION("""COMPUTED_VALUE"""),1929.9)</f>
        <v>1929.9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IFERROR(__xludf.DUMMYFUNCTION("""COMPUTED_VALUE"""),1901.0)</f>
        <v>1901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IFERROR(__xludf.DUMMYFUNCTION("""COMPUTED_VALUE"""),1909.2)</f>
        <v>1909.2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IFERROR(__xludf.DUMMYFUNCTION("""COMPUTED_VALUE"""),1906.8)</f>
        <v>1906.8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IFERROR(__xludf.DUMMYFUNCTION("""COMPUTED_VALUE"""),1943.8)</f>
        <v>1943.8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IFERROR(__xludf.DUMMYFUNCTION("""COMPUTED_VALUE"""),1936.1)</f>
        <v>1936.1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IFERROR(__xludf.DUMMYFUNCTION("""COMPUTED_VALUE"""),1937.9)</f>
        <v>1937.9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IFERROR(__xludf.DUMMYFUNCTION("""COMPUTED_VALUE"""),1890.3)</f>
        <v>1890.3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IFERROR(__xludf.DUMMYFUNCTION("""COMPUTED_VALUE"""),1918.3)</f>
        <v>1918.3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IFERROR(__xludf.DUMMYFUNCTION("""COMPUTED_VALUE"""),1932.6)</f>
        <v>1932.6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IFERROR(__xludf.DUMMYFUNCTION("""COMPUTED_VALUE"""),1914.3)</f>
        <v>1914.3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IFERROR(__xludf.DUMMYFUNCTION("""COMPUTED_VALUE"""),1884.4)</f>
        <v>1884.4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IFERROR(__xludf.DUMMYFUNCTION("""COMPUTED_VALUE"""),1914.6)</f>
        <v>1914.6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IFERROR(__xludf.DUMMYFUNCTION("""COMPUTED_VALUE"""),1931.8)</f>
        <v>1931.8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IFERROR(__xludf.DUMMYFUNCTION("""COMPUTED_VALUE"""),1929.7)</f>
        <v>1929.7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IFERROR(__xludf.DUMMYFUNCTION("""COMPUTED_VALUE"""),1922.6)</f>
        <v>1922.6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IFERROR(__xludf.DUMMYFUNCTION("""COMPUTED_VALUE"""),1858.6)</f>
        <v>1858.6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IFERROR(__xludf.DUMMYFUNCTION("""COMPUTED_VALUE"""),1857.4)</f>
        <v>1857.4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IFERROR(__xludf.DUMMYFUNCTION("""COMPUTED_VALUE"""),1850.3)</f>
        <v>1850.3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IFERROR(__xludf.DUMMYFUNCTION("""COMPUTED_VALUE"""),1867.4)</f>
        <v>1867.4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IFERROR(__xludf.DUMMYFUNCTION("""COMPUTED_VALUE"""),1873.8)</f>
        <v>1873.8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IFERROR(__xludf.DUMMYFUNCTION("""COMPUTED_VALUE"""),1892.3)</f>
        <v>1892.3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IFERROR(__xludf.DUMMYFUNCTION("""COMPUTED_VALUE"""),1909.7)</f>
        <v>1909.7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IFERROR(__xludf.DUMMYFUNCTION("""COMPUTED_VALUE"""),1928.4)</f>
        <v>1928.4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IFERROR(__xludf.DUMMYFUNCTION("""COMPUTED_VALUE"""),1929.9)</f>
        <v>1929.9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IFERROR(__xludf.DUMMYFUNCTION("""COMPUTED_VALUE"""),1933.3)</f>
        <v>1933.3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IFERROR(__xludf.DUMMYFUNCTION("""COMPUTED_VALUE"""),1930.7)</f>
        <v>1930.7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IFERROR(__xludf.DUMMYFUNCTION("""COMPUTED_VALUE"""),1904.7)</f>
        <v>1904.7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IFERROR(__xludf.DUMMYFUNCTION("""COMPUTED_VALUE"""),1881.1)</f>
        <v>1881.1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IFERROR(__xludf.DUMMYFUNCTION("""COMPUTED_VALUE"""),1888.8)</f>
        <v>1888.8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IFERROR(__xludf.DUMMYFUNCTION("""COMPUTED_VALUE"""),1900.6)</f>
        <v>1900.6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IFERROR(__xludf.DUMMYFUNCTION("""COMPUTED_VALUE"""),1887.2)</f>
        <v>1887.2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IFERROR(__xludf.DUMMYFUNCTION("""COMPUTED_VALUE"""),1883.9)</f>
        <v>1883.9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IFERROR(__xludf.DUMMYFUNCTION("""COMPUTED_VALUE"""),1880.4)</f>
        <v>1880.4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IFERROR(__xludf.DUMMYFUNCTION("""COMPUTED_VALUE"""),1895.3)</f>
        <v>1895.3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IFERROR(__xludf.DUMMYFUNCTION("""COMPUTED_VALUE"""),1887.7)</f>
        <v>1887.7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IFERROR(__xludf.DUMMYFUNCTION("""COMPUTED_VALUE"""),1893.7)</f>
        <v>1893.7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IFERROR(__xludf.DUMMYFUNCTION("""COMPUTED_VALUE"""),1891.4)</f>
        <v>1891.4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IFERROR(__xludf.DUMMYFUNCTION("""COMPUTED_VALUE"""),1913.0)</f>
        <v>1913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IFERROR(__xludf.DUMMYFUNCTION("""COMPUTED_VALUE"""),1902.6)</f>
        <v>1902.6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IFERROR(__xludf.DUMMYFUNCTION("""COMPUTED_VALUE"""),1904.5)</f>
        <v>1904.5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IFERROR(__xludf.DUMMYFUNCTION("""COMPUTED_VALUE"""),1939.5)</f>
        <v>1939.5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IFERROR(__xludf.DUMMYFUNCTION("""COMPUTED_VALUE"""),1941.3)</f>
        <v>1941.3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IFERROR(__xludf.DUMMYFUNCTION("""COMPUTED_VALUE"""),1941.1)</f>
        <v>1941.1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IFERROR(__xludf.DUMMYFUNCTION("""COMPUTED_VALUE"""),1962.4)</f>
        <v>1962.4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IFERROR(__xludf.DUMMYFUNCTION("""COMPUTED_VALUE"""),1956.2)</f>
        <v>1956.2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IFERROR(__xludf.DUMMYFUNCTION("""COMPUTED_VALUE"""),1938.7)</f>
        <v>1938.7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IFERROR(__xludf.DUMMYFUNCTION("""COMPUTED_VALUE"""),1931.1)</f>
        <v>1931.1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IFERROR(__xludf.DUMMYFUNCTION("""COMPUTED_VALUE"""),1935.6)</f>
        <v>1935.6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IFERROR(__xludf.DUMMYFUNCTION("""COMPUTED_VALUE"""),1916.6)</f>
        <v>1916.6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IFERROR(__xludf.DUMMYFUNCTION("""COMPUTED_VALUE"""),1902.2)</f>
        <v>1902.2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IFERROR(__xludf.DUMMYFUNCTION("""COMPUTED_VALUE"""),1878.4)</f>
        <v>1878.4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IFERROR(__xludf.DUMMYFUNCTION("""COMPUTED_VALUE"""),1867.6)</f>
        <v>1867.6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IFERROR(__xludf.DUMMYFUNCTION("""COMPUTED_VALUE"""),1896.7)</f>
        <v>1896.7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IFERROR(__xludf.DUMMYFUNCTION("""COMPUTED_VALUE"""),1903.1)</f>
        <v>1903.1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IFERROR(__xludf.DUMMYFUNCTION("""COMPUTED_VALUE"""),1929.0)</f>
        <v>1929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IFERROR(__xludf.DUMMYFUNCTION("""COMPUTED_VALUE"""),1943.5)</f>
        <v>1943.5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IFERROR(__xludf.DUMMYFUNCTION("""COMPUTED_VALUE"""),1942.0)</f>
        <v>1942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IFERROR(__xludf.DUMMYFUNCTION("""COMPUTED_VALUE"""),1939.9)</f>
        <v>1939.9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IFERROR(__xludf.DUMMYFUNCTION("""COMPUTED_VALUE"""),1954.9)</f>
        <v>1954.9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IFERROR(__xludf.DUMMYFUNCTION("""COMPUTED_VALUE"""),1946.6)</f>
        <v>1946.6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IFERROR(__xludf.DUMMYFUNCTION("""COMPUTED_VALUE"""),1968.5)</f>
        <v>1968.5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IFERROR(__xludf.DUMMYFUNCTION("""COMPUTED_VALUE"""),1967.4)</f>
        <v>1967.4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IFERROR(__xludf.DUMMYFUNCTION("""COMPUTED_VALUE"""),2012.0)</f>
        <v>2012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IFERROR(__xludf.DUMMYFUNCTION("""COMPUTED_VALUE"""),2051.5)</f>
        <v>2051.5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IFERROR(__xludf.DUMMYFUNCTION("""COMPUTED_VALUE"""),2043.5)</f>
        <v>2043.5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IFERROR(__xludf.DUMMYFUNCTION("""COMPUTED_VALUE"""),2007.9)</f>
        <v>2007.9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IFERROR(__xludf.DUMMYFUNCTION("""COMPUTED_VALUE"""),2029.3)</f>
        <v>2029.3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IFERROR(__xludf.DUMMYFUNCTION("""COMPUTED_VALUE"""),2080.1)</f>
        <v>2080.1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IFERROR(__xludf.DUMMYFUNCTION("""COMPUTED_VALUE"""),2090.2)</f>
        <v>2090.2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IFERROR(__xludf.DUMMYFUNCTION("""COMPUTED_VALUE"""),2100.6)</f>
        <v>2100.6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IFERROR(__xludf.DUMMYFUNCTION("""COMPUTED_VALUE"""),2066.3)</f>
        <v>2066.3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IFERROR(__xludf.DUMMYFUNCTION("""COMPUTED_VALUE"""),2054.5)</f>
        <v>2054.5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IFERROR(__xludf.DUMMYFUNCTION("""COMPUTED_VALUE"""),2074.0)</f>
        <v>2074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IFERROR(__xludf.DUMMYFUNCTION("""COMPUTED_VALUE"""),2113.3)</f>
        <v>2113.3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IFERROR(__xludf.DUMMYFUNCTION("""COMPUTED_VALUE"""),2094.9)</f>
        <v>2094.9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IFERROR(__xludf.DUMMYFUNCTION("""COMPUTED_VALUE"""),2001.2)</f>
        <v>2001.2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IFERROR(__xludf.DUMMYFUNCTION("""COMPUTED_VALUE"""),2019.8)</f>
        <v>2019.8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IFERROR(__xludf.DUMMYFUNCTION("""COMPUTED_VALUE"""),2042.3)</f>
        <v>2042.3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IFERROR(__xludf.DUMMYFUNCTION("""COMPUTED_VALUE"""),2073.8)</f>
        <v>2073.8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IFERROR(__xludf.DUMMYFUNCTION("""COMPUTED_VALUE"""),2091.8)</f>
        <v>2091.8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IFERROR(__xludf.DUMMYFUNCTION("""COMPUTED_VALUE"""),2100.7)</f>
        <v>2100.7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IFERROR(__xludf.DUMMYFUNCTION("""COMPUTED_VALUE"""),2112.2)</f>
        <v>2112.2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IFERROR(__xludf.DUMMYFUNCTION("""COMPUTED_VALUE"""),2149.2)</f>
        <v>2149.2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IFERROR(__xludf.DUMMYFUNCTION("""COMPUTED_VALUE"""),2159.8)</f>
        <v>2159.8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IFERROR(__xludf.DUMMYFUNCTION("""COMPUTED_VALUE"""),2158.3)</f>
        <v>2158.3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IFERROR(__xludf.DUMMYFUNCTION("""COMPUTED_VALUE"""),2162.7)</f>
        <v>2162.7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IFERROR(__xludf.DUMMYFUNCTION("""COMPUTED_VALUE"""),2152.1)</f>
        <v>2152.1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IFERROR(__xludf.DUMMYFUNCTION("""COMPUTED_VALUE"""),2161.6)</f>
        <v>2161.6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IFERROR(__xludf.DUMMYFUNCTION("""COMPUTED_VALUE"""),2126.8)</f>
        <v>2126.8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IFERROR(__xludf.DUMMYFUNCTION("""COMPUTED_VALUE"""),2115.6)</f>
        <v>2115.6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IFERROR(__xludf.DUMMYFUNCTION("""COMPUTED_VALUE"""),2101.6)</f>
        <v>2101.6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IFERROR(__xludf.DUMMYFUNCTION("""COMPUTED_VALUE"""),2089.7)</f>
        <v>2089.7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IFERROR(__xludf.DUMMYFUNCTION("""COMPUTED_VALUE"""),2104.0)</f>
        <v>2104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IFERROR(__xludf.DUMMYFUNCTION("""COMPUTED_VALUE"""),2086.0)</f>
        <v>2086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IFERROR(__xludf.DUMMYFUNCTION("""COMPUTED_VALUE"""),2103.8)</f>
        <v>2103.8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IFERROR(__xludf.DUMMYFUNCTION("""COMPUTED_VALUE"""),2108.8)</f>
        <v>2108.8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IFERROR(__xludf.DUMMYFUNCTION("""COMPUTED_VALUE"""),2086.2)</f>
        <v>2086.2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IFERROR(__xludf.DUMMYFUNCTION("""COMPUTED_VALUE"""),2089.7)</f>
        <v>2089.7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IFERROR(__xludf.DUMMYFUNCTION("""COMPUTED_VALUE"""),2067.0)</f>
        <v>2067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IFERROR(__xludf.DUMMYFUNCTION("""COMPUTED_VALUE"""),2053.2)</f>
        <v>2053.2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IFERROR(__xludf.DUMMYFUNCTION("""COMPUTED_VALUE"""),2083.4)</f>
        <v>2083.4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IFERROR(__xludf.DUMMYFUNCTION("""COMPUTED_VALUE"""),2069.7)</f>
        <v>2069.7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IFERROR(__xludf.DUMMYFUNCTION("""COMPUTED_VALUE"""),2102.0)</f>
        <v>2102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IFERROR(__xludf.DUMMYFUNCTION("""COMPUTED_VALUE"""),2108.0)</f>
        <v>2108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IFERROR(__xludf.DUMMYFUNCTION("""COMPUTED_VALUE"""),2092.0)</f>
        <v>2092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IFERROR(__xludf.DUMMYFUNCTION("""COMPUTED_VALUE"""),2097.7)</f>
        <v>2097.7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IFERROR(__xludf.DUMMYFUNCTION("""COMPUTED_VALUE"""),2147.6)</f>
        <v>2147.6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IFERROR(__xludf.DUMMYFUNCTION("""COMPUTED_VALUE"""),2122.9)</f>
        <v>2122.9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IFERROR(__xludf.DUMMYFUNCTION("""COMPUTED_VALUE"""),2123.7)</f>
        <v>2123.7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IFERROR(__xludf.DUMMYFUNCTION("""COMPUTED_VALUE"""),2105.4)</f>
        <v>2105.4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IFERROR(__xludf.DUMMYFUNCTION("""COMPUTED_VALUE"""),2081.6)</f>
        <v>2081.6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IFERROR(__xludf.DUMMYFUNCTION("""COMPUTED_VALUE"""),2099.8)</f>
        <v>2099.8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IFERROR(__xludf.DUMMYFUNCTION("""COMPUTED_VALUE"""),2105.6)</f>
        <v>2105.6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IFERROR(__xludf.DUMMYFUNCTION("""COMPUTED_VALUE"""),2110.4)</f>
        <v>2110.4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IFERROR(__xludf.DUMMYFUNCTION("""COMPUTED_VALUE"""),2106.3)</f>
        <v>2106.3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IFERROR(__xludf.DUMMYFUNCTION("""COMPUTED_VALUE"""),2105.0)</f>
        <v>2105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IFERROR(__xludf.DUMMYFUNCTION("""COMPUTED_VALUE"""),2105.3)</f>
        <v>2105.3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IFERROR(__xludf.DUMMYFUNCTION("""COMPUTED_VALUE"""),2084.2)</f>
        <v>2084.2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IFERROR(__xludf.DUMMYFUNCTION("""COMPUTED_VALUE"""),2066.3)</f>
        <v>2066.3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IFERROR(__xludf.DUMMYFUNCTION("""COMPUTED_VALUE"""),2027.1)</f>
        <v>2027.1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IFERROR(__xludf.DUMMYFUNCTION("""COMPUTED_VALUE"""),2044.0)</f>
        <v>2044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IFERROR(__xludf.DUMMYFUNCTION("""COMPUTED_VALUE"""),2026.9)</f>
        <v>2026.9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IFERROR(__xludf.DUMMYFUNCTION("""COMPUTED_VALUE"""),2022.5)</f>
        <v>2022.5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IFERROR(__xludf.DUMMYFUNCTION("""COMPUTED_VALUE"""),2016.4)</f>
        <v>2016.4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IFERROR(__xludf.DUMMYFUNCTION("""COMPUTED_VALUE"""),2010.0)</f>
        <v>2010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IFERROR(__xludf.DUMMYFUNCTION("""COMPUTED_VALUE"""),1996.0)</f>
        <v>1996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IFERROR(__xludf.DUMMYFUNCTION("""COMPUTED_VALUE"""),1996.1)</f>
        <v>1996.1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IFERROR(__xludf.DUMMYFUNCTION("""COMPUTED_VALUE"""),2002.2)</f>
        <v>2002.2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IFERROR(__xludf.DUMMYFUNCTION("""COMPUTED_VALUE"""),1984.7)</f>
        <v>1984.7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IFERROR(__xludf.DUMMYFUNCTION("""COMPUTED_VALUE"""),1973.4)</f>
        <v>1973.4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IFERROR(__xludf.DUMMYFUNCTION("""COMPUTED_VALUE"""),1957.7)</f>
        <v>1957.7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IFERROR(__xludf.DUMMYFUNCTION("""COMPUTED_VALUE"""),1967.9)</f>
        <v>1967.9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IFERROR(__xludf.DUMMYFUNCTION("""COMPUTED_VALUE"""),1968.7)</f>
        <v>1968.7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IFERROR(__xludf.DUMMYFUNCTION("""COMPUTED_VALUE"""),1965.4)</f>
        <v>1965.4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IFERROR(__xludf.DUMMYFUNCTION("""COMPUTED_VALUE"""),1997.3)</f>
        <v>1997.3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IFERROR(__xludf.DUMMYFUNCTION("""COMPUTED_VALUE"""),2025.8)</f>
        <v>2025.8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IFERROR(__xludf.DUMMYFUNCTION("""COMPUTED_VALUE"""),1992.4)</f>
        <v>1992.4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IFERROR(__xludf.DUMMYFUNCTION("""COMPUTED_VALUE"""),2038.4)</f>
        <v>2038.4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IFERROR(__xludf.DUMMYFUNCTION("""COMPUTED_VALUE"""),2038.2)</f>
        <v>2038.2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IFERROR(__xludf.DUMMYFUNCTION("""COMPUTED_VALUE"""),2011.3)</f>
        <v>2011.3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IFERROR(__xludf.DUMMYFUNCTION("""COMPUTED_VALUE"""),2012.1)</f>
        <v>2012.1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IFERROR(__xludf.DUMMYFUNCTION("""COMPUTED_VALUE"""),2014.5)</f>
        <v>2014.5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IFERROR(__xludf.DUMMYFUNCTION("""COMPUTED_VALUE"""),2004.7)</f>
        <v>2004.7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IFERROR(__xludf.DUMMYFUNCTION("""COMPUTED_VALUE"""),2029.4)</f>
        <v>2029.4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IFERROR(__xludf.DUMMYFUNCTION("""COMPUTED_VALUE"""),2020.3)</f>
        <v>2020.3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IFERROR(__xludf.DUMMYFUNCTION("""COMPUTED_VALUE"""),2021.8)</f>
        <v>2021.8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IFERROR(__xludf.DUMMYFUNCTION("""COMPUTED_VALUE"""),1988.6)</f>
        <v>1988.6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IFERROR(__xludf.DUMMYFUNCTION("""COMPUTED_VALUE"""),1977.4)</f>
        <v>1977.4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IFERROR(__xludf.DUMMYFUNCTION("""COMPUTED_VALUE"""),1997.3)</f>
        <v>1997.3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IFERROR(__xludf.DUMMYFUNCTION("""COMPUTED_VALUE"""),1941.0)</f>
        <v>1941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IFERROR(__xludf.DUMMYFUNCTION("""COMPUTED_VALUE"""),1913.4)</f>
        <v>1913.4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IFERROR(__xludf.DUMMYFUNCTION("""COMPUTED_VALUE"""),1929.6)</f>
        <v>1929.6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IFERROR(__xludf.DUMMYFUNCTION("""COMPUTED_VALUE"""),1879.3)</f>
        <v>1879.3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IFERROR(__xludf.DUMMYFUNCTION("""COMPUTED_VALUE"""),1873.2)</f>
        <v>1873.2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IFERROR(__xludf.DUMMYFUNCTION("""COMPUTED_VALUE"""),1905.9)</f>
        <v>1905.9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IFERROR(__xludf.DUMMYFUNCTION("""COMPUTED_VALUE"""),1907.0)</f>
        <v>1907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IFERROR(__xludf.DUMMYFUNCTION("""COMPUTED_VALUE"""),1870.8)</f>
        <v>1870.8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IFERROR(__xludf.DUMMYFUNCTION("""COMPUTED_VALUE"""),1866.7)</f>
        <v>1866.7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IFERROR(__xludf.DUMMYFUNCTION("""COMPUTED_VALUE"""),1850.4)</f>
        <v>1850.4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IFERROR(__xludf.DUMMYFUNCTION("""COMPUTED_VALUE"""),1807.0)</f>
        <v>1807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IFERROR(__xludf.DUMMYFUNCTION("""COMPUTED_VALUE"""),1801.3)</f>
        <v>1801.3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IFERROR(__xludf.DUMMYFUNCTION("""COMPUTED_VALUE"""),1803.4)</f>
        <v>1803.4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IFERROR(__xludf.DUMMYFUNCTION("""COMPUTED_VALUE"""),1788.8)</f>
        <v>1788.8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IFERROR(__xludf.DUMMYFUNCTION("""COMPUTED_VALUE"""),1827.0)</f>
        <v>1827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IFERROR(__xludf.DUMMYFUNCTION("""COMPUTED_VALUE"""),1855.4)</f>
        <v>1855.4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IFERROR(__xludf.DUMMYFUNCTION("""COMPUTED_VALUE"""),1827.0)</f>
        <v>1827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IFERROR(__xludf.DUMMYFUNCTION("""COMPUTED_VALUE"""),1846.1)</f>
        <v>1846.1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IFERROR(__xludf.DUMMYFUNCTION("""COMPUTED_VALUE"""),1795.9)</f>
        <v>1795.9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IFERROR(__xludf.DUMMYFUNCTION("""COMPUTED_VALUE"""),1802.1)</f>
        <v>1802.1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IFERROR(__xludf.DUMMYFUNCTION("""COMPUTED_VALUE"""),1834.9)</f>
        <v>1834.9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IFERROR(__xludf.DUMMYFUNCTION("""COMPUTED_VALUE"""),1843.9)</f>
        <v>1843.9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IFERROR(__xludf.DUMMYFUNCTION("""COMPUTED_VALUE"""),1782.4)</f>
        <v>1782.4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IFERROR(__xludf.DUMMYFUNCTION("""COMPUTED_VALUE"""),1781.9)</f>
        <v>1781.9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IFERROR(__xludf.DUMMYFUNCTION("""COMPUTED_VALUE"""),1789.7)</f>
        <v>1789.7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IFERROR(__xludf.DUMMYFUNCTION("""COMPUTED_VALUE"""),1792.8)</f>
        <v>1792.8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IFERROR(__xludf.DUMMYFUNCTION("""COMPUTED_VALUE"""),1830.3)</f>
        <v>1830.3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IFERROR(__xludf.DUMMYFUNCTION("""COMPUTED_VALUE"""),1861.6)</f>
        <v>1861.6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IFERROR(__xludf.DUMMYFUNCTION("""COMPUTED_VALUE"""),1859.4)</f>
        <v>1859.4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IFERROR(__xludf.DUMMYFUNCTION("""COMPUTED_VALUE"""),1870.0)</f>
        <v>1870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IFERROR(__xludf.DUMMYFUNCTION("""COMPUTED_VALUE"""),1870.9)</f>
        <v>1870.9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IFERROR(__xludf.DUMMYFUNCTION("""COMPUTED_VALUE"""),1855.7)</f>
        <v>1855.7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IFERROR(__xludf.DUMMYFUNCTION("""COMPUTED_VALUE"""),1840.6)</f>
        <v>1840.6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IFERROR(__xludf.DUMMYFUNCTION("""COMPUTED_VALUE"""),1846.9)</f>
        <v>1846.9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IFERROR(__xludf.DUMMYFUNCTION("""COMPUTED_VALUE"""),1846.1)</f>
        <v>1846.1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IFERROR(__xludf.DUMMYFUNCTION("""COMPUTED_VALUE"""),1855.0)</f>
        <v>1855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IFERROR(__xludf.DUMMYFUNCTION("""COMPUTED_VALUE"""),1829.0)</f>
        <v>1829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IFERROR(__xludf.DUMMYFUNCTION("""COMPUTED_VALUE"""),1841.2)</f>
        <v>1841.2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IFERROR(__xludf.DUMMYFUNCTION("""COMPUTED_VALUE"""),1814.5)</f>
        <v>1814.5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IFERROR(__xludf.DUMMYFUNCTION("""COMPUTED_VALUE"""),1820.1)</f>
        <v>1820.1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IFERROR(__xludf.DUMMYFUNCTION("""COMPUTED_VALUE"""),1843.8)</f>
        <v>1843.8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IFERROR(__xludf.DUMMYFUNCTION("""COMPUTED_VALUE"""),1888.1)</f>
        <v>1888.1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IFERROR(__xludf.DUMMYFUNCTION("""COMPUTED_VALUE"""),1886.8)</f>
        <v>1886.8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IFERROR(__xludf.DUMMYFUNCTION("""COMPUTED_VALUE"""),1827.1)</f>
        <v>1827.1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IFERROR(__xludf.DUMMYFUNCTION("""COMPUTED_VALUE"""),1806.1)</f>
        <v>1806.1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IFERROR(__xludf.DUMMYFUNCTION("""COMPUTED_VALUE"""),1833.7)</f>
        <v>1833.7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IFERROR(__xludf.DUMMYFUNCTION("""COMPUTED_VALUE"""),1826.6)</f>
        <v>1826.6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IFERROR(__xludf.DUMMYFUNCTION("""COMPUTED_VALUE"""),1834.5)</f>
        <v>1834.5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IFERROR(__xludf.DUMMYFUNCTION("""COMPUTED_VALUE"""),1759.8)</f>
        <v>1759.8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IFERROR(__xludf.DUMMYFUNCTION("""COMPUTED_VALUE"""),1756.8)</f>
        <v>1756.8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IFERROR(__xludf.DUMMYFUNCTION("""COMPUTED_VALUE"""),1789.2)</f>
        <v>1789.2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IFERROR(__xludf.DUMMYFUNCTION("""COMPUTED_VALUE"""),1883.5)</f>
        <v>1883.5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IFERROR(__xludf.DUMMYFUNCTION("""COMPUTED_VALUE"""),1905.4)</f>
        <v>1905.4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IFERROR(__xludf.DUMMYFUNCTION("""COMPUTED_VALUE"""),1938.1)</f>
        <v>1938.1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IFERROR(__xludf.DUMMYFUNCTION("""COMPUTED_VALUE"""),1913.5)</f>
        <v>1913.5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IFERROR(__xludf.DUMMYFUNCTION("""COMPUTED_VALUE"""),1904.9)</f>
        <v>1904.9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IFERROR(__xludf.DUMMYFUNCTION("""COMPUTED_VALUE"""),1885.3)</f>
        <v>1885.3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IFERROR(__xludf.DUMMYFUNCTION("""COMPUTED_VALUE"""),1871.4)</f>
        <v>1871.4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IFERROR(__xludf.DUMMYFUNCTION("""COMPUTED_VALUE"""),1874.8)</f>
        <v>1874.8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IFERROR(__xludf.DUMMYFUNCTION("""COMPUTED_VALUE"""),1846.9)</f>
        <v>1846.9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IFERROR(__xludf.DUMMYFUNCTION("""COMPUTED_VALUE"""),1852.2)</f>
        <v>1852.2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IFERROR(__xludf.DUMMYFUNCTION("""COMPUTED_VALUE"""),1829.0)</f>
        <v>1829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IFERROR(__xludf.DUMMYFUNCTION("""COMPUTED_VALUE"""),1810.6)</f>
        <v>1810.6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IFERROR(__xludf.DUMMYFUNCTION("""COMPUTED_VALUE"""),1814.2)</f>
        <v>1814.2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IFERROR(__xludf.DUMMYFUNCTION("""COMPUTED_VALUE"""),1824.1)</f>
        <v>1824.1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IFERROR(__xludf.DUMMYFUNCTION("""COMPUTED_VALUE"""),1818.9)</f>
        <v>1818.9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IFERROR(__xludf.DUMMYFUNCTION("""COMPUTED_VALUE"""),1798.2)</f>
        <v>1798.2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IFERROR(__xludf.DUMMYFUNCTION("""COMPUTED_VALUE"""),1813.3)</f>
        <v>1813.3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IFERROR(__xludf.DUMMYFUNCTION("""COMPUTED_VALUE"""),1799.0)</f>
        <v>1799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IFERROR(__xludf.DUMMYFUNCTION("""COMPUTED_VALUE"""),1775.2)</f>
        <v>1775.2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IFERROR(__xludf.DUMMYFUNCTION("""COMPUTED_VALUE"""),1782.6)</f>
        <v>1782.6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IFERROR(__xludf.DUMMYFUNCTION("""COMPUTED_VALUE"""),1822.5)</f>
        <v>1822.5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IFERROR(__xludf.DUMMYFUNCTION("""COMPUTED_VALUE"""),1841.2)</f>
        <v>1841.2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IFERROR(__xludf.DUMMYFUNCTION("""COMPUTED_VALUE"""),1853.0)</f>
        <v>1853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IFERROR(__xludf.DUMMYFUNCTION("""COMPUTED_VALUE"""),1875.7)</f>
        <v>1875.7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3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IFERROR(__xludf.DUMMYFUNCTION("""COMPUTED_VALUE"""),902.45)</f>
        <v>902.45</v>
      </c>
    </row>
    <row r="4">
      <c r="A4" s="4">
        <f>IFERROR(__xludf.DUMMYFUNCTION("""COMPUTED_VALUE"""),44929.64583333333)</f>
        <v>44929.64583</v>
      </c>
      <c r="B4" s="5">
        <f>IFERROR(__xludf.DUMMYFUNCTION("""COMPUTED_VALUE"""),901.35)</f>
        <v>901.35</v>
      </c>
    </row>
    <row r="5">
      <c r="A5" s="4">
        <f>IFERROR(__xludf.DUMMYFUNCTION("""COMPUTED_VALUE"""),44930.64583333333)</f>
        <v>44930.64583</v>
      </c>
      <c r="B5" s="5">
        <f>IFERROR(__xludf.DUMMYFUNCTION("""COMPUTED_VALUE"""),899.1)</f>
        <v>899.1</v>
      </c>
    </row>
    <row r="6">
      <c r="A6" s="4">
        <f>IFERROR(__xludf.DUMMYFUNCTION("""COMPUTED_VALUE"""),44931.64583333333)</f>
        <v>44931.64583</v>
      </c>
      <c r="B6" s="5">
        <f>IFERROR(__xludf.DUMMYFUNCTION("""COMPUTED_VALUE"""),879.15)</f>
        <v>879.15</v>
      </c>
    </row>
    <row r="7">
      <c r="A7" s="4">
        <f>IFERROR(__xludf.DUMMYFUNCTION("""COMPUTED_VALUE"""),44932.64583333333)</f>
        <v>44932.64583</v>
      </c>
      <c r="B7" s="5">
        <f>IFERROR(__xludf.DUMMYFUNCTION("""COMPUTED_VALUE"""),870.1)</f>
        <v>870.1</v>
      </c>
    </row>
    <row r="8">
      <c r="A8" s="4">
        <f>IFERROR(__xludf.DUMMYFUNCTION("""COMPUTED_VALUE"""),44935.64583333333)</f>
        <v>44935.64583</v>
      </c>
      <c r="B8" s="5">
        <f>IFERROR(__xludf.DUMMYFUNCTION("""COMPUTED_VALUE"""),873.35)</f>
        <v>873.35</v>
      </c>
    </row>
    <row r="9">
      <c r="A9" s="4">
        <f>IFERROR(__xludf.DUMMYFUNCTION("""COMPUTED_VALUE"""),44936.64583333333)</f>
        <v>44936.64583</v>
      </c>
      <c r="B9" s="5">
        <f>IFERROR(__xludf.DUMMYFUNCTION("""COMPUTED_VALUE"""),861.35)</f>
        <v>861.35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IFERROR(__xludf.DUMMYFUNCTION("""COMPUTED_VALUE"""),866.3)</f>
        <v>866.3</v>
      </c>
    </row>
    <row r="11">
      <c r="A11" s="4">
        <f>IFERROR(__xludf.DUMMYFUNCTION("""COMPUTED_VALUE"""),44938.64583333333)</f>
        <v>44938.64583</v>
      </c>
      <c r="B11" s="5">
        <f>IFERROR(__xludf.DUMMYFUNCTION("""COMPUTED_VALUE"""),860.65)</f>
        <v>860.65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IFERROR(__xludf.DUMMYFUNCTION("""COMPUTED_VALUE"""),873.45)</f>
        <v>873.45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IFERROR(__xludf.DUMMYFUNCTION("""COMPUTED_VALUE"""),865.25)</f>
        <v>865.25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IFERROR(__xludf.DUMMYFUNCTION("""COMPUTED_VALUE"""),865.15)</f>
        <v>865.15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IFERROR(__xludf.DUMMYFUNCTION("""COMPUTED_VALUE"""),869.5)</f>
        <v>869.5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IFERROR(__xludf.DUMMYFUNCTION("""COMPUTED_VALUE"""),866.15)</f>
        <v>866.15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IFERROR(__xludf.DUMMYFUNCTION("""COMPUTED_VALUE"""),870.35)</f>
        <v>870.35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IFERROR(__xludf.DUMMYFUNCTION("""COMPUTED_VALUE"""),871.7)</f>
        <v>871.7</v>
      </c>
    </row>
    <row r="19">
      <c r="A19" s="4">
        <f>IFERROR(__xludf.DUMMYFUNCTION("""COMPUTED_VALUE"""),44950.64583333333)</f>
        <v>44950.64583</v>
      </c>
      <c r="B19" s="5">
        <f>IFERROR(__xludf.DUMMYFUNCTION("""COMPUTED_VALUE"""),870.75)</f>
        <v>870.75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IFERROR(__xludf.DUMMYFUNCTION("""COMPUTED_VALUE"""),855.3)</f>
        <v>855.3</v>
      </c>
    </row>
    <row r="21">
      <c r="A21" s="4">
        <f>IFERROR(__xludf.DUMMYFUNCTION("""COMPUTED_VALUE"""),44953.64583333333)</f>
        <v>44953.64583</v>
      </c>
      <c r="B21" s="5">
        <f>IFERROR(__xludf.DUMMYFUNCTION("""COMPUTED_VALUE"""),817.2)</f>
        <v>817.2</v>
      </c>
    </row>
    <row r="22">
      <c r="A22" s="4">
        <f>IFERROR(__xludf.DUMMYFUNCTION("""COMPUTED_VALUE"""),44956.64583333333)</f>
        <v>44956.64583</v>
      </c>
      <c r="B22" s="5">
        <f>IFERROR(__xludf.DUMMYFUNCTION("""COMPUTED_VALUE"""),823.5)</f>
        <v>823.5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IFERROR(__xludf.DUMMYFUNCTION("""COMPUTED_VALUE"""),831.9)</f>
        <v>831.9</v>
      </c>
    </row>
    <row r="24">
      <c r="A24" s="4">
        <f>IFERROR(__xludf.DUMMYFUNCTION("""COMPUTED_VALUE"""),44958.64583333333)</f>
        <v>44958.64583</v>
      </c>
      <c r="B24" s="5">
        <f>IFERROR(__xludf.DUMMYFUNCTION("""COMPUTED_VALUE"""),847.95)</f>
        <v>847.95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IFERROR(__xludf.DUMMYFUNCTION("""COMPUTED_VALUE"""),857.9)</f>
        <v>857.9</v>
      </c>
    </row>
    <row r="26">
      <c r="A26" s="4">
        <f>IFERROR(__xludf.DUMMYFUNCTION("""COMPUTED_VALUE"""),44960.64583333333)</f>
        <v>44960.64583</v>
      </c>
      <c r="B26" s="5">
        <f>IFERROR(__xludf.DUMMYFUNCTION("""COMPUTED_VALUE"""),863.8)</f>
        <v>863.8</v>
      </c>
    </row>
    <row r="27">
      <c r="A27" s="4">
        <f>IFERROR(__xludf.DUMMYFUNCTION("""COMPUTED_VALUE"""),44963.64583333333)</f>
        <v>44963.64583</v>
      </c>
      <c r="B27" s="5">
        <f>IFERROR(__xludf.DUMMYFUNCTION("""COMPUTED_VALUE"""),853.7)</f>
        <v>853.7</v>
      </c>
    </row>
    <row r="28">
      <c r="A28" s="4">
        <f>IFERROR(__xludf.DUMMYFUNCTION("""COMPUTED_VALUE"""),44964.64583333333)</f>
        <v>44964.64583</v>
      </c>
      <c r="B28" s="5">
        <f>IFERROR(__xludf.DUMMYFUNCTION("""COMPUTED_VALUE"""),852.75)</f>
        <v>852.75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IFERROR(__xludf.DUMMYFUNCTION("""COMPUTED_VALUE"""),859.1)</f>
        <v>859.1</v>
      </c>
    </row>
    <row r="30">
      <c r="A30" s="4">
        <f>IFERROR(__xludf.DUMMYFUNCTION("""COMPUTED_VALUE"""),44966.64583333333)</f>
        <v>44966.64583</v>
      </c>
      <c r="B30" s="5">
        <f>IFERROR(__xludf.DUMMYFUNCTION("""COMPUTED_VALUE"""),860.8)</f>
        <v>860.8</v>
      </c>
    </row>
    <row r="31">
      <c r="A31" s="4">
        <f>IFERROR(__xludf.DUMMYFUNCTION("""COMPUTED_VALUE"""),44967.64583333333)</f>
        <v>44967.64583</v>
      </c>
      <c r="B31" s="5">
        <f>IFERROR(__xludf.DUMMYFUNCTION("""COMPUTED_VALUE"""),853.85)</f>
        <v>853.85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IFERROR(__xludf.DUMMYFUNCTION("""COMPUTED_VALUE"""),850.65)</f>
        <v>850.65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IFERROR(__xludf.DUMMYFUNCTION("""COMPUTED_VALUE"""),865.3)</f>
        <v>865.3</v>
      </c>
    </row>
    <row r="34">
      <c r="A34" s="4">
        <f>IFERROR(__xludf.DUMMYFUNCTION("""COMPUTED_VALUE"""),44972.64583333333)</f>
        <v>44972.64583</v>
      </c>
      <c r="B34" s="5">
        <f>IFERROR(__xludf.DUMMYFUNCTION("""COMPUTED_VALUE"""),870.8)</f>
        <v>870.8</v>
      </c>
    </row>
    <row r="35">
      <c r="A35" s="4">
        <f>IFERROR(__xludf.DUMMYFUNCTION("""COMPUTED_VALUE"""),44973.64583333333)</f>
        <v>44973.64583</v>
      </c>
      <c r="B35" s="5">
        <f>IFERROR(__xludf.DUMMYFUNCTION("""COMPUTED_VALUE"""),869.45)</f>
        <v>869.45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IFERROR(__xludf.DUMMYFUNCTION("""COMPUTED_VALUE"""),862.65)</f>
        <v>862.65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IFERROR(__xludf.DUMMYFUNCTION("""COMPUTED_VALUE"""),852.1)</f>
        <v>852.1</v>
      </c>
    </row>
    <row r="38">
      <c r="A38" s="4">
        <f>IFERROR(__xludf.DUMMYFUNCTION("""COMPUTED_VALUE"""),44978.64583333333)</f>
        <v>44978.64583</v>
      </c>
      <c r="B38" s="5">
        <f>IFERROR(__xludf.DUMMYFUNCTION("""COMPUTED_VALUE"""),854.2)</f>
        <v>854.2</v>
      </c>
    </row>
    <row r="39">
      <c r="A39" s="4">
        <f>IFERROR(__xludf.DUMMYFUNCTION("""COMPUTED_VALUE"""),44979.64583333333)</f>
        <v>44979.64583</v>
      </c>
      <c r="B39" s="5">
        <f>IFERROR(__xludf.DUMMYFUNCTION("""COMPUTED_VALUE"""),839.25)</f>
        <v>839.25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IFERROR(__xludf.DUMMYFUNCTION("""COMPUTED_VALUE"""),839.75)</f>
        <v>839.75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IFERROR(__xludf.DUMMYFUNCTION("""COMPUTED_VALUE"""),839.7)</f>
        <v>839.7</v>
      </c>
    </row>
    <row r="42">
      <c r="A42" s="4">
        <f>IFERROR(__xludf.DUMMYFUNCTION("""COMPUTED_VALUE"""),44984.64583333333)</f>
        <v>44984.64583</v>
      </c>
      <c r="B42" s="5">
        <f>IFERROR(__xludf.DUMMYFUNCTION("""COMPUTED_VALUE"""),856.4)</f>
        <v>856.4</v>
      </c>
    </row>
    <row r="43">
      <c r="A43" s="4">
        <f>IFERROR(__xludf.DUMMYFUNCTION("""COMPUTED_VALUE"""),44985.64583333333)</f>
        <v>44985.64583</v>
      </c>
      <c r="B43" s="5">
        <f>IFERROR(__xludf.DUMMYFUNCTION("""COMPUTED_VALUE"""),854.85)</f>
        <v>854.85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IFERROR(__xludf.DUMMYFUNCTION("""COMPUTED_VALUE"""),856.3)</f>
        <v>856.3</v>
      </c>
    </row>
    <row r="45">
      <c r="A45" s="4">
        <f>IFERROR(__xludf.DUMMYFUNCTION("""COMPUTED_VALUE"""),44987.64583333333)</f>
        <v>44987.64583</v>
      </c>
      <c r="B45" s="5">
        <f>IFERROR(__xludf.DUMMYFUNCTION("""COMPUTED_VALUE"""),854.0)</f>
        <v>854</v>
      </c>
    </row>
    <row r="46">
      <c r="A46" s="4">
        <f>IFERROR(__xludf.DUMMYFUNCTION("""COMPUTED_VALUE"""),44988.64583333333)</f>
        <v>44988.64583</v>
      </c>
      <c r="B46" s="5">
        <f>IFERROR(__xludf.DUMMYFUNCTION("""COMPUTED_VALUE"""),868.55)</f>
        <v>868.55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IFERROR(__xludf.DUMMYFUNCTION("""COMPUTED_VALUE"""),867.75)</f>
        <v>867.75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IFERROR(__xludf.DUMMYFUNCTION("""COMPUTED_VALUE"""),872.1)</f>
        <v>872.1</v>
      </c>
    </row>
    <row r="49">
      <c r="A49" s="4">
        <f>IFERROR(__xludf.DUMMYFUNCTION("""COMPUTED_VALUE"""),44994.64583333333)</f>
        <v>44994.64583</v>
      </c>
      <c r="B49" s="5">
        <f>IFERROR(__xludf.DUMMYFUNCTION("""COMPUTED_VALUE"""),855.95)</f>
        <v>855.95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IFERROR(__xludf.DUMMYFUNCTION("""COMPUTED_VALUE"""),842.65)</f>
        <v>842.65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IFERROR(__xludf.DUMMYFUNCTION("""COMPUTED_VALUE"""),828.4)</f>
        <v>828.4</v>
      </c>
    </row>
    <row r="52">
      <c r="A52" s="4">
        <f>IFERROR(__xludf.DUMMYFUNCTION("""COMPUTED_VALUE"""),44999.64583333333)</f>
        <v>44999.64583</v>
      </c>
      <c r="B52" s="5">
        <f>IFERROR(__xludf.DUMMYFUNCTION("""COMPUTED_VALUE"""),830.35)</f>
        <v>830.35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IFERROR(__xludf.DUMMYFUNCTION("""COMPUTED_VALUE"""),825.9)</f>
        <v>825.9</v>
      </c>
    </row>
    <row r="54">
      <c r="A54" s="4">
        <f>IFERROR(__xludf.DUMMYFUNCTION("""COMPUTED_VALUE"""),45001.64583333333)</f>
        <v>45001.64583</v>
      </c>
      <c r="B54" s="5">
        <f>IFERROR(__xludf.DUMMYFUNCTION("""COMPUTED_VALUE"""),823.9)</f>
        <v>823.9</v>
      </c>
    </row>
    <row r="55">
      <c r="A55" s="4">
        <f>IFERROR(__xludf.DUMMYFUNCTION("""COMPUTED_VALUE"""),45002.64583333333)</f>
        <v>45002.64583</v>
      </c>
      <c r="B55" s="5">
        <f>IFERROR(__xludf.DUMMYFUNCTION("""COMPUTED_VALUE"""),836.25)</f>
        <v>836.25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IFERROR(__xludf.DUMMYFUNCTION("""COMPUTED_VALUE"""),836.45)</f>
        <v>836.45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IFERROR(__xludf.DUMMYFUNCTION("""COMPUTED_VALUE"""),852.4)</f>
        <v>852.4</v>
      </c>
    </row>
    <row r="58">
      <c r="A58" s="4">
        <f>IFERROR(__xludf.DUMMYFUNCTION("""COMPUTED_VALUE"""),45007.64583333333)</f>
        <v>45007.64583</v>
      </c>
      <c r="B58" s="5">
        <f>IFERROR(__xludf.DUMMYFUNCTION("""COMPUTED_VALUE"""),860.2)</f>
        <v>860.2</v>
      </c>
    </row>
    <row r="59">
      <c r="A59" s="4">
        <f>IFERROR(__xludf.DUMMYFUNCTION("""COMPUTED_VALUE"""),45008.64583333333)</f>
        <v>45008.64583</v>
      </c>
      <c r="B59" s="5">
        <f>IFERROR(__xludf.DUMMYFUNCTION("""COMPUTED_VALUE"""),855.45)</f>
        <v>855.45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IFERROR(__xludf.DUMMYFUNCTION("""COMPUTED_VALUE"""),852.4)</f>
        <v>852.4</v>
      </c>
    </row>
    <row r="61">
      <c r="A61" s="4">
        <f>IFERROR(__xludf.DUMMYFUNCTION("""COMPUTED_VALUE"""),45012.64583333333)</f>
        <v>45012.64583</v>
      </c>
      <c r="B61" s="5">
        <f>IFERROR(__xludf.DUMMYFUNCTION("""COMPUTED_VALUE"""),848.7)</f>
        <v>848.7</v>
      </c>
    </row>
    <row r="62">
      <c r="A62" s="4">
        <f>IFERROR(__xludf.DUMMYFUNCTION("""COMPUTED_VALUE"""),45013.64583333333)</f>
        <v>45013.64583</v>
      </c>
      <c r="B62" s="5">
        <f>IFERROR(__xludf.DUMMYFUNCTION("""COMPUTED_VALUE"""),854.75)</f>
        <v>854.75</v>
      </c>
    </row>
    <row r="63">
      <c r="A63" s="4">
        <f>IFERROR(__xludf.DUMMYFUNCTION("""COMPUTED_VALUE"""),45014.64583333333)</f>
        <v>45014.64583</v>
      </c>
      <c r="B63" s="5">
        <f>IFERROR(__xludf.DUMMYFUNCTION("""COMPUTED_VALUE"""),851.0)</f>
        <v>851</v>
      </c>
    </row>
    <row r="64">
      <c r="A64" s="4">
        <f>IFERROR(__xludf.DUMMYFUNCTION("""COMPUTED_VALUE"""),45016.64583333333)</f>
        <v>45016.64583</v>
      </c>
      <c r="B64" s="5">
        <f>IFERROR(__xludf.DUMMYFUNCTION("""COMPUTED_VALUE"""),877.25)</f>
        <v>877.25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IFERROR(__xludf.DUMMYFUNCTION("""COMPUTED_VALUE"""),883.8)</f>
        <v>883.8</v>
      </c>
    </row>
    <row r="66">
      <c r="A66" s="4">
        <f>IFERROR(__xludf.DUMMYFUNCTION("""COMPUTED_VALUE"""),45021.64583333333)</f>
        <v>45021.64583</v>
      </c>
      <c r="B66" s="5">
        <f>IFERROR(__xludf.DUMMYFUNCTION("""COMPUTED_VALUE"""),884.6)</f>
        <v>884.6</v>
      </c>
    </row>
    <row r="67">
      <c r="A67" s="4">
        <f>IFERROR(__xludf.DUMMYFUNCTION("""COMPUTED_VALUE"""),45022.64583333333)</f>
        <v>45022.64583</v>
      </c>
      <c r="B67" s="5">
        <f>IFERROR(__xludf.DUMMYFUNCTION("""COMPUTED_VALUE"""),875.0)</f>
        <v>875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IFERROR(__xludf.DUMMYFUNCTION("""COMPUTED_VALUE"""),868.45)</f>
        <v>868.45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IFERROR(__xludf.DUMMYFUNCTION("""COMPUTED_VALUE"""),881.9)</f>
        <v>881.9</v>
      </c>
    </row>
    <row r="70">
      <c r="A70" s="4">
        <f>IFERROR(__xludf.DUMMYFUNCTION("""COMPUTED_VALUE"""),45028.64583333333)</f>
        <v>45028.64583</v>
      </c>
      <c r="B70" s="5">
        <f>IFERROR(__xludf.DUMMYFUNCTION("""COMPUTED_VALUE"""),890.15)</f>
        <v>890.15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IFERROR(__xludf.DUMMYFUNCTION("""COMPUTED_VALUE"""),899.0)</f>
        <v>899</v>
      </c>
    </row>
    <row r="72">
      <c r="A72" s="4">
        <f>IFERROR(__xludf.DUMMYFUNCTION("""COMPUTED_VALUE"""),45033.64583333333)</f>
        <v>45033.64583</v>
      </c>
      <c r="B72" s="5">
        <f>IFERROR(__xludf.DUMMYFUNCTION("""COMPUTED_VALUE"""),901.3)</f>
        <v>901.3</v>
      </c>
    </row>
    <row r="73">
      <c r="A73" s="4">
        <f>IFERROR(__xludf.DUMMYFUNCTION("""COMPUTED_VALUE"""),45034.64583333333)</f>
        <v>45034.64583</v>
      </c>
      <c r="B73" s="5">
        <f>IFERROR(__xludf.DUMMYFUNCTION("""COMPUTED_VALUE"""),896.85)</f>
        <v>896.85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IFERROR(__xludf.DUMMYFUNCTION("""COMPUTED_VALUE"""),891.9)</f>
        <v>891.9</v>
      </c>
    </row>
    <row r="75">
      <c r="A75" s="4">
        <f>IFERROR(__xludf.DUMMYFUNCTION("""COMPUTED_VALUE"""),45036.64583333333)</f>
        <v>45036.64583</v>
      </c>
      <c r="B75" s="5">
        <f>IFERROR(__xludf.DUMMYFUNCTION("""COMPUTED_VALUE"""),894.4)</f>
        <v>894.4</v>
      </c>
    </row>
    <row r="76">
      <c r="A76" s="4">
        <f>IFERROR(__xludf.DUMMYFUNCTION("""COMPUTED_VALUE"""),45037.64583333333)</f>
        <v>45037.64583</v>
      </c>
      <c r="B76" s="5">
        <f>IFERROR(__xludf.DUMMYFUNCTION("""COMPUTED_VALUE"""),885.65)</f>
        <v>885.65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IFERROR(__xludf.DUMMYFUNCTION("""COMPUTED_VALUE"""),904.75)</f>
        <v>904.75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IFERROR(__xludf.DUMMYFUNCTION("""COMPUTED_VALUE"""),913.45)</f>
        <v>913.45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IFERROR(__xludf.DUMMYFUNCTION("""COMPUTED_VALUE"""),914.95)</f>
        <v>914.95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IFERROR(__xludf.DUMMYFUNCTION("""COMPUTED_VALUE"""),918.35)</f>
        <v>918.35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IFERROR(__xludf.DUMMYFUNCTION("""COMPUTED_VALUE"""),917.65)</f>
        <v>917.65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IFERROR(__xludf.DUMMYFUNCTION("""COMPUTED_VALUE"""),922.1)</f>
        <v>922.1</v>
      </c>
    </row>
    <row r="83">
      <c r="A83" s="4">
        <f>IFERROR(__xludf.DUMMYFUNCTION("""COMPUTED_VALUE"""),45049.64583333333)</f>
        <v>45049.64583</v>
      </c>
      <c r="B83" s="5">
        <f>IFERROR(__xludf.DUMMYFUNCTION("""COMPUTED_VALUE"""),922.85)</f>
        <v>922.85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IFERROR(__xludf.DUMMYFUNCTION("""COMPUTED_VALUE"""),921.7)</f>
        <v>921.7</v>
      </c>
    </row>
    <row r="85">
      <c r="A85" s="4">
        <f>IFERROR(__xludf.DUMMYFUNCTION("""COMPUTED_VALUE"""),45051.64583333333)</f>
        <v>45051.64583</v>
      </c>
      <c r="B85" s="5">
        <f>IFERROR(__xludf.DUMMYFUNCTION("""COMPUTED_VALUE"""),926.95)</f>
        <v>926.95</v>
      </c>
    </row>
    <row r="86">
      <c r="A86" s="4">
        <f>IFERROR(__xludf.DUMMYFUNCTION("""COMPUTED_VALUE"""),45054.64583333333)</f>
        <v>45054.64583</v>
      </c>
      <c r="B86" s="5">
        <f>IFERROR(__xludf.DUMMYFUNCTION("""COMPUTED_VALUE"""),937.9)</f>
        <v>937.9</v>
      </c>
    </row>
    <row r="87">
      <c r="A87" s="4">
        <f>IFERROR(__xludf.DUMMYFUNCTION("""COMPUTED_VALUE"""),45055.64583333333)</f>
        <v>45055.64583</v>
      </c>
      <c r="B87" s="5">
        <f>IFERROR(__xludf.DUMMYFUNCTION("""COMPUTED_VALUE"""),934.4)</f>
        <v>934.4</v>
      </c>
    </row>
    <row r="88">
      <c r="A88" s="4">
        <f>IFERROR(__xludf.DUMMYFUNCTION("""COMPUTED_VALUE"""),45056.64583333333)</f>
        <v>45056.64583</v>
      </c>
      <c r="B88" s="5">
        <f>IFERROR(__xludf.DUMMYFUNCTION("""COMPUTED_VALUE"""),936.05)</f>
        <v>936.05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IFERROR(__xludf.DUMMYFUNCTION("""COMPUTED_VALUE"""),939.2)</f>
        <v>939.2</v>
      </c>
    </row>
    <row r="90">
      <c r="A90" s="4">
        <f>IFERROR(__xludf.DUMMYFUNCTION("""COMPUTED_VALUE"""),45058.64583333333)</f>
        <v>45058.64583</v>
      </c>
      <c r="B90" s="5">
        <f>IFERROR(__xludf.DUMMYFUNCTION("""COMPUTED_VALUE"""),943.9)</f>
        <v>943.9</v>
      </c>
    </row>
    <row r="91">
      <c r="A91" s="4">
        <f>IFERROR(__xludf.DUMMYFUNCTION("""COMPUTED_VALUE"""),45061.64583333333)</f>
        <v>45061.64583</v>
      </c>
      <c r="B91" s="5">
        <f>IFERROR(__xludf.DUMMYFUNCTION("""COMPUTED_VALUE"""),945.75)</f>
        <v>945.75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IFERROR(__xludf.DUMMYFUNCTION("""COMPUTED_VALUE"""),946.35)</f>
        <v>946.35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IFERROR(__xludf.DUMMYFUNCTION("""COMPUTED_VALUE"""),939.35)</f>
        <v>939.35</v>
      </c>
    </row>
    <row r="94">
      <c r="A94" s="4">
        <f>IFERROR(__xludf.DUMMYFUNCTION("""COMPUTED_VALUE"""),45064.64583333333)</f>
        <v>45064.64583</v>
      </c>
      <c r="B94" s="5">
        <f>IFERROR(__xludf.DUMMYFUNCTION("""COMPUTED_VALUE"""),946.5)</f>
        <v>946.5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IFERROR(__xludf.DUMMYFUNCTION("""COMPUTED_VALUE"""),954.3)</f>
        <v>954.3</v>
      </c>
    </row>
    <row r="96">
      <c r="A96" s="4">
        <f>IFERROR(__xludf.DUMMYFUNCTION("""COMPUTED_VALUE"""),45068.64583333333)</f>
        <v>45068.64583</v>
      </c>
      <c r="B96" s="5">
        <f>IFERROR(__xludf.DUMMYFUNCTION("""COMPUTED_VALUE"""),950.35)</f>
        <v>950.35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IFERROR(__xludf.DUMMYFUNCTION("""COMPUTED_VALUE"""),953.4)</f>
        <v>953.4</v>
      </c>
    </row>
    <row r="98">
      <c r="A98" s="4">
        <f>IFERROR(__xludf.DUMMYFUNCTION("""COMPUTED_VALUE"""),45070.64583333333)</f>
        <v>45070.64583</v>
      </c>
      <c r="B98" s="5">
        <f>IFERROR(__xludf.DUMMYFUNCTION("""COMPUTED_VALUE"""),940.65)</f>
        <v>940.65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IFERROR(__xludf.DUMMYFUNCTION("""COMPUTED_VALUE"""),939.85)</f>
        <v>939.85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IFERROR(__xludf.DUMMYFUNCTION("""COMPUTED_VALUE"""),950.7)</f>
        <v>950.7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IFERROR(__xludf.DUMMYFUNCTION("""COMPUTED_VALUE"""),948.15)</f>
        <v>948.15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IFERROR(__xludf.DUMMYFUNCTION("""COMPUTED_VALUE"""),949.95)</f>
        <v>949.95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IFERROR(__xludf.DUMMYFUNCTION("""COMPUTED_VALUE"""),949.15)</f>
        <v>949.15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IFERROR(__xludf.DUMMYFUNCTION("""COMPUTED_VALUE"""),936.1)</f>
        <v>936.1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IFERROR(__xludf.DUMMYFUNCTION("""COMPUTED_VALUE"""),938.15)</f>
        <v>938.15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IFERROR(__xludf.DUMMYFUNCTION("""COMPUTED_VALUE"""),946.75)</f>
        <v>946.75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IFERROR(__xludf.DUMMYFUNCTION("""COMPUTED_VALUE"""),942.1)</f>
        <v>942.1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IFERROR(__xludf.DUMMYFUNCTION("""COMPUTED_VALUE"""),940.2)</f>
        <v>940.2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IFERROR(__xludf.DUMMYFUNCTION("""COMPUTED_VALUE"""),937.9)</f>
        <v>937.9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IFERROR(__xludf.DUMMYFUNCTION("""COMPUTED_VALUE"""),938.05)</f>
        <v>938.05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IFERROR(__xludf.DUMMYFUNCTION("""COMPUTED_VALUE"""),935.95)</f>
        <v>935.95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IFERROR(__xludf.DUMMYFUNCTION("""COMPUTED_VALUE"""),943.55)</f>
        <v>943.55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IFERROR(__xludf.DUMMYFUNCTION("""COMPUTED_VALUE"""),939.8)</f>
        <v>939.8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IFERROR(__xludf.DUMMYFUNCTION("""COMPUTED_VALUE"""),926.6)</f>
        <v>926.6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IFERROR(__xludf.DUMMYFUNCTION("""COMPUTED_VALUE"""),934.2)</f>
        <v>934.2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IFERROR(__xludf.DUMMYFUNCTION("""COMPUTED_VALUE"""),923.15)</f>
        <v>923.15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IFERROR(__xludf.DUMMYFUNCTION("""COMPUTED_VALUE"""),925.55)</f>
        <v>925.55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IFERROR(__xludf.DUMMYFUNCTION("""COMPUTED_VALUE"""),924.7)</f>
        <v>924.7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IFERROR(__xludf.DUMMYFUNCTION("""COMPUTED_VALUE"""),925.75)</f>
        <v>925.75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IFERROR(__xludf.DUMMYFUNCTION("""COMPUTED_VALUE"""),923.5)</f>
        <v>923.5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IFERROR(__xludf.DUMMYFUNCTION("""COMPUTED_VALUE"""),927.45)</f>
        <v>927.45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IFERROR(__xludf.DUMMYFUNCTION("""COMPUTED_VALUE"""),936.1)</f>
        <v>936.1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IFERROR(__xludf.DUMMYFUNCTION("""COMPUTED_VALUE"""),937.45)</f>
        <v>937.45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IFERROR(__xludf.DUMMYFUNCTION("""COMPUTED_VALUE"""),934.6)</f>
        <v>934.6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IFERROR(__xludf.DUMMYFUNCTION("""COMPUTED_VALUE"""),942.55)</f>
        <v>942.55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IFERROR(__xludf.DUMMYFUNCTION("""COMPUTED_VALUE"""),944.7)</f>
        <v>944.7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IFERROR(__xludf.DUMMYFUNCTION("""COMPUTED_VALUE"""),958.0)</f>
        <v>958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IFERROR(__xludf.DUMMYFUNCTION("""COMPUTED_VALUE"""),959.4)</f>
        <v>959.4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IFERROR(__xludf.DUMMYFUNCTION("""COMPUTED_VALUE"""),946.4)</f>
        <v>946.4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IFERROR(__xludf.DUMMYFUNCTION("""COMPUTED_VALUE"""),948.4)</f>
        <v>948.4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IFERROR(__xludf.DUMMYFUNCTION("""COMPUTED_VALUE"""),944.95)</f>
        <v>944.95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IFERROR(__xludf.DUMMYFUNCTION("""COMPUTED_VALUE"""),944.4)</f>
        <v>944.4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IFERROR(__xludf.DUMMYFUNCTION("""COMPUTED_VALUE"""),955.7)</f>
        <v>955.7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IFERROR(__xludf.DUMMYFUNCTION("""COMPUTED_VALUE"""),960.05)</f>
        <v>960.05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IFERROR(__xludf.DUMMYFUNCTION("""COMPUTED_VALUE"""),968.7)</f>
        <v>968.7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IFERROR(__xludf.DUMMYFUNCTION("""COMPUTED_VALUE"""),975.45)</f>
        <v>975.45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IFERROR(__xludf.DUMMYFUNCTION("""COMPUTED_VALUE"""),973.45)</f>
        <v>973.45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IFERROR(__xludf.DUMMYFUNCTION("""COMPUTED_VALUE"""),995.6)</f>
        <v>995.6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IFERROR(__xludf.DUMMYFUNCTION("""COMPUTED_VALUE"""),997.0)</f>
        <v>997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IFERROR(__xludf.DUMMYFUNCTION("""COMPUTED_VALUE"""),992.0)</f>
        <v>992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IFERROR(__xludf.DUMMYFUNCTION("""COMPUTED_VALUE"""),994.7)</f>
        <v>994.7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IFERROR(__xludf.DUMMYFUNCTION("""COMPUTED_VALUE"""),996.45)</f>
        <v>996.45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IFERROR(__xludf.DUMMYFUNCTION("""COMPUTED_VALUE"""),990.25)</f>
        <v>990.25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IFERROR(__xludf.DUMMYFUNCTION("""COMPUTED_VALUE"""),996.2)</f>
        <v>996.2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IFERROR(__xludf.DUMMYFUNCTION("""COMPUTED_VALUE"""),998.3)</f>
        <v>998.3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IFERROR(__xludf.DUMMYFUNCTION("""COMPUTED_VALUE"""),994.55)</f>
        <v>994.55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IFERROR(__xludf.DUMMYFUNCTION("""COMPUTED_VALUE"""),986.95)</f>
        <v>986.95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IFERROR(__xludf.DUMMYFUNCTION("""COMPUTED_VALUE"""),965.0)</f>
        <v>965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IFERROR(__xludf.DUMMYFUNCTION("""COMPUTED_VALUE"""),970.5)</f>
        <v>970.5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IFERROR(__xludf.DUMMYFUNCTION("""COMPUTED_VALUE"""),975.65)</f>
        <v>975.65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IFERROR(__xludf.DUMMYFUNCTION("""COMPUTED_VALUE"""),979.9)</f>
        <v>979.9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IFERROR(__xludf.DUMMYFUNCTION("""COMPUTED_VALUE"""),972.7)</f>
        <v>972.7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IFERROR(__xludf.DUMMYFUNCTION("""COMPUTED_VALUE"""),964.1)</f>
        <v>964.1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IFERROR(__xludf.DUMMYFUNCTION("""COMPUTED_VALUE"""),952.85)</f>
        <v>952.85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IFERROR(__xludf.DUMMYFUNCTION("""COMPUTED_VALUE"""),959.55)</f>
        <v>959.55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IFERROR(__xludf.DUMMYFUNCTION("""COMPUTED_VALUE"""),956.5)</f>
        <v>956.5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IFERROR(__xludf.DUMMYFUNCTION("""COMPUTED_VALUE"""),951.65)</f>
        <v>951.65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IFERROR(__xludf.DUMMYFUNCTION("""COMPUTED_VALUE"""),950.65)</f>
        <v>950.65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IFERROR(__xludf.DUMMYFUNCTION("""COMPUTED_VALUE"""),955.2)</f>
        <v>955.2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IFERROR(__xludf.DUMMYFUNCTION("""COMPUTED_VALUE"""),952.0)</f>
        <v>952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IFERROR(__xludf.DUMMYFUNCTION("""COMPUTED_VALUE"""),966.85)</f>
        <v>966.85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IFERROR(__xludf.DUMMYFUNCTION("""COMPUTED_VALUE"""),968.95)</f>
        <v>968.95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IFERROR(__xludf.DUMMYFUNCTION("""COMPUTED_VALUE"""),970.4)</f>
        <v>970.4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IFERROR(__xludf.DUMMYFUNCTION("""COMPUTED_VALUE"""),970.55)</f>
        <v>970.55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IFERROR(__xludf.DUMMYFUNCTION("""COMPUTED_VALUE"""),967.75)</f>
        <v>967.75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IFERROR(__xludf.DUMMYFUNCTION("""COMPUTED_VALUE"""),958.9)</f>
        <v>958.9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IFERROR(__xludf.DUMMYFUNCTION("""COMPUTED_VALUE"""),958.75)</f>
        <v>958.75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IFERROR(__xludf.DUMMYFUNCTION("""COMPUTED_VALUE"""),968.7)</f>
        <v>968.7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IFERROR(__xludf.DUMMYFUNCTION("""COMPUTED_VALUE"""),967.35)</f>
        <v>967.35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IFERROR(__xludf.DUMMYFUNCTION("""COMPUTED_VALUE"""),968.4)</f>
        <v>968.4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IFERROR(__xludf.DUMMYFUNCTION("""COMPUTED_VALUE"""),957.5)</f>
        <v>957.5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IFERROR(__xludf.DUMMYFUNCTION("""COMPUTED_VALUE"""),965.65)</f>
        <v>965.65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IFERROR(__xludf.DUMMYFUNCTION("""COMPUTED_VALUE"""),970.55)</f>
        <v>970.55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IFERROR(__xludf.DUMMYFUNCTION("""COMPUTED_VALUE"""),978.25)</f>
        <v>978.25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IFERROR(__xludf.DUMMYFUNCTION("""COMPUTED_VALUE"""),990.5)</f>
        <v>990.5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IFERROR(__xludf.DUMMYFUNCTION("""COMPUTED_VALUE"""),989.8)</f>
        <v>989.8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IFERROR(__xludf.DUMMYFUNCTION("""COMPUTED_VALUE"""),987.7)</f>
        <v>987.7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IFERROR(__xludf.DUMMYFUNCTION("""COMPUTED_VALUE"""),992.45)</f>
        <v>992.45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IFERROR(__xludf.DUMMYFUNCTION("""COMPUTED_VALUE"""),990.2)</f>
        <v>990.2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IFERROR(__xludf.DUMMYFUNCTION("""COMPUTED_VALUE"""),987.15)</f>
        <v>987.15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IFERROR(__xludf.DUMMYFUNCTION("""COMPUTED_VALUE"""),959.3)</f>
        <v>959.3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IFERROR(__xludf.DUMMYFUNCTION("""COMPUTED_VALUE"""),950.3)</f>
        <v>950.3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IFERROR(__xludf.DUMMYFUNCTION("""COMPUTED_VALUE"""),956.35)</f>
        <v>956.35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IFERROR(__xludf.DUMMYFUNCTION("""COMPUTED_VALUE"""),948.7)</f>
        <v>948.7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IFERROR(__xludf.DUMMYFUNCTION("""COMPUTED_VALUE"""),943.1)</f>
        <v>943.1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IFERROR(__xludf.DUMMYFUNCTION("""COMPUTED_VALUE"""),942.6)</f>
        <v>942.6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IFERROR(__xludf.DUMMYFUNCTION("""COMPUTED_VALUE"""),951.9)</f>
        <v>951.9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IFERROR(__xludf.DUMMYFUNCTION("""COMPUTED_VALUE"""),940.3)</f>
        <v>940.3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IFERROR(__xludf.DUMMYFUNCTION("""COMPUTED_VALUE"""),930.05)</f>
        <v>930.05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IFERROR(__xludf.DUMMYFUNCTION("""COMPUTED_VALUE"""),940.85)</f>
        <v>940.85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IFERROR(__xludf.DUMMYFUNCTION("""COMPUTED_VALUE"""),945.2)</f>
        <v>945.2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IFERROR(__xludf.DUMMYFUNCTION("""COMPUTED_VALUE"""),938.6)</f>
        <v>938.6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IFERROR(__xludf.DUMMYFUNCTION("""COMPUTED_VALUE"""),951.2)</f>
        <v>951.2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IFERROR(__xludf.DUMMYFUNCTION("""COMPUTED_VALUE"""),953.1)</f>
        <v>953.1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IFERROR(__xludf.DUMMYFUNCTION("""COMPUTED_VALUE"""),954.25)</f>
        <v>954.25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IFERROR(__xludf.DUMMYFUNCTION("""COMPUTED_VALUE"""),951.3)</f>
        <v>951.3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IFERROR(__xludf.DUMMYFUNCTION("""COMPUTED_VALUE"""),951.4)</f>
        <v>951.4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IFERROR(__xludf.DUMMYFUNCTION("""COMPUTED_VALUE"""),953.9)</f>
        <v>953.9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IFERROR(__xludf.DUMMYFUNCTION("""COMPUTED_VALUE"""),943.75)</f>
        <v>943.75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IFERROR(__xludf.DUMMYFUNCTION("""COMPUTED_VALUE"""),935.75)</f>
        <v>935.75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IFERROR(__xludf.DUMMYFUNCTION("""COMPUTED_VALUE"""),932.75)</f>
        <v>932.75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IFERROR(__xludf.DUMMYFUNCTION("""COMPUTED_VALUE"""),929.95)</f>
        <v>929.95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IFERROR(__xludf.DUMMYFUNCTION("""COMPUTED_VALUE"""),916.1)</f>
        <v>916.1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IFERROR(__xludf.DUMMYFUNCTION("""COMPUTED_VALUE"""),908.65)</f>
        <v>908.65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IFERROR(__xludf.DUMMYFUNCTION("""COMPUTED_VALUE"""),912.75)</f>
        <v>912.75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IFERROR(__xludf.DUMMYFUNCTION("""COMPUTED_VALUE"""),924.9)</f>
        <v>924.9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IFERROR(__xludf.DUMMYFUNCTION("""COMPUTED_VALUE"""),915.35)</f>
        <v>915.35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IFERROR(__xludf.DUMMYFUNCTION("""COMPUTED_VALUE"""),914.05)</f>
        <v>914.05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IFERROR(__xludf.DUMMYFUNCTION("""COMPUTED_VALUE"""),919.95)</f>
        <v>919.95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IFERROR(__xludf.DUMMYFUNCTION("""COMPUTED_VALUE"""),933.8)</f>
        <v>933.8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IFERROR(__xludf.DUMMYFUNCTION("""COMPUTED_VALUE"""),945.45)</f>
        <v>945.45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IFERROR(__xludf.DUMMYFUNCTION("""COMPUTED_VALUE"""),948.1)</f>
        <v>948.1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IFERROR(__xludf.DUMMYFUNCTION("""COMPUTED_VALUE"""),935.75)</f>
        <v>935.75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IFERROR(__xludf.DUMMYFUNCTION("""COMPUTED_VALUE"""),937.35)</f>
        <v>937.35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IFERROR(__xludf.DUMMYFUNCTION("""COMPUTED_VALUE"""),938.6)</f>
        <v>938.6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IFERROR(__xludf.DUMMYFUNCTION("""COMPUTED_VALUE"""),934.45)</f>
        <v>934.45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IFERROR(__xludf.DUMMYFUNCTION("""COMPUTED_VALUE"""),941.1)</f>
        <v>941.1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IFERROR(__xludf.DUMMYFUNCTION("""COMPUTED_VALUE"""),936.0)</f>
        <v>936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IFERROR(__xludf.DUMMYFUNCTION("""COMPUTED_VALUE"""),921.85)</f>
        <v>921.85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IFERROR(__xludf.DUMMYFUNCTION("""COMPUTED_VALUE"""),921.45)</f>
        <v>921.45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IFERROR(__xludf.DUMMYFUNCTION("""COMPUTED_VALUE"""),926.1)</f>
        <v>926.1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IFERROR(__xludf.DUMMYFUNCTION("""COMPUTED_VALUE"""),922.75)</f>
        <v>922.75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IFERROR(__xludf.DUMMYFUNCTION("""COMPUTED_VALUE"""),923.0)</f>
        <v>923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IFERROR(__xludf.DUMMYFUNCTION("""COMPUTED_VALUE"""),929.4)</f>
        <v>929.4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IFERROR(__xludf.DUMMYFUNCTION("""COMPUTED_VALUE"""),925.5)</f>
        <v>925.5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IFERROR(__xludf.DUMMYFUNCTION("""COMPUTED_VALUE"""),939.6)</f>
        <v>939.6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IFERROR(__xludf.DUMMYFUNCTION("""COMPUTED_VALUE"""),934.95)</f>
        <v>934.95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IFERROR(__xludf.DUMMYFUNCTION("""COMPUTED_VALUE"""),946.7)</f>
        <v>946.7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IFERROR(__xludf.DUMMYFUNCTION("""COMPUTED_VALUE"""),991.2)</f>
        <v>991.2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IFERROR(__xludf.DUMMYFUNCTION("""COMPUTED_VALUE"""),1013.45)</f>
        <v>1013.45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IFERROR(__xludf.DUMMYFUNCTION("""COMPUTED_VALUE"""),1003.25)</f>
        <v>1003.25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IFERROR(__xludf.DUMMYFUNCTION("""COMPUTED_VALUE"""),999.0)</f>
        <v>999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IFERROR(__xludf.DUMMYFUNCTION("""COMPUTED_VALUE"""),1010.85)</f>
        <v>1010.85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IFERROR(__xludf.DUMMYFUNCTION("""COMPUTED_VALUE"""),1017.1)</f>
        <v>1017.1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IFERROR(__xludf.DUMMYFUNCTION("""COMPUTED_VALUE"""),1015.7)</f>
        <v>1015.7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IFERROR(__xludf.DUMMYFUNCTION("""COMPUTED_VALUE"""),1013.9)</f>
        <v>1013.9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IFERROR(__xludf.DUMMYFUNCTION("""COMPUTED_VALUE"""),1033.65)</f>
        <v>1033.65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IFERROR(__xludf.DUMMYFUNCTION("""COMPUTED_VALUE"""),1037.4)</f>
        <v>1037.4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IFERROR(__xludf.DUMMYFUNCTION("""COMPUTED_VALUE"""),1021.45)</f>
        <v>1021.45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IFERROR(__xludf.DUMMYFUNCTION("""COMPUTED_VALUE"""),1015.45)</f>
        <v>1015.45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IFERROR(__xludf.DUMMYFUNCTION("""COMPUTED_VALUE"""),1006.65)</f>
        <v>1006.65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IFERROR(__xludf.DUMMYFUNCTION("""COMPUTED_VALUE"""),1004.4)</f>
        <v>1004.4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IFERROR(__xludf.DUMMYFUNCTION("""COMPUTED_VALUE"""),994.3)</f>
        <v>994.3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IFERROR(__xludf.DUMMYFUNCTION("""COMPUTED_VALUE"""),995.1)</f>
        <v>995.1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IFERROR(__xludf.DUMMYFUNCTION("""COMPUTED_VALUE"""),1002.25)</f>
        <v>1002.25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IFERROR(__xludf.DUMMYFUNCTION("""COMPUTED_VALUE"""),1005.9)</f>
        <v>1005.9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IFERROR(__xludf.DUMMYFUNCTION("""COMPUTED_VALUE"""),996.6)</f>
        <v>996.6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IFERROR(__xludf.DUMMYFUNCTION("""COMPUTED_VALUE"""),999.4)</f>
        <v>999.4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IFERROR(__xludf.DUMMYFUNCTION("""COMPUTED_VALUE"""),982.25)</f>
        <v>982.25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IFERROR(__xludf.DUMMYFUNCTION("""COMPUTED_VALUE"""),984.05)</f>
        <v>984.05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IFERROR(__xludf.DUMMYFUNCTION("""COMPUTED_VALUE"""),987.15)</f>
        <v>987.15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IFERROR(__xludf.DUMMYFUNCTION("""COMPUTED_VALUE"""),993.7)</f>
        <v>993.7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IFERROR(__xludf.DUMMYFUNCTION("""COMPUTED_VALUE"""),982.0)</f>
        <v>982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IFERROR(__xludf.DUMMYFUNCTION("""COMPUTED_VALUE"""),979.75)</f>
        <v>979.75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IFERROR(__xludf.DUMMYFUNCTION("""COMPUTED_VALUE"""),993.05)</f>
        <v>993.05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IFERROR(__xludf.DUMMYFUNCTION("""COMPUTED_VALUE"""),991.15)</f>
        <v>991.15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IFERROR(__xludf.DUMMYFUNCTION("""COMPUTED_VALUE"""),1003.5)</f>
        <v>1003.5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IFERROR(__xludf.DUMMYFUNCTION("""COMPUTED_VALUE"""),1009.85)</f>
        <v>1009.85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IFERROR(__xludf.DUMMYFUNCTION("""COMPUTED_VALUE"""),1009.05)</f>
        <v>1009.05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IFERROR(__xludf.DUMMYFUNCTION("""COMPUTED_VALUE"""),981.75)</f>
        <v>981.75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IFERROR(__xludf.DUMMYFUNCTION("""COMPUTED_VALUE"""),986.35)</f>
        <v>986.35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IFERROR(__xludf.DUMMYFUNCTION("""COMPUTED_VALUE"""),999.2)</f>
        <v>999.2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IFERROR(__xludf.DUMMYFUNCTION("""COMPUTED_VALUE"""),1029.05)</f>
        <v>1029.05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IFERROR(__xludf.DUMMYFUNCTION("""COMPUTED_VALUE"""),999.2)</f>
        <v>999.2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IFERROR(__xludf.DUMMYFUNCTION("""COMPUTED_VALUE"""),1009.95)</f>
        <v>1009.95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IFERROR(__xludf.DUMMYFUNCTION("""COMPUTED_VALUE"""),1016.4)</f>
        <v>1016.4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IFERROR(__xludf.DUMMYFUNCTION("""COMPUTED_VALUE"""),1016.9)</f>
        <v>1016.9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IFERROR(__xludf.DUMMYFUNCTION("""COMPUTED_VALUE"""),1028.15)</f>
        <v>1028.15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IFERROR(__xludf.DUMMYFUNCTION("""COMPUTED_VALUE"""),1025.15)</f>
        <v>1025.15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IFERROR(__xludf.DUMMYFUNCTION("""COMPUTED_VALUE"""),1024.0)</f>
        <v>1024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IFERROR(__xludf.DUMMYFUNCTION("""COMPUTED_VALUE"""),1023.5)</f>
        <v>1023.5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IFERROR(__xludf.DUMMYFUNCTION("""COMPUTED_VALUE"""),1026.4)</f>
        <v>1026.4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IFERROR(__xludf.DUMMYFUNCTION("""COMPUTED_VALUE"""),1022.15)</f>
        <v>1022.15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IFERROR(__xludf.DUMMYFUNCTION("""COMPUTED_VALUE"""),989.3)</f>
        <v>989.3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IFERROR(__xludf.DUMMYFUNCTION("""COMPUTED_VALUE"""),1010.7)</f>
        <v>1010.7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IFERROR(__xludf.DUMMYFUNCTION("""COMPUTED_VALUE"""),996.1)</f>
        <v>996.1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IFERROR(__xludf.DUMMYFUNCTION("""COMPUTED_VALUE"""),1019.8)</f>
        <v>1019.8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IFERROR(__xludf.DUMMYFUNCTION("""COMPUTED_VALUE"""),1022.7)</f>
        <v>1022.7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IFERROR(__xludf.DUMMYFUNCTION("""COMPUTED_VALUE"""),1016.65)</f>
        <v>1016.65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IFERROR(__xludf.DUMMYFUNCTION("""COMPUTED_VALUE"""),1023.25)</f>
        <v>1023.25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IFERROR(__xludf.DUMMYFUNCTION("""COMPUTED_VALUE"""),1043.75)</f>
        <v>1043.75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IFERROR(__xludf.DUMMYFUNCTION("""COMPUTED_VALUE"""),1048.75)</f>
        <v>1048.75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IFERROR(__xludf.DUMMYFUNCTION("""COMPUTED_VALUE"""),1051.95)</f>
        <v>1051.95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IFERROR(__xludf.DUMMYFUNCTION("""COMPUTED_VALUE"""),1062.7)</f>
        <v>1062.7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IFERROR(__xludf.DUMMYFUNCTION("""COMPUTED_VALUE"""),1061.3)</f>
        <v>1061.3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IFERROR(__xludf.DUMMYFUNCTION("""COMPUTED_VALUE"""),1054.2)</f>
        <v>1054.2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IFERROR(__xludf.DUMMYFUNCTION("""COMPUTED_VALUE"""),1060.2)</f>
        <v>1060.2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IFERROR(__xludf.DUMMYFUNCTION("""COMPUTED_VALUE"""),1046.2)</f>
        <v>1046.2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IFERROR(__xludf.DUMMYFUNCTION("""COMPUTED_VALUE"""),1052.2)</f>
        <v>1052.2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IFERROR(__xludf.DUMMYFUNCTION("""COMPUTED_VALUE"""),1086.9)</f>
        <v>1086.9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IFERROR(__xludf.DUMMYFUNCTION("""COMPUTED_VALUE"""),1092.35)</f>
        <v>1092.35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IFERROR(__xludf.DUMMYFUNCTION("""COMPUTED_VALUE"""),1088.05)</f>
        <v>1088.05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IFERROR(__xludf.DUMMYFUNCTION("""COMPUTED_VALUE"""),1097.1)</f>
        <v>1097.1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IFERROR(__xludf.DUMMYFUNCTION("""COMPUTED_VALUE"""),1087.95)</f>
        <v>1087.95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IFERROR(__xludf.DUMMYFUNCTION("""COMPUTED_VALUE"""),1078.7)</f>
        <v>1078.7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IFERROR(__xludf.DUMMYFUNCTION("""COMPUTED_VALUE"""),1076.85)</f>
        <v>1076.85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IFERROR(__xludf.DUMMYFUNCTION("""COMPUTED_VALUE"""),1083.95)</f>
        <v>1083.95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IFERROR(__xludf.DUMMYFUNCTION("""COMPUTED_VALUE"""),1083.6)</f>
        <v>1083.6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IFERROR(__xludf.DUMMYFUNCTION("""COMPUTED_VALUE"""),1080.35)</f>
        <v>1080.35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IFERROR(__xludf.DUMMYFUNCTION("""COMPUTED_VALUE"""),1081.2)</f>
        <v>1081.2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IFERROR(__xludf.DUMMYFUNCTION("""COMPUTED_VALUE"""),1083.95)</f>
        <v>1083.95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IFERROR(__xludf.DUMMYFUNCTION("""COMPUTED_VALUE"""),1084.5)</f>
        <v>1084.5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IFERROR(__xludf.DUMMYFUNCTION("""COMPUTED_VALUE"""),1081.8)</f>
        <v>1081.8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IFERROR(__xludf.DUMMYFUNCTION("""COMPUTED_VALUE"""),1090.3)</f>
        <v>1090.3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IFERROR(__xludf.DUMMYFUNCTION("""COMPUTED_VALUE"""),1083.7)</f>
        <v>1083.7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IFERROR(__xludf.DUMMYFUNCTION("""COMPUTED_VALUE"""),1083.75)</f>
        <v>1083.75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IFERROR(__xludf.DUMMYFUNCTION("""COMPUTED_VALUE"""),1093.3)</f>
        <v>1093.3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IFERROR(__xludf.DUMMYFUNCTION("""COMPUTED_VALUE"""),1099.65)</f>
        <v>1099.65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IFERROR(__xludf.DUMMYFUNCTION("""COMPUTED_VALUE"""),1081.2)</f>
        <v>1081.2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IFERROR(__xludf.DUMMYFUNCTION("""COMPUTED_VALUE"""),1077.2)</f>
        <v>1077.2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IFERROR(__xludf.DUMMYFUNCTION("""COMPUTED_VALUE"""),1078.85)</f>
        <v>1078.85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IFERROR(__xludf.DUMMYFUNCTION("""COMPUTED_VALUE"""),1083.4)</f>
        <v>1083.4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IFERROR(__xludf.DUMMYFUNCTION("""COMPUTED_VALUE"""),1087.15)</f>
        <v>1087.15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IFERROR(__xludf.DUMMYFUNCTION("""COMPUTED_VALUE"""),1107.05)</f>
        <v>1107.05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IFERROR(__xludf.DUMMYFUNCTION("""COMPUTED_VALUE"""),1109.4)</f>
        <v>1109.4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IFERROR(__xludf.DUMMYFUNCTION("""COMPUTED_VALUE"""),1104.4)</f>
        <v>1104.4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IFERROR(__xludf.DUMMYFUNCTION("""COMPUTED_VALUE"""),1078.35)</f>
        <v>1078.35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IFERROR(__xludf.DUMMYFUNCTION("""COMPUTED_VALUE"""),1067.05)</f>
        <v>1067.05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IFERROR(__xludf.DUMMYFUNCTION("""COMPUTED_VALUE"""),1055.45)</f>
        <v>1055.45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IFERROR(__xludf.DUMMYFUNCTION("""COMPUTED_VALUE"""),1067.25)</f>
        <v>1067.25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IFERROR(__xludf.DUMMYFUNCTION("""COMPUTED_VALUE"""),1086.65)</f>
        <v>1086.65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IFERROR(__xludf.DUMMYFUNCTION("""COMPUTED_VALUE"""),1090.25)</f>
        <v>1090.25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IFERROR(__xludf.DUMMYFUNCTION("""COMPUTED_VALUE"""),1096.75)</f>
        <v>1096.75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IFERROR(__xludf.DUMMYFUNCTION("""COMPUTED_VALUE"""),1113.75)</f>
        <v>1113.75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IFERROR(__xludf.DUMMYFUNCTION("""COMPUTED_VALUE"""),1107.9)</f>
        <v>1107.9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IFERROR(__xludf.DUMMYFUNCTION("""COMPUTED_VALUE"""),1160.15)</f>
        <v>1160.15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IFERROR(__xludf.DUMMYFUNCTION("""COMPUTED_VALUE"""),1150.4)</f>
        <v>1150.4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IFERROR(__xludf.DUMMYFUNCTION("""COMPUTED_VALUE"""),1139.45)</f>
        <v>1139.45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IFERROR(__xludf.DUMMYFUNCTION("""COMPUTED_VALUE"""),1142.05)</f>
        <v>1142.05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IFERROR(__xludf.DUMMYFUNCTION("""COMPUTED_VALUE"""),1146.3)</f>
        <v>1146.3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IFERROR(__xludf.DUMMYFUNCTION("""COMPUTED_VALUE"""),1131.9)</f>
        <v>1131.9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IFERROR(__xludf.DUMMYFUNCTION("""COMPUTED_VALUE"""),1123.0)</f>
        <v>1123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IFERROR(__xludf.DUMMYFUNCTION("""COMPUTED_VALUE"""),1115.7)</f>
        <v>1115.7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IFERROR(__xludf.DUMMYFUNCTION("""COMPUTED_VALUE"""),1117.05)</f>
        <v>1117.05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IFERROR(__xludf.DUMMYFUNCTION("""COMPUTED_VALUE"""),1128.0)</f>
        <v>1128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IFERROR(__xludf.DUMMYFUNCTION("""COMPUTED_VALUE"""),1120.55)</f>
        <v>1120.55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IFERROR(__xludf.DUMMYFUNCTION("""COMPUTED_VALUE"""),1124.35)</f>
        <v>1124.35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IFERROR(__xludf.DUMMYFUNCTION("""COMPUTED_VALUE"""),1131.05)</f>
        <v>1131.05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IFERROR(__xludf.DUMMYFUNCTION("""COMPUTED_VALUE"""),1130.5)</f>
        <v>1130.5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IFERROR(__xludf.DUMMYFUNCTION("""COMPUTED_VALUE"""),1120.95)</f>
        <v>1120.95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IFERROR(__xludf.DUMMYFUNCTION("""COMPUTED_VALUE"""),1111.1)</f>
        <v>1111.1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IFERROR(__xludf.DUMMYFUNCTION("""COMPUTED_VALUE"""),1134.5)</f>
        <v>1134.5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IFERROR(__xludf.DUMMYFUNCTION("""COMPUTED_VALUE"""),1131.95)</f>
        <v>1131.95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IFERROR(__xludf.DUMMYFUNCTION("""COMPUTED_VALUE"""),1129.8)</f>
        <v>1129.8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IFERROR(__xludf.DUMMYFUNCTION("""COMPUTED_VALUE"""),1126.95)</f>
        <v>1126.95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IFERROR(__xludf.DUMMYFUNCTION("""COMPUTED_VALUE"""),1102.0)</f>
        <v>1102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IFERROR(__xludf.DUMMYFUNCTION("""COMPUTED_VALUE"""),1113.7)</f>
        <v>1113.7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IFERROR(__xludf.DUMMYFUNCTION("""COMPUTED_VALUE"""),1121.05)</f>
        <v>1121.05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IFERROR(__xludf.DUMMYFUNCTION("""COMPUTED_VALUE"""),1160.0)</f>
        <v>1160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IFERROR(__xludf.DUMMYFUNCTION("""COMPUTED_VALUE"""),1071.45)</f>
        <v>1071.45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IFERROR(__xludf.DUMMYFUNCTION("""COMPUTED_VALUE"""),1108.65)</f>
        <v>1108.65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IFERROR(__xludf.DUMMYFUNCTION("""COMPUTED_VALUE"""),1110.4)</f>
        <v>1110.4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IFERROR(__xludf.DUMMYFUNCTION("""COMPUTED_VALUE"""),1121.7)</f>
        <v>1121.7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IFERROR(__xludf.DUMMYFUNCTION("""COMPUTED_VALUE"""),1123.8)</f>
        <v>1123.8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IFERROR(__xludf.DUMMYFUNCTION("""COMPUTED_VALUE"""),1118.2)</f>
        <v>1118.2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IFERROR(__xludf.DUMMYFUNCTION("""COMPUTED_VALUE"""),1119.55)</f>
        <v>1119.55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IFERROR(__xludf.DUMMYFUNCTION("""COMPUTED_VALUE"""),1107.35)</f>
        <v>1107.35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IFERROR(__xludf.DUMMYFUNCTION("""COMPUTED_VALUE"""),1105.65)</f>
        <v>1105.65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IFERROR(__xludf.DUMMYFUNCTION("""COMPUTED_VALUE"""),1122.85)</f>
        <v>1122.85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IFERROR(__xludf.DUMMYFUNCTION("""COMPUTED_VALUE"""),1144.45)</f>
        <v>1144.45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IFERROR(__xludf.DUMMYFUNCTION("""COMPUTED_VALUE"""),1156.8)</f>
        <v>1156.8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IFERROR(__xludf.DUMMYFUNCTION("""COMPUTED_VALUE"""),1158.65)</f>
        <v>1158.65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IFERROR(__xludf.DUMMYFUNCTION("""COMPUTED_VALUE"""),1170.1)</f>
        <v>1170.1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IFERROR(__xludf.DUMMYFUNCTION("""COMPUTED_VALUE"""),1197.95)</f>
        <v>1197.95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IFERROR(__xludf.DUMMYFUNCTION("""COMPUTED_VALUE"""),1218.0)</f>
        <v>1218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IFERROR(__xludf.DUMMYFUNCTION("""COMPUTED_VALUE"""),1219.9)</f>
        <v>1219.9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IFERROR(__xludf.DUMMYFUNCTION("""COMPUTED_VALUE"""),1199.6)</f>
        <v>1199.6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IFERROR(__xludf.DUMMYFUNCTION("""COMPUTED_VALUE"""),1211.85)</f>
        <v>1211.85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IFERROR(__xludf.DUMMYFUNCTION("""COMPUTED_VALUE"""),1190.6)</f>
        <v>1190.6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IFERROR(__xludf.DUMMYFUNCTION("""COMPUTED_VALUE"""),1201.6)</f>
        <v>1201.6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IFERROR(__xludf.DUMMYFUNCTION("""COMPUTED_VALUE"""),1233.0)</f>
        <v>1233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IFERROR(__xludf.DUMMYFUNCTION("""COMPUTED_VALUE"""),1233.4)</f>
        <v>1233.4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IFERROR(__xludf.DUMMYFUNCTION("""COMPUTED_VALUE"""),1235.05)</f>
        <v>1235.05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IFERROR(__xludf.DUMMYFUNCTION("""COMPUTED_VALUE"""),1248.25)</f>
        <v>1248.25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IFERROR(__xludf.DUMMYFUNCTION("""COMPUTED_VALUE"""),1243.2)</f>
        <v>1243.2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IFERROR(__xludf.DUMMYFUNCTION("""COMPUTED_VALUE"""),1238.45)</f>
        <v>1238.45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IFERROR(__xludf.DUMMYFUNCTION("""COMPUTED_VALUE"""),1232.9)</f>
        <v>1232.9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IFERROR(__xludf.DUMMYFUNCTION("""COMPUTED_VALUE"""),1229.95)</f>
        <v>1229.95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IFERROR(__xludf.DUMMYFUNCTION("""COMPUTED_VALUE"""),1239.9)</f>
        <v>1239.9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IFERROR(__xludf.DUMMYFUNCTION("""COMPUTED_VALUE"""),1250.3)</f>
        <v>1250.3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IFERROR(__xludf.DUMMYFUNCTION("""COMPUTED_VALUE"""),1248.65)</f>
        <v>1248.65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IFERROR(__xludf.DUMMYFUNCTION("""COMPUTED_VALUE"""),1241.15)</f>
        <v>1241.15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IFERROR(__xludf.DUMMYFUNCTION("""COMPUTED_VALUE"""),1226.75)</f>
        <v>1226.75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IFERROR(__xludf.DUMMYFUNCTION("""COMPUTED_VALUE"""),1223.0)</f>
        <v>1223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IFERROR(__xludf.DUMMYFUNCTION("""COMPUTED_VALUE"""),1197.9)</f>
        <v>1197.9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IFERROR(__xludf.DUMMYFUNCTION("""COMPUTED_VALUE"""),1207.2)</f>
        <v>1207.2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IFERROR(__xludf.DUMMYFUNCTION("""COMPUTED_VALUE"""),1212.7)</f>
        <v>1212.7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IFERROR(__xludf.DUMMYFUNCTION("""COMPUTED_VALUE"""),1209.45)</f>
        <v>1209.45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IFERROR(__xludf.DUMMYFUNCTION("""COMPUTED_VALUE"""),1214.9)</f>
        <v>1214.9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IFERROR(__xludf.DUMMYFUNCTION("""COMPUTED_VALUE"""),1210.1)</f>
        <v>1210.1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IFERROR(__xludf.DUMMYFUNCTION("""COMPUTED_VALUE"""),1196.55)</f>
        <v>1196.55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IFERROR(__xludf.DUMMYFUNCTION("""COMPUTED_VALUE"""),1172.6)</f>
        <v>1172.6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IFERROR(__xludf.DUMMYFUNCTION("""COMPUTED_VALUE"""),1166.85)</f>
        <v>1166.85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IFERROR(__xludf.DUMMYFUNCTION("""COMPUTED_VALUE"""),1172.45)</f>
        <v>1172.45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IFERROR(__xludf.DUMMYFUNCTION("""COMPUTED_VALUE"""),1164.6)</f>
        <v>1164.6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IFERROR(__xludf.DUMMYFUNCTION("""COMPUTED_VALUE"""),1171.6)</f>
        <v>1171.6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IFERROR(__xludf.DUMMYFUNCTION("""COMPUTED_VALUE"""),1172.8)</f>
        <v>1172.8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IFERROR(__xludf.DUMMYFUNCTION("""COMPUTED_VALUE"""),1168.35)</f>
        <v>1168.35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IFERROR(__xludf.DUMMYFUNCTION("""COMPUTED_VALUE"""),1161.65)</f>
        <v>1161.65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IFERROR(__xludf.DUMMYFUNCTION("""COMPUTED_VALUE"""),1187.25)</f>
        <v>1187.25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IFERROR(__xludf.DUMMYFUNCTION("""COMPUTED_VALUE"""),1175.9)</f>
        <v>1175.9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IFERROR(__xludf.DUMMYFUNCTION("""COMPUTED_VALUE"""),1179.45)</f>
        <v>1179.45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IFERROR(__xludf.DUMMYFUNCTION("""COMPUTED_VALUE"""),1174.85)</f>
        <v>1174.85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IFERROR(__xludf.DUMMYFUNCTION("""COMPUTED_VALUE"""),1191.1)</f>
        <v>1191.1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IFERROR(__xludf.DUMMYFUNCTION("""COMPUTED_VALUE"""),1203.5)</f>
        <v>1203.5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IFERROR(__xludf.DUMMYFUNCTION("""COMPUTED_VALUE"""),1213.3)</f>
        <v>1213.3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IFERROR(__xludf.DUMMYFUNCTION("""COMPUTED_VALUE"""),1226.35)</f>
        <v>1226.35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IFERROR(__xludf.DUMMYFUNCTION("""COMPUTED_VALUE"""),1223.85)</f>
        <v>1223.85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IFERROR(__xludf.DUMMYFUNCTION("""COMPUTED_VALUE"""),1221.9)</f>
        <v>1221.9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IFERROR(__xludf.DUMMYFUNCTION("""COMPUTED_VALUE"""),1229.2)</f>
        <v>1229.2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IFERROR(__xludf.DUMMYFUNCTION("""COMPUTED_VALUE"""),1229.95)</f>
        <v>1229.95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IFERROR(__xludf.DUMMYFUNCTION("""COMPUTED_VALUE"""),1247.7)</f>
        <v>1247.7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IFERROR(__xludf.DUMMYFUNCTION("""COMPUTED_VALUE"""),1236.35)</f>
        <v>1236.35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IFERROR(__xludf.DUMMYFUNCTION("""COMPUTED_VALUE"""),1235.95)</f>
        <v>1235.95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IFERROR(__xludf.DUMMYFUNCTION("""COMPUTED_VALUE"""),1208.15)</f>
        <v>1208.15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IFERROR(__xludf.DUMMYFUNCTION("""COMPUTED_VALUE"""),1235.0)</f>
        <v>1235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IFERROR(__xludf.DUMMYFUNCTION("""COMPUTED_VALUE"""),1237.3)</f>
        <v>1237.3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IFERROR(__xludf.DUMMYFUNCTION("""COMPUTED_VALUE"""),1236.35)</f>
        <v>1236.35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IFERROR(__xludf.DUMMYFUNCTION("""COMPUTED_VALUE"""),1252.15)</f>
        <v>1252.15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IFERROR(__xludf.DUMMYFUNCTION("""COMPUTED_VALUE"""),1250.35)</f>
        <v>1250.35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IFERROR(__xludf.DUMMYFUNCTION("""COMPUTED_VALUE"""),1262.85)</f>
        <v>1262.85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IFERROR(__xludf.DUMMYFUNCTION("""COMPUTED_VALUE"""),1268.1)</f>
        <v>1268.1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IFERROR(__xludf.DUMMYFUNCTION("""COMPUTED_VALUE"""),1288.35)</f>
        <v>1288.35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IFERROR(__xludf.DUMMYFUNCTION("""COMPUTED_VALUE"""),1292.0)</f>
        <v>1292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IFERROR(__xludf.DUMMYFUNCTION("""COMPUTED_VALUE"""),1338.45)</f>
        <v>1338.45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IFERROR(__xludf.DUMMYFUNCTION("""COMPUTED_VALUE"""),1321.9)</f>
        <v>1321.9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IFERROR(__xludf.DUMMYFUNCTION("""COMPUTED_VALUE"""),1318.6)</f>
        <v>1318.6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IFERROR(__xludf.DUMMYFUNCTION("""COMPUTED_VALUE"""),1323.85)</f>
        <v>1323.85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IFERROR(__xludf.DUMMYFUNCTION("""COMPUTED_VALUE"""),1329.05)</f>
        <v>1329.05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IFERROR(__xludf.DUMMYFUNCTION("""COMPUTED_VALUE"""),1306.6)</f>
        <v>1306.6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IFERROR(__xludf.DUMMYFUNCTION("""COMPUTED_VALUE"""),1273.0)</f>
        <v>1273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IFERROR(__xludf.DUMMYFUNCTION("""COMPUTED_VALUE"""),1274.4)</f>
        <v>1274.4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IFERROR(__xludf.DUMMYFUNCTION("""COMPUTED_VALUE"""),1256.35)</f>
        <v>1256.35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IFERROR(__xludf.DUMMYFUNCTION("""COMPUTED_VALUE"""),1239.75)</f>
        <v>1239.75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IFERROR(__xludf.DUMMYFUNCTION("""COMPUTED_VALUE"""),1233.9)</f>
        <v>1233.9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IFERROR(__xludf.DUMMYFUNCTION("""COMPUTED_VALUE"""),1236.6)</f>
        <v>1236.6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IFERROR(__xludf.DUMMYFUNCTION("""COMPUTED_VALUE"""),1244.15)</f>
        <v>1244.15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IFERROR(__xludf.DUMMYFUNCTION("""COMPUTED_VALUE"""),1243.5)</f>
        <v>1243.5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IFERROR(__xludf.DUMMYFUNCTION("""COMPUTED_VALUE"""),1223.0)</f>
        <v>1223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IFERROR(__xludf.DUMMYFUNCTION("""COMPUTED_VALUE"""),1231.75)</f>
        <v>1231.75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IFERROR(__xludf.DUMMYFUNCTION("""COMPUTED_VALUE"""),1255.5)</f>
        <v>1255.5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IFERROR(__xludf.DUMMYFUNCTION("""COMPUTED_VALUE"""),1243.15)</f>
        <v>1243.15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IFERROR(__xludf.DUMMYFUNCTION("""COMPUTED_VALUE"""),1231.25)</f>
        <v>1231.25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IFERROR(__xludf.DUMMYFUNCTION("""COMPUTED_VALUE"""),1264.5)</f>
        <v>1264.5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IFERROR(__xludf.DUMMYFUNCTION("""COMPUTED_VALUE"""),1259.05)</f>
        <v>1259.05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IFERROR(__xludf.DUMMYFUNCTION("""COMPUTED_VALUE"""),1267.5)</f>
        <v>1267.5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IFERROR(__xludf.DUMMYFUNCTION("""COMPUTED_VALUE"""),1251.6)</f>
        <v>1251.6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IFERROR(__xludf.DUMMYFUNCTION("""COMPUTED_VALUE"""),1252.75)</f>
        <v>1252.75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IFERROR(__xludf.DUMMYFUNCTION("""COMPUTED_VALUE"""),1255.45)</f>
        <v>1255.45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IFERROR(__xludf.DUMMYFUNCTION("""COMPUTED_VALUE"""),1292.85)</f>
        <v>1292.85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IFERROR(__xludf.DUMMYFUNCTION("""COMPUTED_VALUE"""),1331.85)</f>
        <v>1331.85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IFERROR(__xludf.DUMMYFUNCTION("""COMPUTED_VALUE"""),1312.15)</f>
        <v>1312.15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IFERROR(__xludf.DUMMYFUNCTION("""COMPUTED_VALUE"""),1292.25)</f>
        <v>1292.25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IFERROR(__xludf.DUMMYFUNCTION("""COMPUTED_VALUE"""),1277.2)</f>
        <v>1277.2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IFERROR(__xludf.DUMMYFUNCTION("""COMPUTED_VALUE"""),1296.7)</f>
        <v>1296.7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IFERROR(__xludf.DUMMYFUNCTION("""COMPUTED_VALUE"""),1302.35)</f>
        <v>1302.35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IFERROR(__xludf.DUMMYFUNCTION("""COMPUTED_VALUE"""),1278.7)</f>
        <v>1278.7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IFERROR(__xludf.DUMMYFUNCTION("""COMPUTED_VALUE"""),1258.85)</f>
        <v>1258.85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IFERROR(__xludf.DUMMYFUNCTION("""COMPUTED_VALUE"""),1269.3)</f>
        <v>1269.3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IFERROR(__xludf.DUMMYFUNCTION("""COMPUTED_VALUE"""),1270.6)</f>
        <v>1270.6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IFERROR(__xludf.DUMMYFUNCTION("""COMPUTED_VALUE"""),1253.7)</f>
        <v>1253.7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IFERROR(__xludf.DUMMYFUNCTION("""COMPUTED_VALUE"""),1256.95)</f>
        <v>1256.95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IFERROR(__xludf.DUMMYFUNCTION("""COMPUTED_VALUE"""),1253.45)</f>
        <v>1253.45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IFERROR(__xludf.DUMMYFUNCTION("""COMPUTED_VALUE"""),1249.1)</f>
        <v>1249.1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IFERROR(__xludf.DUMMYFUNCTION("""COMPUTED_VALUE"""),1250.55)</f>
        <v>1250.55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IFERROR(__xludf.DUMMYFUNCTION("""COMPUTED_VALUE"""),1278.05)</f>
        <v>1278.05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IFERROR(__xludf.DUMMYFUNCTION("""COMPUTED_VALUE"""),1300.95)</f>
        <v>1300.95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IFERROR(__xludf.DUMMYFUNCTION("""COMPUTED_VALUE"""),1304.95)</f>
        <v>1304.95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IFERROR(__xludf.DUMMYFUNCTION("""COMPUTED_VALUE"""),1300.7)</f>
        <v>1300.7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IFERROR(__xludf.DUMMYFUNCTION("""COMPUTED_VALUE"""),1286.35)</f>
        <v>1286.35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IFERROR(__xludf.DUMMYFUNCTION("""COMPUTED_VALUE"""),1300.1)</f>
        <v>1300.1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IFERROR(__xludf.DUMMYFUNCTION("""COMPUTED_VALUE"""),1304.65)</f>
        <v>1304.65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IFERROR(__xludf.DUMMYFUNCTION("""COMPUTED_VALUE"""),1308.4)</f>
        <v>1308.4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IFERROR(__xludf.DUMMYFUNCTION("""COMPUTED_VALUE"""),1316.05)</f>
        <v>1316.05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IFERROR(__xludf.DUMMYFUNCTION("""COMPUTED_VALUE"""),1336.5)</f>
        <v>1336.5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IFERROR(__xludf.DUMMYFUNCTION("""COMPUTED_VALUE"""),1328.75)</f>
        <v>1328.75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IFERROR(__xludf.DUMMYFUNCTION("""COMPUTED_VALUE"""),1322.3)</f>
        <v>1322.3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IFERROR(__xludf.DUMMYFUNCTION("""COMPUTED_VALUE"""),1330.45)</f>
        <v>1330.45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IFERROR(__xludf.DUMMYFUNCTION("""COMPUTED_VALUE"""),1327.5)</f>
        <v>1327.5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IFERROR(__xludf.DUMMYFUNCTION("""COMPUTED_VALUE"""),1329.25)</f>
        <v>1329.25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IFERROR(__xludf.DUMMYFUNCTION("""COMPUTED_VALUE"""),1344.9)</f>
        <v>1344.9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IFERROR(__xludf.DUMMYFUNCTION("""COMPUTED_VALUE"""),1346.1)</f>
        <v>1346.1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IFERROR(__xludf.DUMMYFUNCTION("""COMPUTED_VALUE"""),1333.75)</f>
        <v>1333.75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IFERROR(__xludf.DUMMYFUNCTION("""COMPUTED_VALUE"""),1314.15)</f>
        <v>1314.15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IFERROR(__xludf.DUMMYFUNCTION("""COMPUTED_VALUE"""),1286.9)</f>
        <v>1286.9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IFERROR(__xludf.DUMMYFUNCTION("""COMPUTED_VALUE"""),1288.4)</f>
        <v>1288.4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IFERROR(__xludf.DUMMYFUNCTION("""COMPUTED_VALUE"""),1296.8)</f>
        <v>1296.8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IFERROR(__xludf.DUMMYFUNCTION("""COMPUTED_VALUE"""),1297.25)</f>
        <v>1297.25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IFERROR(__xludf.DUMMYFUNCTION("""COMPUTED_VALUE"""),1297.35)</f>
        <v>1297.35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IFERROR(__xludf.DUMMYFUNCTION("""COMPUTED_VALUE"""),1307.55)</f>
        <v>1307.55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IFERROR(__xludf.DUMMYFUNCTION("""COMPUTED_VALUE"""),1294.65)</f>
        <v>1294.65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IFERROR(__xludf.DUMMYFUNCTION("""COMPUTED_VALUE"""),1281.65)</f>
        <v>1281.65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IFERROR(__xludf.DUMMYFUNCTION("""COMPUTED_VALUE"""),1283.65)</f>
        <v>1283.65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IFERROR(__xludf.DUMMYFUNCTION("""COMPUTED_VALUE"""),1290.6)</f>
        <v>1290.6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IFERROR(__xludf.DUMMYFUNCTION("""COMPUTED_VALUE"""),1265.05)</f>
        <v>1265.05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IFERROR(__xludf.DUMMYFUNCTION("""COMPUTED_VALUE"""),1264.1)</f>
        <v>1264.1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IFERROR(__xludf.DUMMYFUNCTION("""COMPUTED_VALUE"""),1279.25)</f>
        <v>1279.25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IFERROR(__xludf.DUMMYFUNCTION("""COMPUTED_VALUE"""),1263.75)</f>
        <v>1263.75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IFERROR(__xludf.DUMMYFUNCTION("""COMPUTED_VALUE"""),1262.4)</f>
        <v>1262.4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IFERROR(__xludf.DUMMYFUNCTION("""COMPUTED_VALUE"""),1249.85)</f>
        <v>1249.85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IFERROR(__xludf.DUMMYFUNCTION("""COMPUTED_VALUE"""),1229.75)</f>
        <v>1229.75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IFERROR(__xludf.DUMMYFUNCTION("""COMPUTED_VALUE"""),1240.3)</f>
        <v>1240.3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IFERROR(__xludf.DUMMYFUNCTION("""COMPUTED_VALUE"""),1238.25)</f>
        <v>1238.25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IFERROR(__xludf.DUMMYFUNCTION("""COMPUTED_VALUE"""),1249.1)</f>
        <v>1249.1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IFERROR(__xludf.DUMMYFUNCTION("""COMPUTED_VALUE"""),1225.45)</f>
        <v>1225.45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IFERROR(__xludf.DUMMYFUNCTION("""COMPUTED_VALUE"""),1232.95)</f>
        <v>1232.95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IFERROR(__xludf.DUMMYFUNCTION("""COMPUTED_VALUE"""),1196.15)</f>
        <v>1196.15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IFERROR(__xludf.DUMMYFUNCTION("""COMPUTED_VALUE"""),1200.45)</f>
        <v>1200.45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IFERROR(__xludf.DUMMYFUNCTION("""COMPUTED_VALUE"""),1201.75)</f>
        <v>1201.75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IFERROR(__xludf.DUMMYFUNCTION("""COMPUTED_VALUE"""),1209.2)</f>
        <v>1209.2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IFERROR(__xludf.DUMMYFUNCTION("""COMPUTED_VALUE"""),1227.95)</f>
        <v>1227.95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IFERROR(__xludf.DUMMYFUNCTION("""COMPUTED_VALUE"""),1246.9)</f>
        <v>1246.9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IFERROR(__xludf.DUMMYFUNCTION("""COMPUTED_VALUE"""),1251.65)</f>
        <v>1251.65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IFERROR(__xludf.DUMMYFUNCTION("""COMPUTED_VALUE"""),1255.6)</f>
        <v>1255.6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IFERROR(__xludf.DUMMYFUNCTION("""COMPUTED_VALUE"""),1252.8)</f>
        <v>1252.8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IFERROR(__xludf.DUMMYFUNCTION("""COMPUTED_VALUE"""),1253.0)</f>
        <v>1253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IFERROR(__xludf.DUMMYFUNCTION("""COMPUTED_VALUE"""),1268.2)</f>
        <v>1268.2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IFERROR(__xludf.DUMMYFUNCTION("""COMPUTED_VALUE"""),1267.7)</f>
        <v>1267.7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IFERROR(__xludf.DUMMYFUNCTION("""COMPUTED_VALUE"""),1272.4)</f>
        <v>1272.4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IFERROR(__xludf.DUMMYFUNCTION("""COMPUTED_VALUE"""),1256.9)</f>
        <v>1256.9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IFERROR(__xludf.DUMMYFUNCTION("""COMPUTED_VALUE"""),1262.6)</f>
        <v>1262.6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IFERROR(__xludf.DUMMYFUNCTION("""COMPUTED_VALUE"""),1252.75)</f>
        <v>1252.75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IFERROR(__xludf.DUMMYFUNCTION("""COMPUTED_VALUE"""),1251.8)</f>
        <v>1251.8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IFERROR(__xludf.DUMMYFUNCTION("""COMPUTED_VALUE"""),1248.9)</f>
        <v>1248.9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IFERROR(__xludf.DUMMYFUNCTION("""COMPUTED_VALUE"""),1260.1)</f>
        <v>1260.1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IFERROR(__xludf.DUMMYFUNCTION("""COMPUTED_VALUE"""),1251.15)</f>
        <v>1251.15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IFERROR(__xludf.DUMMYFUNCTION("""COMPUTED_VALUE"""),1243.05)</f>
        <v>1243.05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IFERROR(__xludf.DUMMYFUNCTION("""COMPUTED_VALUE"""),1261.65)</f>
        <v>1261.65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IFERROR(__xludf.DUMMYFUNCTION("""COMPUTED_VALUE"""),1249.95)</f>
        <v>1249.95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IFERROR(__xludf.DUMMYFUNCTION("""COMPUTED_VALUE"""),1232.95)</f>
        <v>1232.95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IFERROR(__xludf.DUMMYFUNCTION("""COMPUTED_VALUE"""),1218.35)</f>
        <v>1218.35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IFERROR(__xludf.DUMMYFUNCTION("""COMPUTED_VALUE"""),1224.15)</f>
        <v>1224.15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IFERROR(__xludf.DUMMYFUNCTION("""COMPUTED_VALUE"""),1222.45)</f>
        <v>1222.45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IFERROR(__xludf.DUMMYFUNCTION("""COMPUTED_VALUE"""),1204.1)</f>
        <v>1204.1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IFERROR(__xludf.DUMMYFUNCTION("""COMPUTED_VALUE"""),1206.2)</f>
        <v>1206.2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IFERROR(__xludf.DUMMYFUNCTION("""COMPUTED_VALUE"""),1210.4)</f>
        <v>1210.4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IFERROR(__xludf.DUMMYFUNCTION("""COMPUTED_VALUE"""),1215.7)</f>
        <v>1215.7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IFERROR(__xludf.DUMMYFUNCTION("""COMPUTED_VALUE"""),1218.05)</f>
        <v>1218.05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IFERROR(__xludf.DUMMYFUNCTION("""COMPUTED_VALUE"""),1214.55)</f>
        <v>1214.55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IFERROR(__xludf.DUMMYFUNCTION("""COMPUTED_VALUE"""),1214.85)</f>
        <v>1214.85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IFERROR(__xludf.DUMMYFUNCTION("""COMPUTED_VALUE"""),1245.4)</f>
        <v>1245.4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IFERROR(__xludf.DUMMYFUNCTION("""COMPUTED_VALUE"""),1243.95)</f>
        <v>1243.95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IFERROR(__xludf.DUMMYFUNCTION("""COMPUTED_VALUE"""),1250.05)</f>
        <v>1250.05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IFERROR(__xludf.DUMMYFUNCTION("""COMPUTED_VALUE"""),1269.0)</f>
        <v>1269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IFERROR(__xludf.DUMMYFUNCTION("""COMPUTED_VALUE"""),1309.85)</f>
        <v>1309.85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IFERROR(__xludf.DUMMYFUNCTION("""COMPUTED_VALUE"""),1313.1)</f>
        <v>1313.1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IFERROR(__xludf.DUMMYFUNCTION("""COMPUTED_VALUE"""),1321.7)</f>
        <v>1321.7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IFERROR(__xludf.DUMMYFUNCTION("""COMPUTED_VALUE"""),1343.1)</f>
        <v>1343.1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IFERROR(__xludf.DUMMYFUNCTION("""COMPUTED_VALUE"""),1358.15)</f>
        <v>1358.15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IFERROR(__xludf.DUMMYFUNCTION("""COMPUTED_VALUE"""),1343.7)</f>
        <v>1343.7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IFERROR(__xludf.DUMMYFUNCTION("""COMPUTED_VALUE"""),1335.9)</f>
        <v>1335.9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IFERROR(__xludf.DUMMYFUNCTION("""COMPUTED_VALUE"""),1336.65)</f>
        <v>1336.65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IFERROR(__xludf.DUMMYFUNCTION("""COMPUTED_VALUE"""),1348.35)</f>
        <v>1348.35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IFERROR(__xludf.DUMMYFUNCTION("""COMPUTED_VALUE"""),1318.45)</f>
        <v>1318.45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IFERROR(__xludf.DUMMYFUNCTION("""COMPUTED_VALUE"""),1331.25)</f>
        <v>1331.25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IFERROR(__xludf.DUMMYFUNCTION("""COMPUTED_VALUE"""),1329.55)</f>
        <v>1329.55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IFERROR(__xludf.DUMMYFUNCTION("""COMPUTED_VALUE"""),1335.3)</f>
        <v>1335.3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IFERROR(__xludf.DUMMYFUNCTION("""COMPUTED_VALUE"""),1287.55)</f>
        <v>1287.55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IFERROR(__xludf.DUMMYFUNCTION("""COMPUTED_VALUE"""),1299.9)</f>
        <v>1299.9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IFERROR(__xludf.DUMMYFUNCTION("""COMPUTED_VALUE"""),1300.8)</f>
        <v>1300.8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IFERROR(__xludf.DUMMYFUNCTION("""COMPUTED_VALUE"""),1311.65)</f>
        <v>1311.65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IFERROR(__xludf.DUMMYFUNCTION("""COMPUTED_VALUE"""),1350.2)</f>
        <v>1350.2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IFERROR(__xludf.DUMMYFUNCTION("""COMPUTED_VALUE"""),1356.4)</f>
        <v>1356.4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IFERROR(__xludf.DUMMYFUNCTION("""COMPUTED_VALUE"""),1406.7)</f>
        <v>1406.7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IFERROR(__xludf.DUMMYFUNCTION("""COMPUTED_VALUE"""),1409.8)</f>
        <v>1409.8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IFERROR(__xludf.DUMMYFUNCTION("""COMPUTED_VALUE"""),1416.5)</f>
        <v>1416.5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IFERROR(__xludf.DUMMYFUNCTION("""COMPUTED_VALUE"""),1424.4)</f>
        <v>1424.4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IFERROR(__xludf.DUMMYFUNCTION("""COMPUTED_VALUE"""),1402.7)</f>
        <v>1402.7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IFERROR(__xludf.DUMMYFUNCTION("""COMPUTED_VALUE"""),1404.8)</f>
        <v>1404.8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IFERROR(__xludf.DUMMYFUNCTION("""COMPUTED_VALUE"""),1428.8)</f>
        <v>1428.8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IFERROR(__xludf.DUMMYFUNCTION("""COMPUTED_VALUE"""),1429.8)</f>
        <v>1429.8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IFERROR(__xludf.DUMMYFUNCTION("""COMPUTED_VALUE"""),1427.0)</f>
        <v>1427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IFERROR(__xludf.DUMMYFUNCTION("""COMPUTED_VALUE"""),1432.4)</f>
        <v>1432.4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IFERROR(__xludf.DUMMYFUNCTION("""COMPUTED_VALUE"""),1429.4)</f>
        <v>1429.4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IFERROR(__xludf.DUMMYFUNCTION("""COMPUTED_VALUE"""),1431.6)</f>
        <v>1431.6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IFERROR(__xludf.DUMMYFUNCTION("""COMPUTED_VALUE"""),1435.4)</f>
        <v>1435.4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IFERROR(__xludf.DUMMYFUNCTION("""COMPUTED_VALUE"""),1435.5)</f>
        <v>1435.5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IFERROR(__xludf.DUMMYFUNCTION("""COMPUTED_VALUE"""),1388.9)</f>
        <v>1388.9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IFERROR(__xludf.DUMMYFUNCTION("""COMPUTED_VALUE"""),1448.5)</f>
        <v>1448.5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IFERROR(__xludf.DUMMYFUNCTION("""COMPUTED_VALUE"""),1430.6)</f>
        <v>1430.6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IFERROR(__xludf.DUMMYFUNCTION("""COMPUTED_VALUE"""),1426.2)</f>
        <v>1426.2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IFERROR(__xludf.DUMMYFUNCTION("""COMPUTED_VALUE"""),1450.8)</f>
        <v>1450.8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IFERROR(__xludf.DUMMYFUNCTION("""COMPUTED_VALUE"""),1454.0)</f>
        <v>1454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IFERROR(__xludf.DUMMYFUNCTION("""COMPUTED_VALUE"""),1449.0)</f>
        <v>1449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IFERROR(__xludf.DUMMYFUNCTION("""COMPUTED_VALUE"""),1438.2)</f>
        <v>1438.2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IFERROR(__xludf.DUMMYFUNCTION("""COMPUTED_VALUE"""),1444.7)</f>
        <v>1444.7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IFERROR(__xludf.DUMMYFUNCTION("""COMPUTED_VALUE"""),1442.1)</f>
        <v>1442.1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IFERROR(__xludf.DUMMYFUNCTION("""COMPUTED_VALUE"""),1449.8)</f>
        <v>1449.8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IFERROR(__xludf.DUMMYFUNCTION("""COMPUTED_VALUE"""),1460.6)</f>
        <v>1460.6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IFERROR(__xludf.DUMMYFUNCTION("""COMPUTED_VALUE"""),1446.4)</f>
        <v>1446.4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IFERROR(__xludf.DUMMYFUNCTION("""COMPUTED_VALUE"""),1453.8)</f>
        <v>1453.8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IFERROR(__xludf.DUMMYFUNCTION("""COMPUTED_VALUE"""),1456.5)</f>
        <v>1456.5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IFERROR(__xludf.DUMMYFUNCTION("""COMPUTED_VALUE"""),1445.8)</f>
        <v>1445.8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IFERROR(__xludf.DUMMYFUNCTION("""COMPUTED_VALUE"""),1450.5)</f>
        <v>1450.5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IFERROR(__xludf.DUMMYFUNCTION("""COMPUTED_VALUE"""),1437.9)</f>
        <v>1437.9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IFERROR(__xludf.DUMMYFUNCTION("""COMPUTED_VALUE"""),1431.0)</f>
        <v>1431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IFERROR(__xludf.DUMMYFUNCTION("""COMPUTED_VALUE"""),1454.8)</f>
        <v>1454.8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IFERROR(__xludf.DUMMYFUNCTION("""COMPUTED_VALUE"""),1459.7)</f>
        <v>1459.7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IFERROR(__xludf.DUMMYFUNCTION("""COMPUTED_VALUE"""),1434.8)</f>
        <v>1434.8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IFERROR(__xludf.DUMMYFUNCTION("""COMPUTED_VALUE"""),1422.9)</f>
        <v>1422.9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IFERROR(__xludf.DUMMYFUNCTION("""COMPUTED_VALUE"""),1431.0)</f>
        <v>1431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IFERROR(__xludf.DUMMYFUNCTION("""COMPUTED_VALUE"""),1425.2)</f>
        <v>1425.2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IFERROR(__xludf.DUMMYFUNCTION("""COMPUTED_VALUE"""),1416.1)</f>
        <v>1416.1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IFERROR(__xludf.DUMMYFUNCTION("""COMPUTED_VALUE"""),1426.9)</f>
        <v>1426.9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IFERROR(__xludf.DUMMYFUNCTION("""COMPUTED_VALUE"""),1423.2)</f>
        <v>1423.2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IFERROR(__xludf.DUMMYFUNCTION("""COMPUTED_VALUE"""),1412.6)</f>
        <v>1412.6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IFERROR(__xludf.DUMMYFUNCTION("""COMPUTED_VALUE"""),1411.3)</f>
        <v>1411.3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IFERROR(__xludf.DUMMYFUNCTION("""COMPUTED_VALUE"""),1427.1)</f>
        <v>1427.1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IFERROR(__xludf.DUMMYFUNCTION("""COMPUTED_VALUE"""),1420.1)</f>
        <v>1420.1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IFERROR(__xludf.DUMMYFUNCTION("""COMPUTED_VALUE"""),1424.1)</f>
        <v>1424.1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IFERROR(__xludf.DUMMYFUNCTION("""COMPUTED_VALUE"""),1425.8)</f>
        <v>1425.8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IFERROR(__xludf.DUMMYFUNCTION("""COMPUTED_VALUE"""),1439.1)</f>
        <v>1439.1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IFERROR(__xludf.DUMMYFUNCTION("""COMPUTED_VALUE"""),1462.2)</f>
        <v>1462.2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IFERROR(__xludf.DUMMYFUNCTION("""COMPUTED_VALUE"""),1445.8)</f>
        <v>1445.8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IFERROR(__xludf.DUMMYFUNCTION("""COMPUTED_VALUE"""),1432.0)</f>
        <v>1432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IFERROR(__xludf.DUMMYFUNCTION("""COMPUTED_VALUE"""),1427.8)</f>
        <v>1427.8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IFERROR(__xludf.DUMMYFUNCTION("""COMPUTED_VALUE"""),1425.9)</f>
        <v>1425.9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IFERROR(__xludf.DUMMYFUNCTION("""COMPUTED_VALUE"""),1442.8)</f>
        <v>1442.8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IFERROR(__xludf.DUMMYFUNCTION("""COMPUTED_VALUE"""),1435.7)</f>
        <v>1435.7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IFERROR(__xludf.DUMMYFUNCTION("""COMPUTED_VALUE"""),1442.0)</f>
        <v>1442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IFERROR(__xludf.DUMMYFUNCTION("""COMPUTED_VALUE"""),1431.9)</f>
        <v>1431.9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IFERROR(__xludf.DUMMYFUNCTION("""COMPUTED_VALUE"""),1424.1)</f>
        <v>1424.1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IFERROR(__xludf.DUMMYFUNCTION("""COMPUTED_VALUE"""),1421.9)</f>
        <v>1421.9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IFERROR(__xludf.DUMMYFUNCTION("""COMPUTED_VALUE"""),1423.0)</f>
        <v>1423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IFERROR(__xludf.DUMMYFUNCTION("""COMPUTED_VALUE"""),1430.8)</f>
        <v>1430.8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IFERROR(__xludf.DUMMYFUNCTION("""COMPUTED_VALUE"""),1426.4)</f>
        <v>1426.4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IFERROR(__xludf.DUMMYFUNCTION("""COMPUTED_VALUE"""),1418.7)</f>
        <v>1418.7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IFERROR(__xludf.DUMMYFUNCTION("""COMPUTED_VALUE"""),1425.8)</f>
        <v>1425.8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IFERROR(__xludf.DUMMYFUNCTION("""COMPUTED_VALUE"""),1465.8)</f>
        <v>1465.8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IFERROR(__xludf.DUMMYFUNCTION("""COMPUTED_VALUE"""),1473.6)</f>
        <v>1473.6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IFERROR(__xludf.DUMMYFUNCTION("""COMPUTED_VALUE"""),1488.6)</f>
        <v>1488.6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IFERROR(__xludf.DUMMYFUNCTION("""COMPUTED_VALUE"""),1483.4)</f>
        <v>1483.4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IFERROR(__xludf.DUMMYFUNCTION("""COMPUTED_VALUE"""),1477.1)</f>
        <v>1477.1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IFERROR(__xludf.DUMMYFUNCTION("""COMPUTED_VALUE"""),1488.4)</f>
        <v>1488.4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IFERROR(__xludf.DUMMYFUNCTION("""COMPUTED_VALUE"""),1486.2)</f>
        <v>1486.2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IFERROR(__xludf.DUMMYFUNCTION("""COMPUTED_VALUE"""),1482.4)</f>
        <v>1482.4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IFERROR(__xludf.DUMMYFUNCTION("""COMPUTED_VALUE"""),1481.4)</f>
        <v>1481.4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IFERROR(__xludf.DUMMYFUNCTION("""COMPUTED_VALUE"""),1471.6)</f>
        <v>1471.6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IFERROR(__xludf.DUMMYFUNCTION("""COMPUTED_VALUE"""),1463.2)</f>
        <v>1463.2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IFERROR(__xludf.DUMMYFUNCTION("""COMPUTED_VALUE"""),1444.4)</f>
        <v>1444.4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IFERROR(__xludf.DUMMYFUNCTION("""COMPUTED_VALUE"""),1443.6)</f>
        <v>1443.6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IFERROR(__xludf.DUMMYFUNCTION("""COMPUTED_VALUE"""),1440.3)</f>
        <v>1440.3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IFERROR(__xludf.DUMMYFUNCTION("""COMPUTED_VALUE"""),1435.9)</f>
        <v>1435.9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IFERROR(__xludf.DUMMYFUNCTION("""COMPUTED_VALUE"""),1436.6)</f>
        <v>1436.6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IFERROR(__xludf.DUMMYFUNCTION("""COMPUTED_VALUE"""),1422.0)</f>
        <v>1422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IFERROR(__xludf.DUMMYFUNCTION("""COMPUTED_VALUE"""),1420.8)</f>
        <v>1420.8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IFERROR(__xludf.DUMMYFUNCTION("""COMPUTED_VALUE"""),1427.3)</f>
        <v>1427.3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IFERROR(__xludf.DUMMYFUNCTION("""COMPUTED_VALUE"""),1434.6)</f>
        <v>1434.6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IFERROR(__xludf.DUMMYFUNCTION("""COMPUTED_VALUE"""),1436.3)</f>
        <v>1436.3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IFERROR(__xludf.DUMMYFUNCTION("""COMPUTED_VALUE"""),1430.6)</f>
        <v>1430.6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IFERROR(__xludf.DUMMYFUNCTION("""COMPUTED_VALUE"""),1446.0)</f>
        <v>1446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IFERROR(__xludf.DUMMYFUNCTION("""COMPUTED_VALUE"""),1436.4)</f>
        <v>1436.4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IFERROR(__xludf.DUMMYFUNCTION("""COMPUTED_VALUE"""),1433.2)</f>
        <v>1433.2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IFERROR(__xludf.DUMMYFUNCTION("""COMPUTED_VALUE"""),1416.6)</f>
        <v>1416.6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IFERROR(__xludf.DUMMYFUNCTION("""COMPUTED_VALUE"""),1399.1)</f>
        <v>1399.1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IFERROR(__xludf.DUMMYFUNCTION("""COMPUTED_VALUE"""),1397.8)</f>
        <v>1397.8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IFERROR(__xludf.DUMMYFUNCTION("""COMPUTED_VALUE"""),1411.0)</f>
        <v>1411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IFERROR(__xludf.DUMMYFUNCTION("""COMPUTED_VALUE"""),1394.2)</f>
        <v>1394.2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IFERROR(__xludf.DUMMYFUNCTION("""COMPUTED_VALUE"""),1397.0)</f>
        <v>1397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IFERROR(__xludf.DUMMYFUNCTION("""COMPUTED_VALUE"""),1405.5)</f>
        <v>1405.5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IFERROR(__xludf.DUMMYFUNCTION("""COMPUTED_VALUE"""),1402.8)</f>
        <v>1402.8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IFERROR(__xludf.DUMMYFUNCTION("""COMPUTED_VALUE"""),1402.7)</f>
        <v>1402.7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IFERROR(__xludf.DUMMYFUNCTION("""COMPUTED_VALUE"""),1403.7)</f>
        <v>1403.7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IFERROR(__xludf.DUMMYFUNCTION("""COMPUTED_VALUE"""),1403.9)</f>
        <v>1403.9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IFERROR(__xludf.DUMMYFUNCTION("""COMPUTED_VALUE"""),1401.6)</f>
        <v>1401.6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IFERROR(__xludf.DUMMYFUNCTION("""COMPUTED_VALUE"""),1417.7)</f>
        <v>1417.7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IFERROR(__xludf.DUMMYFUNCTION("""COMPUTED_VALUE"""),1419.4)</f>
        <v>1419.4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IFERROR(__xludf.DUMMYFUNCTION("""COMPUTED_VALUE"""),1421.6)</f>
        <v>1421.6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IFERROR(__xludf.DUMMYFUNCTION("""COMPUTED_VALUE"""),1419.2)</f>
        <v>1419.2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IFERROR(__xludf.DUMMYFUNCTION("""COMPUTED_VALUE"""),1421.7)</f>
        <v>1421.7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IFERROR(__xludf.DUMMYFUNCTION("""COMPUTED_VALUE"""),1402.2)</f>
        <v>1402.2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IFERROR(__xludf.DUMMYFUNCTION("""COMPUTED_VALUE"""),1401.5)</f>
        <v>1401.5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IFERROR(__xludf.DUMMYFUNCTION("""COMPUTED_VALUE"""),1394.3)</f>
        <v>1394.3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IFERROR(__xludf.DUMMYFUNCTION("""COMPUTED_VALUE"""),1382.7)</f>
        <v>1382.7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IFERROR(__xludf.DUMMYFUNCTION("""COMPUTED_VALUE"""),1375.8)</f>
        <v>1375.8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IFERROR(__xludf.DUMMYFUNCTION("""COMPUTED_VALUE"""),1359.6)</f>
        <v>1359.6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IFERROR(__xludf.DUMMYFUNCTION("""COMPUTED_VALUE"""),1348.1)</f>
        <v>1348.1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IFERROR(__xludf.DUMMYFUNCTION("""COMPUTED_VALUE"""),1348.0)</f>
        <v>1348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IFERROR(__xludf.DUMMYFUNCTION("""COMPUTED_VALUE"""),1372.0)</f>
        <v>1372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IFERROR(__xludf.DUMMYFUNCTION("""COMPUTED_VALUE"""),1365.2)</f>
        <v>1365.2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IFERROR(__xludf.DUMMYFUNCTION("""COMPUTED_VALUE"""),1363.4)</f>
        <v>1363.4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IFERROR(__xludf.DUMMYFUNCTION("""COMPUTED_VALUE"""),1375.9)</f>
        <v>1375.9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IFERROR(__xludf.DUMMYFUNCTION("""COMPUTED_VALUE"""),1370.3)</f>
        <v>1370.3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IFERROR(__xludf.DUMMYFUNCTION("""COMPUTED_VALUE"""),1376.2)</f>
        <v>1376.2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IFERROR(__xludf.DUMMYFUNCTION("""COMPUTED_VALUE"""),1380.3)</f>
        <v>1380.3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IFERROR(__xludf.DUMMYFUNCTION("""COMPUTED_VALUE"""),1379.4)</f>
        <v>1379.4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IFERROR(__xludf.DUMMYFUNCTION("""COMPUTED_VALUE"""),1384.1)</f>
        <v>1384.1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IFERROR(__xludf.DUMMYFUNCTION("""COMPUTED_VALUE"""),1398.4)</f>
        <v>1398.4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IFERROR(__xludf.DUMMYFUNCTION("""COMPUTED_VALUE"""),1417.3)</f>
        <v>1417.3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IFERROR(__xludf.DUMMYFUNCTION("""COMPUTED_VALUE"""),1436.6)</f>
        <v>1436.6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IFERROR(__xludf.DUMMYFUNCTION("""COMPUTED_VALUE"""),1390.3)</f>
        <v>1390.3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IFERROR(__xludf.DUMMYFUNCTION("""COMPUTED_VALUE"""),1382.0)</f>
        <v>1382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IFERROR(__xludf.DUMMYFUNCTION("""COMPUTED_VALUE"""),1363.7)</f>
        <v>1363.7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IFERROR(__xludf.DUMMYFUNCTION("""COMPUTED_VALUE"""),1377.7)</f>
        <v>1377.7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IFERROR(__xludf.DUMMYFUNCTION("""COMPUTED_VALUE"""),1377.6)</f>
        <v>1377.6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IFERROR(__xludf.DUMMYFUNCTION("""COMPUTED_VALUE"""),1363.1)</f>
        <v>1363.1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IFERROR(__xludf.DUMMYFUNCTION("""COMPUTED_VALUE"""),1370.4)</f>
        <v>1370.4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IFERROR(__xludf.DUMMYFUNCTION("""COMPUTED_VALUE"""),1362.4)</f>
        <v>1362.4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IFERROR(__xludf.DUMMYFUNCTION("""COMPUTED_VALUE"""),1345.3)</f>
        <v>1345.3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IFERROR(__xludf.DUMMYFUNCTION("""COMPUTED_VALUE"""),1346.4)</f>
        <v>1346.4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IFERROR(__xludf.DUMMYFUNCTION("""COMPUTED_VALUE"""),1336.9)</f>
        <v>1336.9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IFERROR(__xludf.DUMMYFUNCTION("""COMPUTED_VALUE"""),1320.4)</f>
        <v>1320.4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IFERROR(__xludf.DUMMYFUNCTION("""COMPUTED_VALUE"""),1343.0)</f>
        <v>1343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IFERROR(__xludf.DUMMYFUNCTION("""COMPUTED_VALUE"""),1348.0)</f>
        <v>1348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IFERROR(__xludf.DUMMYFUNCTION("""COMPUTED_VALUE"""),1358.3)</f>
        <v>1358.3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IFERROR(__xludf.DUMMYFUNCTION("""COMPUTED_VALUE"""),1358.9)</f>
        <v>1358.9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IFERROR(__xludf.DUMMYFUNCTION("""COMPUTED_VALUE"""),1385.9)</f>
        <v>1385.9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IFERROR(__xludf.DUMMYFUNCTION("""COMPUTED_VALUE"""),1373.0)</f>
        <v>1373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IFERROR(__xludf.DUMMYFUNCTION("""COMPUTED_VALUE"""),1379.0)</f>
        <v>1379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IFERROR(__xludf.DUMMYFUNCTION("""COMPUTED_VALUE"""),1373.4)</f>
        <v>1373.4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IFERROR(__xludf.DUMMYFUNCTION("""COMPUTED_VALUE"""),1383.1)</f>
        <v>1383.1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IFERROR(__xludf.DUMMYFUNCTION("""COMPUTED_VALUE"""),1383.0)</f>
        <v>1383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IFERROR(__xludf.DUMMYFUNCTION("""COMPUTED_VALUE"""),1369.5)</f>
        <v>1369.5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IFERROR(__xludf.DUMMYFUNCTION("""COMPUTED_VALUE"""),1368.4)</f>
        <v>1368.4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IFERROR(__xludf.DUMMYFUNCTION("""COMPUTED_VALUE"""),1357.8)</f>
        <v>1357.8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IFERROR(__xludf.DUMMYFUNCTION("""COMPUTED_VALUE"""),1375.0)</f>
        <v>1375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IFERROR(__xludf.DUMMYFUNCTION("""COMPUTED_VALUE"""),1392.2)</f>
        <v>1392.2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IFERROR(__xludf.DUMMYFUNCTION("""COMPUTED_VALUE"""),1388.8)</f>
        <v>1388.8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IFERROR(__xludf.DUMMYFUNCTION("""COMPUTED_VALUE"""),1390.1)</f>
        <v>1390.1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IFERROR(__xludf.DUMMYFUNCTION("""COMPUTED_VALUE"""),1373.0)</f>
        <v>1373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IFERROR(__xludf.DUMMYFUNCTION("""COMPUTED_VALUE"""),1391.5)</f>
        <v>1391.5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IFERROR(__xludf.DUMMYFUNCTION("""COMPUTED_VALUE"""),1386.7)</f>
        <v>1386.7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IFERROR(__xludf.DUMMYFUNCTION("""COMPUTED_VALUE"""),1392.5)</f>
        <v>1392.5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IFERROR(__xludf.DUMMYFUNCTION("""COMPUTED_VALUE"""),1389.6)</f>
        <v>1389.6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IFERROR(__xludf.DUMMYFUNCTION("""COMPUTED_VALUE"""),1375.2)</f>
        <v>1375.2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IFERROR(__xludf.DUMMYFUNCTION("""COMPUTED_VALUE"""),1363.6)</f>
        <v>1363.6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IFERROR(__xludf.DUMMYFUNCTION("""COMPUTED_VALUE"""),1360.0)</f>
        <v>1360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IFERROR(__xludf.DUMMYFUNCTION("""COMPUTED_VALUE"""),1366.0)</f>
        <v>1366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IFERROR(__xludf.DUMMYFUNCTION("""COMPUTED_VALUE"""),1365.2)</f>
        <v>1365.2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IFERROR(__xludf.DUMMYFUNCTION("""COMPUTED_VALUE"""),1366.0)</f>
        <v>1366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IFERROR(__xludf.DUMMYFUNCTION("""COMPUTED_VALUE"""),1352.4)</f>
        <v>1352.4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IFERROR(__xludf.DUMMYFUNCTION("""COMPUTED_VALUE"""),1356.8)</f>
        <v>1356.8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IFERROR(__xludf.DUMMYFUNCTION("""COMPUTED_VALUE"""),1354.1)</f>
        <v>1354.1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IFERROR(__xludf.DUMMYFUNCTION("""COMPUTED_VALUE"""),1368.5)</f>
        <v>1368.5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IFERROR(__xludf.DUMMYFUNCTION("""COMPUTED_VALUE"""),1363.0)</f>
        <v>1363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IFERROR(__xludf.DUMMYFUNCTION("""COMPUTED_VALUE"""),1359.8)</f>
        <v>1359.8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IFERROR(__xludf.DUMMYFUNCTION("""COMPUTED_VALUE"""),1350.4)</f>
        <v>1350.4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IFERROR(__xludf.DUMMYFUNCTION("""COMPUTED_VALUE"""),1343.3)</f>
        <v>1343.3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IFERROR(__xludf.DUMMYFUNCTION("""COMPUTED_VALUE"""),1342.5)</f>
        <v>1342.5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IFERROR(__xludf.DUMMYFUNCTION("""COMPUTED_VALUE"""),1342.9)</f>
        <v>1342.9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IFERROR(__xludf.DUMMYFUNCTION("""COMPUTED_VALUE"""),1338.0)</f>
        <v>1338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IFERROR(__xludf.DUMMYFUNCTION("""COMPUTED_VALUE"""),1355.4)</f>
        <v>1355.4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IFERROR(__xludf.DUMMYFUNCTION("""COMPUTED_VALUE"""),1371.5)</f>
        <v>1371.5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IFERROR(__xludf.DUMMYFUNCTION("""COMPUTED_VALUE"""),1411.2)</f>
        <v>1411.2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IFERROR(__xludf.DUMMYFUNCTION("""COMPUTED_VALUE"""),1427.7)</f>
        <v>1427.7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IFERROR(__xludf.DUMMYFUNCTION("""COMPUTED_VALUE"""),1435.0)</f>
        <v>1435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IFERROR(__xludf.DUMMYFUNCTION("""COMPUTED_VALUE"""),1404.3)</f>
        <v>1404.3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IFERROR(__xludf.DUMMYFUNCTION("""COMPUTED_VALUE"""),1413.1)</f>
        <v>1413.1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IFERROR(__xludf.DUMMYFUNCTION("""COMPUTED_VALUE"""),1437.0)</f>
        <v>1437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IFERROR(__xludf.DUMMYFUNCTION("""COMPUTED_VALUE"""),1418.4)</f>
        <v>1418.4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IFERROR(__xludf.DUMMYFUNCTION("""COMPUTED_VALUE"""),1410.8)</f>
        <v>1410.8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IFERROR(__xludf.DUMMYFUNCTION("""COMPUTED_VALUE"""),1380.6)</f>
        <v>1380.6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IFERROR(__xludf.DUMMYFUNCTION("""COMPUTED_VALUE"""),1375.8)</f>
        <v>1375.8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IFERROR(__xludf.DUMMYFUNCTION("""COMPUTED_VALUE"""),1349.0)</f>
        <v>1349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IFERROR(__xludf.DUMMYFUNCTION("""COMPUTED_VALUE"""),1345.5)</f>
        <v>1345.5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IFERROR(__xludf.DUMMYFUNCTION("""COMPUTED_VALUE"""),1343.4)</f>
        <v>1343.4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IFERROR(__xludf.DUMMYFUNCTION("""COMPUTED_VALUE"""),1361.4)</f>
        <v>1361.4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IFERROR(__xludf.DUMMYFUNCTION("""COMPUTED_VALUE"""),1367.7)</f>
        <v>1367.7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IFERROR(__xludf.DUMMYFUNCTION("""COMPUTED_VALUE"""),1383.6)</f>
        <v>1383.6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IFERROR(__xludf.DUMMYFUNCTION("""COMPUTED_VALUE"""),1355.0)</f>
        <v>1355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IFERROR(__xludf.DUMMYFUNCTION("""COMPUTED_VALUE"""),1352.8)</f>
        <v>1352.8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IFERROR(__xludf.DUMMYFUNCTION("""COMPUTED_VALUE"""),1389.7)</f>
        <v>1389.7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IFERROR(__xludf.DUMMYFUNCTION("""COMPUTED_VALUE"""),1408.4)</f>
        <v>1408.4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IFERROR(__xludf.DUMMYFUNCTION("""COMPUTED_VALUE"""),1396.5)</f>
        <v>1396.5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IFERROR(__xludf.DUMMYFUNCTION("""COMPUTED_VALUE"""),1406.1)</f>
        <v>1406.1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IFERROR(__xludf.DUMMYFUNCTION("""COMPUTED_VALUE"""),1396.3)</f>
        <v>1396.3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IFERROR(__xludf.DUMMYFUNCTION("""COMPUTED_VALUE"""),1406.5)</f>
        <v>1406.5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IFERROR(__xludf.DUMMYFUNCTION("""COMPUTED_VALUE"""),1406.1)</f>
        <v>1406.1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IFERROR(__xludf.DUMMYFUNCTION("""COMPUTED_VALUE"""),1430.0)</f>
        <v>1430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IFERROR(__xludf.DUMMYFUNCTION("""COMPUTED_VALUE"""),1414.6)</f>
        <v>1414.6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IFERROR(__xludf.DUMMYFUNCTION("""COMPUTED_VALUE"""),1411.6)</f>
        <v>1411.6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IFERROR(__xludf.DUMMYFUNCTION("""COMPUTED_VALUE"""),1407.5)</f>
        <v>1407.5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IFERROR(__xludf.DUMMYFUNCTION("""COMPUTED_VALUE"""),1408.2)</f>
        <v>1408.2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IFERROR(__xludf.DUMMYFUNCTION("""COMPUTED_VALUE"""),1388.8)</f>
        <v>1388.8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IFERROR(__xludf.DUMMYFUNCTION("""COMPUTED_VALUE"""),1394.5)</f>
        <v>1394.5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IFERROR(__xludf.DUMMYFUNCTION("""COMPUTED_VALUE"""),1399.4)</f>
        <v>1399.4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IFERROR(__xludf.DUMMYFUNCTION("""COMPUTED_VALUE"""),1384.8)</f>
        <v>1384.8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IFERROR(__xludf.DUMMYFUNCTION("""COMPUTED_VALUE"""),1400.5)</f>
        <v>1400.5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IFERROR(__xludf.DUMMYFUNCTION("""COMPUTED_VALUE"""),1404.9)</f>
        <v>1404.9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IFERROR(__xludf.DUMMYFUNCTION("""COMPUTED_VALUE"""),1378.9)</f>
        <v>1378.9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IFERROR(__xludf.DUMMYFUNCTION("""COMPUTED_VALUE"""),1374.0)</f>
        <v>1374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IFERROR(__xludf.DUMMYFUNCTION("""COMPUTED_VALUE"""),1368.5)</f>
        <v>1368.5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IFERROR(__xludf.DUMMYFUNCTION("""COMPUTED_VALUE"""),1357.6)</f>
        <v>1357.6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IFERROR(__xludf.DUMMYFUNCTION("""COMPUTED_VALUE"""),1313.4)</f>
        <v>1313.4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IFERROR(__xludf.DUMMYFUNCTION("""COMPUTED_VALUE"""),1278.4)</f>
        <v>1278.4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IFERROR(__xludf.DUMMYFUNCTION("""COMPUTED_VALUE"""),1311.9)</f>
        <v>1311.9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IFERROR(__xludf.DUMMYFUNCTION("""COMPUTED_VALUE"""),1294.6)</f>
        <v>1294.6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IFERROR(__xludf.DUMMYFUNCTION("""COMPUTED_VALUE"""),1266.5)</f>
        <v>1266.5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IFERROR(__xludf.DUMMYFUNCTION("""COMPUTED_VALUE"""),1254.8)</f>
        <v>1254.8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IFERROR(__xludf.DUMMYFUNCTION("""COMPUTED_VALUE"""),1272.9)</f>
        <v>1272.9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IFERROR(__xludf.DUMMYFUNCTION("""COMPUTED_VALUE"""),1288.7)</f>
        <v>1288.7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IFERROR(__xludf.DUMMYFUNCTION("""COMPUTED_VALUE"""),1289.3)</f>
        <v>1289.3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IFERROR(__xludf.DUMMYFUNCTION("""COMPUTED_VALUE"""),1250.1)</f>
        <v>1250.1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IFERROR(__xludf.DUMMYFUNCTION("""COMPUTED_VALUE"""),1245.4)</f>
        <v>1245.4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IFERROR(__xludf.DUMMYFUNCTION("""COMPUTED_VALUE"""),1222.7)</f>
        <v>1222.7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IFERROR(__xludf.DUMMYFUNCTION("""COMPUTED_VALUE"""),1251.2)</f>
        <v>1251.2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IFERROR(__xludf.DUMMYFUNCTION("""COMPUTED_VALUE"""),1259.7)</f>
        <v>1259.7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IFERROR(__xludf.DUMMYFUNCTION("""COMPUTED_VALUE"""),1233.8)</f>
        <v>1233.8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IFERROR(__xludf.DUMMYFUNCTION("""COMPUTED_VALUE"""),1205.9)</f>
        <v>1205.9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IFERROR(__xludf.DUMMYFUNCTION("""COMPUTED_VALUE"""),1212.7)</f>
        <v>1212.7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IFERROR(__xludf.DUMMYFUNCTION("""COMPUTED_VALUE"""),1215.8)</f>
        <v>1215.8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IFERROR(__xludf.DUMMYFUNCTION("""COMPUTED_VALUE"""),1231.4)</f>
        <v>1231.4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IFERROR(__xludf.DUMMYFUNCTION("""COMPUTED_VALUE"""),1245.5)</f>
        <v>1245.5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IFERROR(__xludf.DUMMYFUNCTION("""COMPUTED_VALUE"""),1309.2)</f>
        <v>1309.2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IFERROR(__xludf.DUMMYFUNCTION("""COMPUTED_VALUE"""),1281.3)</f>
        <v>1281.3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IFERROR(__xludf.DUMMYFUNCTION("""COMPUTED_VALUE"""),1321.9)</f>
        <v>1321.9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IFERROR(__xludf.DUMMYFUNCTION("""COMPUTED_VALUE"""),1351.1)</f>
        <v>1351.1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IFERROR(__xludf.DUMMYFUNCTION("""COMPUTED_VALUE"""),1348.1)</f>
        <v>1348.1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IFERROR(__xludf.DUMMYFUNCTION("""COMPUTED_VALUE"""),1345.5)</f>
        <v>1345.5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IFERROR(__xludf.DUMMYFUNCTION("""COMPUTED_VALUE"""),1346.8)</f>
        <v>1346.8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IFERROR(__xludf.DUMMYFUNCTION("""COMPUTED_VALUE"""),1356.2)</f>
        <v>1356.2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IFERROR(__xludf.DUMMYFUNCTION("""COMPUTED_VALUE"""),1388.4)</f>
        <v>1388.4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IFERROR(__xludf.DUMMYFUNCTION("""COMPUTED_VALUE"""),1367.6)</f>
        <v>1367.6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IFERROR(__xludf.DUMMYFUNCTION("""COMPUTED_VALUE"""),1348.0)</f>
        <v>1348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IFERROR(__xludf.DUMMYFUNCTION("""COMPUTED_VALUE"""),1326.2)</f>
        <v>1326.2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IFERROR(__xludf.DUMMYFUNCTION("""COMPUTED_VALUE"""),1314.1)</f>
        <v>1314.1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IFERROR(__xludf.DUMMYFUNCTION("""COMPUTED_VALUE"""),1292.0)</f>
        <v>1292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IFERROR(__xludf.DUMMYFUNCTION("""COMPUTED_VALUE"""),1281.0)</f>
        <v>1281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IFERROR(__xludf.DUMMYFUNCTION("""COMPUTED_VALUE"""),1263.4)</f>
        <v>1263.4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IFERROR(__xludf.DUMMYFUNCTION("""COMPUTED_VALUE"""),1270.8)</f>
        <v>1270.8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IFERROR(__xludf.DUMMYFUNCTION("""COMPUTED_VALUE"""),1251.3)</f>
        <v>1251.3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IFERROR(__xludf.DUMMYFUNCTION("""COMPUTED_VALUE"""),1279.5)</f>
        <v>1279.5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IFERROR(__xludf.DUMMYFUNCTION("""COMPUTED_VALUE"""),1279.0)</f>
        <v>1279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IFERROR(__xludf.DUMMYFUNCTION("""COMPUTED_VALUE"""),1264.8)</f>
        <v>1264.8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IFERROR(__xludf.DUMMYFUNCTION("""COMPUTED_VALUE"""),1266.4)</f>
        <v>1266.4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IFERROR(__xludf.DUMMYFUNCTION("""COMPUTED_VALUE"""),1240.3)</f>
        <v>1240.3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IFERROR(__xludf.DUMMYFUNCTION("""COMPUTED_VALUE"""),1235.6)</f>
        <v>1235.6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IFERROR(__xludf.DUMMYFUNCTION("""COMPUTED_VALUE"""),1246.0)</f>
        <v>1246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IFERROR(__xludf.DUMMYFUNCTION("""COMPUTED_VALUE"""),1244.5)</f>
        <v>1244.5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IFERROR(__xludf.DUMMYFUNCTION("""COMPUTED_VALUE"""),1251.1)</f>
        <v>1251.1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IFERROR(__xludf.DUMMYFUNCTION("""COMPUTED_VALUE"""),1240.8)</f>
        <v>1240.8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IFERROR(__xludf.DUMMYFUNCTION("""COMPUTED_VALUE"""),1237.3)</f>
        <v>1237.3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IFERROR(__xludf.DUMMYFUNCTION("""COMPUTED_VALUE"""),1242.8)</f>
        <v>1242.8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IFERROR(__xludf.DUMMYFUNCTION("""COMPUTED_VALUE"""),1264.3)</f>
        <v>1264.3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IFERROR(__xludf.DUMMYFUNCTION("""COMPUTED_VALUE"""),1291.8)</f>
        <v>1291.8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IFERROR(__xludf.DUMMYFUNCTION("""COMPUTED_VALUE"""),1279.1)</f>
        <v>1279.1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IFERROR(__xludf.DUMMYFUNCTION("""COMPUTED_VALUE"""),1272.7)</f>
        <v>1272.7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IFERROR(__xludf.DUMMYFUNCTION("""COMPUTED_VALUE"""),1256.4)</f>
        <v>1256.4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IFERROR(__xludf.DUMMYFUNCTION("""COMPUTED_VALUE"""),1239.7)</f>
        <v>1239.7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IFERROR(__xludf.DUMMYFUNCTION("""COMPUTED_VALUE"""),1226.6)</f>
        <v>1226.6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IFERROR(__xludf.DUMMYFUNCTION("""COMPUTED_VALUE"""),1242.0)</f>
        <v>1242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IFERROR(__xludf.DUMMYFUNCTION("""COMPUTED_VALUE"""),1251.7)</f>
        <v>1251.7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IFERROR(__xludf.DUMMYFUNCTION("""COMPUTED_VALUE"""),1262.1)</f>
        <v>1262.1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IFERROR(__xludf.DUMMYFUNCTION("""COMPUTED_VALUE"""),1250.2)</f>
        <v>1250.2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IFERROR(__xludf.DUMMYFUNCTION("""COMPUTED_VALUE"""),1275.0)</f>
        <v>1275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IFERROR(__xludf.DUMMYFUNCTION("""COMPUTED_VALUE"""),1293.3)</f>
        <v>1293.3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IFERROR(__xludf.DUMMYFUNCTION("""COMPUTED_VALUE"""),1317.0)</f>
        <v>1317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IFERROR(__xludf.DUMMYFUNCTION("""COMPUTED_VALUE"""),1340.8)</f>
        <v>1340.8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IFERROR(__xludf.DUMMYFUNCTION("""COMPUTED_VALUE"""),1327.6)</f>
        <v>1327.6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IFERROR(__xludf.DUMMYFUNCTION("""COMPUTED_VALUE"""),1334.3)</f>
        <v>1334.3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IFERROR(__xludf.DUMMYFUNCTION("""COMPUTED_VALUE"""),1336.8)</f>
        <v>1336.8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6" t="s">
        <v>4</v>
      </c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5">
        <f>IFERROR(__xludf.DUMMYFUNCTION("""COMPUTED_VALUE"""),44928.64583333333)</f>
        <v>44928.64583</v>
      </c>
      <c r="B3" s="5">
        <f>IFERROR(__xludf.DUMMYFUNCTION("""COMPUTED_VALUE"""),612.2)</f>
        <v>612.2</v>
      </c>
    </row>
    <row r="4">
      <c r="A4" s="5">
        <f>IFERROR(__xludf.DUMMYFUNCTION("""COMPUTED_VALUE"""),44929.64583333333)</f>
        <v>44929.64583</v>
      </c>
      <c r="B4" s="5">
        <f>IFERROR(__xludf.DUMMYFUNCTION("""COMPUTED_VALUE"""),612.4)</f>
        <v>612.4</v>
      </c>
    </row>
    <row r="5">
      <c r="A5" s="5">
        <f>IFERROR(__xludf.DUMMYFUNCTION("""COMPUTED_VALUE"""),44930.64583333333)</f>
        <v>44930.64583</v>
      </c>
      <c r="B5" s="5">
        <f>IFERROR(__xludf.DUMMYFUNCTION("""COMPUTED_VALUE"""),605.2)</f>
        <v>605.2</v>
      </c>
    </row>
    <row r="6">
      <c r="A6" s="5">
        <f>IFERROR(__xludf.DUMMYFUNCTION("""COMPUTED_VALUE"""),44931.64583333333)</f>
        <v>44931.64583</v>
      </c>
      <c r="B6" s="5">
        <f>IFERROR(__xludf.DUMMYFUNCTION("""COMPUTED_VALUE"""),605.1)</f>
        <v>605.1</v>
      </c>
    </row>
    <row r="7">
      <c r="A7" s="5">
        <f>IFERROR(__xludf.DUMMYFUNCTION("""COMPUTED_VALUE"""),44932.64583333333)</f>
        <v>44932.64583</v>
      </c>
      <c r="B7" s="5">
        <f>IFERROR(__xludf.DUMMYFUNCTION("""COMPUTED_VALUE"""),600.65)</f>
        <v>600.65</v>
      </c>
    </row>
    <row r="8">
      <c r="A8" s="5">
        <f>IFERROR(__xludf.DUMMYFUNCTION("""COMPUTED_VALUE"""),44935.64583333333)</f>
        <v>44935.64583</v>
      </c>
      <c r="B8" s="5">
        <f>IFERROR(__xludf.DUMMYFUNCTION("""COMPUTED_VALUE"""),607.7)</f>
        <v>607.7</v>
      </c>
    </row>
    <row r="9">
      <c r="A9" s="5">
        <f>IFERROR(__xludf.DUMMYFUNCTION("""COMPUTED_VALUE"""),44936.64583333333)</f>
        <v>44936.64583</v>
      </c>
      <c r="B9" s="5">
        <f>IFERROR(__xludf.DUMMYFUNCTION("""COMPUTED_VALUE"""),595.15)</f>
        <v>595.15</v>
      </c>
    </row>
    <row r="10">
      <c r="A10" s="5">
        <f>IFERROR(__xludf.DUMMYFUNCTION("""COMPUTED_VALUE"""),44937.64583333333)</f>
        <v>44937.64583</v>
      </c>
      <c r="B10" s="5">
        <f>IFERROR(__xludf.DUMMYFUNCTION("""COMPUTED_VALUE"""),596.7)</f>
        <v>596.7</v>
      </c>
    </row>
    <row r="11">
      <c r="A11" s="5">
        <f>IFERROR(__xludf.DUMMYFUNCTION("""COMPUTED_VALUE"""),44938.64583333333)</f>
        <v>44938.64583</v>
      </c>
      <c r="B11" s="5">
        <f>IFERROR(__xludf.DUMMYFUNCTION("""COMPUTED_VALUE"""),594.9)</f>
        <v>594.9</v>
      </c>
    </row>
    <row r="12">
      <c r="A12" s="5">
        <f>IFERROR(__xludf.DUMMYFUNCTION("""COMPUTED_VALUE"""),44939.64583333333)</f>
        <v>44939.64583</v>
      </c>
      <c r="B12" s="5">
        <f>IFERROR(__xludf.DUMMYFUNCTION("""COMPUTED_VALUE"""),600.1)</f>
        <v>600.1</v>
      </c>
    </row>
    <row r="13">
      <c r="A13" s="5">
        <f>IFERROR(__xludf.DUMMYFUNCTION("""COMPUTED_VALUE"""),44942.64583333333)</f>
        <v>44942.64583</v>
      </c>
      <c r="B13" s="5">
        <f>IFERROR(__xludf.DUMMYFUNCTION("""COMPUTED_VALUE"""),603.0)</f>
        <v>603</v>
      </c>
    </row>
    <row r="14">
      <c r="A14" s="5">
        <f>IFERROR(__xludf.DUMMYFUNCTION("""COMPUTED_VALUE"""),44943.64583333333)</f>
        <v>44943.64583</v>
      </c>
      <c r="B14" s="5">
        <f>IFERROR(__xludf.DUMMYFUNCTION("""COMPUTED_VALUE"""),592.95)</f>
        <v>592.95</v>
      </c>
    </row>
    <row r="15">
      <c r="A15" s="5">
        <f>IFERROR(__xludf.DUMMYFUNCTION("""COMPUTED_VALUE"""),44944.64583333333)</f>
        <v>44944.64583</v>
      </c>
      <c r="B15" s="5">
        <f>IFERROR(__xludf.DUMMYFUNCTION("""COMPUTED_VALUE"""),591.45)</f>
        <v>591.45</v>
      </c>
    </row>
    <row r="16">
      <c r="A16" s="5">
        <f>IFERROR(__xludf.DUMMYFUNCTION("""COMPUTED_VALUE"""),44945.64583333333)</f>
        <v>44945.64583</v>
      </c>
      <c r="B16" s="5">
        <f>IFERROR(__xludf.DUMMYFUNCTION("""COMPUTED_VALUE"""),589.85)</f>
        <v>589.85</v>
      </c>
    </row>
    <row r="17">
      <c r="A17" s="5">
        <f>IFERROR(__xludf.DUMMYFUNCTION("""COMPUTED_VALUE"""),44946.64583333333)</f>
        <v>44946.64583</v>
      </c>
      <c r="B17" s="5">
        <f>IFERROR(__xludf.DUMMYFUNCTION("""COMPUTED_VALUE"""),592.2)</f>
        <v>592.2</v>
      </c>
    </row>
    <row r="18">
      <c r="A18" s="5">
        <f>IFERROR(__xludf.DUMMYFUNCTION("""COMPUTED_VALUE"""),44949.64583333333)</f>
        <v>44949.64583</v>
      </c>
      <c r="B18" s="5">
        <f>IFERROR(__xludf.DUMMYFUNCTION("""COMPUTED_VALUE"""),600.45)</f>
        <v>600.45</v>
      </c>
    </row>
    <row r="19">
      <c r="A19" s="5">
        <f>IFERROR(__xludf.DUMMYFUNCTION("""COMPUTED_VALUE"""),44950.64583333333)</f>
        <v>44950.64583</v>
      </c>
      <c r="B19" s="5">
        <f>IFERROR(__xludf.DUMMYFUNCTION("""COMPUTED_VALUE"""),594.35)</f>
        <v>594.35</v>
      </c>
    </row>
    <row r="20">
      <c r="A20" s="5">
        <f>IFERROR(__xludf.DUMMYFUNCTION("""COMPUTED_VALUE"""),44951.64583333333)</f>
        <v>44951.64583</v>
      </c>
      <c r="B20" s="5">
        <f>IFERROR(__xludf.DUMMYFUNCTION("""COMPUTED_VALUE"""),568.7)</f>
        <v>568.7</v>
      </c>
    </row>
    <row r="21">
      <c r="A21" s="5">
        <f>IFERROR(__xludf.DUMMYFUNCTION("""COMPUTED_VALUE"""),44953.64583333333)</f>
        <v>44953.64583</v>
      </c>
      <c r="B21" s="5">
        <f>IFERROR(__xludf.DUMMYFUNCTION("""COMPUTED_VALUE"""),539.95)</f>
        <v>539.95</v>
      </c>
    </row>
    <row r="22">
      <c r="A22" s="5">
        <f>IFERROR(__xludf.DUMMYFUNCTION("""COMPUTED_VALUE"""),44956.64583333333)</f>
        <v>44956.64583</v>
      </c>
      <c r="B22" s="5">
        <f>IFERROR(__xludf.DUMMYFUNCTION("""COMPUTED_VALUE"""),538.2)</f>
        <v>538.2</v>
      </c>
    </row>
    <row r="23">
      <c r="A23" s="5">
        <f>IFERROR(__xludf.DUMMYFUNCTION("""COMPUTED_VALUE"""),44957.64583333333)</f>
        <v>44957.64583</v>
      </c>
      <c r="B23" s="5">
        <f>IFERROR(__xludf.DUMMYFUNCTION("""COMPUTED_VALUE"""),553.5)</f>
        <v>553.5</v>
      </c>
    </row>
    <row r="24">
      <c r="A24" s="5">
        <f>IFERROR(__xludf.DUMMYFUNCTION("""COMPUTED_VALUE"""),44958.64583333333)</f>
        <v>44958.64583</v>
      </c>
      <c r="B24" s="5">
        <f>IFERROR(__xludf.DUMMYFUNCTION("""COMPUTED_VALUE"""),527.35)</f>
        <v>527.35</v>
      </c>
    </row>
    <row r="25">
      <c r="A25" s="5">
        <f>IFERROR(__xludf.DUMMYFUNCTION("""COMPUTED_VALUE"""),44959.64583333333)</f>
        <v>44959.64583</v>
      </c>
      <c r="B25" s="5">
        <f>IFERROR(__xludf.DUMMYFUNCTION("""COMPUTED_VALUE"""),528.1)</f>
        <v>528.1</v>
      </c>
    </row>
    <row r="26">
      <c r="A26" s="5">
        <f>IFERROR(__xludf.DUMMYFUNCTION("""COMPUTED_VALUE"""),44960.64583333333)</f>
        <v>44960.64583</v>
      </c>
      <c r="B26" s="5">
        <f>IFERROR(__xludf.DUMMYFUNCTION("""COMPUTED_VALUE"""),544.2)</f>
        <v>544.2</v>
      </c>
    </row>
    <row r="27">
      <c r="A27" s="5">
        <f>IFERROR(__xludf.DUMMYFUNCTION("""COMPUTED_VALUE"""),44963.64583333333)</f>
        <v>44963.64583</v>
      </c>
      <c r="B27" s="5">
        <f>IFERROR(__xludf.DUMMYFUNCTION("""COMPUTED_VALUE"""),545.4)</f>
        <v>545.4</v>
      </c>
    </row>
    <row r="28">
      <c r="A28" s="5">
        <f>IFERROR(__xludf.DUMMYFUNCTION("""COMPUTED_VALUE"""),44964.64583333333)</f>
        <v>44964.64583</v>
      </c>
      <c r="B28" s="5">
        <f>IFERROR(__xludf.DUMMYFUNCTION("""COMPUTED_VALUE"""),547.1)</f>
        <v>547.1</v>
      </c>
    </row>
    <row r="29">
      <c r="A29" s="5">
        <f>IFERROR(__xludf.DUMMYFUNCTION("""COMPUTED_VALUE"""),44965.64583333333)</f>
        <v>44965.64583</v>
      </c>
      <c r="B29" s="5">
        <f>IFERROR(__xludf.DUMMYFUNCTION("""COMPUTED_VALUE"""),549.75)</f>
        <v>549.75</v>
      </c>
    </row>
    <row r="30">
      <c r="A30" s="5">
        <f>IFERROR(__xludf.DUMMYFUNCTION("""COMPUTED_VALUE"""),44966.64583333333)</f>
        <v>44966.64583</v>
      </c>
      <c r="B30" s="5">
        <f>IFERROR(__xludf.DUMMYFUNCTION("""COMPUTED_VALUE"""),550.8)</f>
        <v>550.8</v>
      </c>
    </row>
    <row r="31">
      <c r="A31" s="5">
        <f>IFERROR(__xludf.DUMMYFUNCTION("""COMPUTED_VALUE"""),44967.64583333333)</f>
        <v>44967.64583</v>
      </c>
      <c r="B31" s="5">
        <f>IFERROR(__xludf.DUMMYFUNCTION("""COMPUTED_VALUE"""),553.05)</f>
        <v>553.05</v>
      </c>
    </row>
    <row r="32">
      <c r="A32" s="5">
        <f>IFERROR(__xludf.DUMMYFUNCTION("""COMPUTED_VALUE"""),44970.64583333333)</f>
        <v>44970.64583</v>
      </c>
      <c r="B32" s="5">
        <f>IFERROR(__xludf.DUMMYFUNCTION("""COMPUTED_VALUE"""),537.5)</f>
        <v>537.5</v>
      </c>
    </row>
    <row r="33">
      <c r="A33" s="5">
        <f>IFERROR(__xludf.DUMMYFUNCTION("""COMPUTED_VALUE"""),44971.64583333333)</f>
        <v>44971.64583</v>
      </c>
      <c r="B33" s="5">
        <f>IFERROR(__xludf.DUMMYFUNCTION("""COMPUTED_VALUE"""),540.85)</f>
        <v>540.85</v>
      </c>
    </row>
    <row r="34">
      <c r="A34" s="5">
        <f>IFERROR(__xludf.DUMMYFUNCTION("""COMPUTED_VALUE"""),44972.64583333333)</f>
        <v>44972.64583</v>
      </c>
      <c r="B34" s="5">
        <f>IFERROR(__xludf.DUMMYFUNCTION("""COMPUTED_VALUE"""),542.25)</f>
        <v>542.25</v>
      </c>
    </row>
    <row r="35">
      <c r="A35" s="5">
        <f>IFERROR(__xludf.DUMMYFUNCTION("""COMPUTED_VALUE"""),44973.64583333333)</f>
        <v>44973.64583</v>
      </c>
      <c r="B35" s="5">
        <f>IFERROR(__xludf.DUMMYFUNCTION("""COMPUTED_VALUE"""),540.1)</f>
        <v>540.1</v>
      </c>
    </row>
    <row r="36">
      <c r="A36" s="5">
        <f>IFERROR(__xludf.DUMMYFUNCTION("""COMPUTED_VALUE"""),44974.64583333333)</f>
        <v>44974.64583</v>
      </c>
      <c r="B36" s="5">
        <f>IFERROR(__xludf.DUMMYFUNCTION("""COMPUTED_VALUE"""),531.0)</f>
        <v>531</v>
      </c>
    </row>
    <row r="37">
      <c r="A37" s="5">
        <f>IFERROR(__xludf.DUMMYFUNCTION("""COMPUTED_VALUE"""),44977.64583333333)</f>
        <v>44977.64583</v>
      </c>
      <c r="B37" s="5">
        <f>IFERROR(__xludf.DUMMYFUNCTION("""COMPUTED_VALUE"""),525.15)</f>
        <v>525.15</v>
      </c>
    </row>
    <row r="38">
      <c r="A38" s="5">
        <f>IFERROR(__xludf.DUMMYFUNCTION("""COMPUTED_VALUE"""),44978.64583333333)</f>
        <v>44978.64583</v>
      </c>
      <c r="B38" s="5">
        <f>IFERROR(__xludf.DUMMYFUNCTION("""COMPUTED_VALUE"""),523.45)</f>
        <v>523.45</v>
      </c>
    </row>
    <row r="39">
      <c r="A39" s="5">
        <f>IFERROR(__xludf.DUMMYFUNCTION("""COMPUTED_VALUE"""),44979.64583333333)</f>
        <v>44979.64583</v>
      </c>
      <c r="B39" s="5">
        <f>IFERROR(__xludf.DUMMYFUNCTION("""COMPUTED_VALUE"""),516.35)</f>
        <v>516.35</v>
      </c>
    </row>
    <row r="40">
      <c r="A40" s="5">
        <f>IFERROR(__xludf.DUMMYFUNCTION("""COMPUTED_VALUE"""),44980.64583333333)</f>
        <v>44980.64583</v>
      </c>
      <c r="B40" s="5">
        <f>IFERROR(__xludf.DUMMYFUNCTION("""COMPUTED_VALUE"""),521.0)</f>
        <v>521</v>
      </c>
    </row>
    <row r="41">
      <c r="A41" s="5">
        <f>IFERROR(__xludf.DUMMYFUNCTION("""COMPUTED_VALUE"""),44981.64583333333)</f>
        <v>44981.64583</v>
      </c>
      <c r="B41" s="5">
        <f>IFERROR(__xludf.DUMMYFUNCTION("""COMPUTED_VALUE"""),521.05)</f>
        <v>521.05</v>
      </c>
    </row>
    <row r="42">
      <c r="A42" s="5">
        <f>IFERROR(__xludf.DUMMYFUNCTION("""COMPUTED_VALUE"""),44984.64583333333)</f>
        <v>44984.64583</v>
      </c>
      <c r="B42" s="5">
        <f>IFERROR(__xludf.DUMMYFUNCTION("""COMPUTED_VALUE"""),527.7)</f>
        <v>527.7</v>
      </c>
    </row>
    <row r="43">
      <c r="A43" s="5">
        <f>IFERROR(__xludf.DUMMYFUNCTION("""COMPUTED_VALUE"""),44985.64583333333)</f>
        <v>44985.64583</v>
      </c>
      <c r="B43" s="5">
        <f>IFERROR(__xludf.DUMMYFUNCTION("""COMPUTED_VALUE"""),522.8)</f>
        <v>522.8</v>
      </c>
    </row>
    <row r="44">
      <c r="A44" s="5">
        <f>IFERROR(__xludf.DUMMYFUNCTION("""COMPUTED_VALUE"""),44986.64583333333)</f>
        <v>44986.64583</v>
      </c>
      <c r="B44" s="5">
        <f>IFERROR(__xludf.DUMMYFUNCTION("""COMPUTED_VALUE"""),536.7)</f>
        <v>536.7</v>
      </c>
    </row>
    <row r="45">
      <c r="A45" s="5">
        <f>IFERROR(__xludf.DUMMYFUNCTION("""COMPUTED_VALUE"""),44987.64583333333)</f>
        <v>44987.64583</v>
      </c>
      <c r="B45" s="5">
        <f>IFERROR(__xludf.DUMMYFUNCTION("""COMPUTED_VALUE"""),533.75)</f>
        <v>533.75</v>
      </c>
    </row>
    <row r="46">
      <c r="A46" s="5">
        <f>IFERROR(__xludf.DUMMYFUNCTION("""COMPUTED_VALUE"""),44988.64583333333)</f>
        <v>44988.64583</v>
      </c>
      <c r="B46" s="5">
        <f>IFERROR(__xludf.DUMMYFUNCTION("""COMPUTED_VALUE"""),561.2)</f>
        <v>561.2</v>
      </c>
    </row>
    <row r="47">
      <c r="A47" s="5">
        <f>IFERROR(__xludf.DUMMYFUNCTION("""COMPUTED_VALUE"""),44991.64583333333)</f>
        <v>44991.64583</v>
      </c>
      <c r="B47" s="5">
        <f>IFERROR(__xludf.DUMMYFUNCTION("""COMPUTED_VALUE"""),561.7)</f>
        <v>561.7</v>
      </c>
    </row>
    <row r="48">
      <c r="A48" s="5">
        <f>IFERROR(__xludf.DUMMYFUNCTION("""COMPUTED_VALUE"""),44993.64583333333)</f>
        <v>44993.64583</v>
      </c>
      <c r="B48" s="5">
        <f>IFERROR(__xludf.DUMMYFUNCTION("""COMPUTED_VALUE"""),564.8)</f>
        <v>564.8</v>
      </c>
    </row>
    <row r="49">
      <c r="A49" s="5">
        <f>IFERROR(__xludf.DUMMYFUNCTION("""COMPUTED_VALUE"""),44994.64583333333)</f>
        <v>44994.64583</v>
      </c>
      <c r="B49" s="5">
        <f>IFERROR(__xludf.DUMMYFUNCTION("""COMPUTED_VALUE"""),558.9)</f>
        <v>558.9</v>
      </c>
    </row>
    <row r="50">
      <c r="A50" s="5">
        <f>IFERROR(__xludf.DUMMYFUNCTION("""COMPUTED_VALUE"""),44995.64583333333)</f>
        <v>44995.64583</v>
      </c>
      <c r="B50" s="5">
        <f>IFERROR(__xludf.DUMMYFUNCTION("""COMPUTED_VALUE"""),547.35)</f>
        <v>547.35</v>
      </c>
    </row>
    <row r="51">
      <c r="A51" s="5">
        <f>IFERROR(__xludf.DUMMYFUNCTION("""COMPUTED_VALUE"""),44998.64583333333)</f>
        <v>44998.64583</v>
      </c>
      <c r="B51" s="5">
        <f>IFERROR(__xludf.DUMMYFUNCTION("""COMPUTED_VALUE"""),530.0)</f>
        <v>530</v>
      </c>
    </row>
    <row r="52">
      <c r="A52" s="5">
        <f>IFERROR(__xludf.DUMMYFUNCTION("""COMPUTED_VALUE"""),44999.64583333333)</f>
        <v>44999.64583</v>
      </c>
      <c r="B52" s="5">
        <f>IFERROR(__xludf.DUMMYFUNCTION("""COMPUTED_VALUE"""),525.4)</f>
        <v>525.4</v>
      </c>
    </row>
    <row r="53">
      <c r="A53" s="5">
        <f>IFERROR(__xludf.DUMMYFUNCTION("""COMPUTED_VALUE"""),45000.64583333333)</f>
        <v>45000.64583</v>
      </c>
      <c r="B53" s="5">
        <f>IFERROR(__xludf.DUMMYFUNCTION("""COMPUTED_VALUE"""),517.55)</f>
        <v>517.55</v>
      </c>
    </row>
    <row r="54">
      <c r="A54" s="5">
        <f>IFERROR(__xludf.DUMMYFUNCTION("""COMPUTED_VALUE"""),45001.64583333333)</f>
        <v>45001.64583</v>
      </c>
      <c r="B54" s="5">
        <f>IFERROR(__xludf.DUMMYFUNCTION("""COMPUTED_VALUE"""),524.5)</f>
        <v>524.5</v>
      </c>
    </row>
    <row r="55">
      <c r="A55" s="5">
        <f>IFERROR(__xludf.DUMMYFUNCTION("""COMPUTED_VALUE"""),45002.64583333333)</f>
        <v>45002.64583</v>
      </c>
      <c r="B55" s="5">
        <f>IFERROR(__xludf.DUMMYFUNCTION("""COMPUTED_VALUE"""),529.8)</f>
        <v>529.8</v>
      </c>
    </row>
    <row r="56">
      <c r="A56" s="5">
        <f>IFERROR(__xludf.DUMMYFUNCTION("""COMPUTED_VALUE"""),45005.64583333333)</f>
        <v>45005.64583</v>
      </c>
      <c r="B56" s="5">
        <f>IFERROR(__xludf.DUMMYFUNCTION("""COMPUTED_VALUE"""),519.2)</f>
        <v>519.2</v>
      </c>
    </row>
    <row r="57">
      <c r="A57" s="5">
        <f>IFERROR(__xludf.DUMMYFUNCTION("""COMPUTED_VALUE"""),45006.64583333333)</f>
        <v>45006.64583</v>
      </c>
      <c r="B57" s="5">
        <f>IFERROR(__xludf.DUMMYFUNCTION("""COMPUTED_VALUE"""),521.85)</f>
        <v>521.85</v>
      </c>
    </row>
    <row r="58">
      <c r="A58" s="5">
        <f>IFERROR(__xludf.DUMMYFUNCTION("""COMPUTED_VALUE"""),45007.64583333333)</f>
        <v>45007.64583</v>
      </c>
      <c r="B58" s="5">
        <f>IFERROR(__xludf.DUMMYFUNCTION("""COMPUTED_VALUE"""),521.55)</f>
        <v>521.55</v>
      </c>
    </row>
    <row r="59">
      <c r="A59" s="5">
        <f>IFERROR(__xludf.DUMMYFUNCTION("""COMPUTED_VALUE"""),45008.64583333333)</f>
        <v>45008.64583</v>
      </c>
      <c r="B59" s="5">
        <f>IFERROR(__xludf.DUMMYFUNCTION("""COMPUTED_VALUE"""),512.75)</f>
        <v>512.75</v>
      </c>
    </row>
    <row r="60">
      <c r="A60" s="5">
        <f>IFERROR(__xludf.DUMMYFUNCTION("""COMPUTED_VALUE"""),45009.64583333333)</f>
        <v>45009.64583</v>
      </c>
      <c r="B60" s="5">
        <f>IFERROR(__xludf.DUMMYFUNCTION("""COMPUTED_VALUE"""),505.35)</f>
        <v>505.35</v>
      </c>
    </row>
    <row r="61">
      <c r="A61" s="5">
        <f>IFERROR(__xludf.DUMMYFUNCTION("""COMPUTED_VALUE"""),45012.64583333333)</f>
        <v>45012.64583</v>
      </c>
      <c r="B61" s="5">
        <f>IFERROR(__xludf.DUMMYFUNCTION("""COMPUTED_VALUE"""),510.15)</f>
        <v>510.15</v>
      </c>
    </row>
    <row r="62">
      <c r="A62" s="5">
        <f>IFERROR(__xludf.DUMMYFUNCTION("""COMPUTED_VALUE"""),45013.64583333333)</f>
        <v>45013.64583</v>
      </c>
      <c r="B62" s="5">
        <f>IFERROR(__xludf.DUMMYFUNCTION("""COMPUTED_VALUE"""),508.1)</f>
        <v>508.1</v>
      </c>
    </row>
    <row r="63">
      <c r="A63" s="5">
        <f>IFERROR(__xludf.DUMMYFUNCTION("""COMPUTED_VALUE"""),45014.64583333333)</f>
        <v>45014.64583</v>
      </c>
      <c r="B63" s="5">
        <f>IFERROR(__xludf.DUMMYFUNCTION("""COMPUTED_VALUE"""),516.5)</f>
        <v>516.5</v>
      </c>
    </row>
    <row r="64">
      <c r="A64" s="5">
        <f>IFERROR(__xludf.DUMMYFUNCTION("""COMPUTED_VALUE"""),45016.64583333333)</f>
        <v>45016.64583</v>
      </c>
      <c r="B64" s="5">
        <f>IFERROR(__xludf.DUMMYFUNCTION("""COMPUTED_VALUE"""),523.75)</f>
        <v>523.75</v>
      </c>
    </row>
    <row r="65">
      <c r="A65" s="5">
        <f>IFERROR(__xludf.DUMMYFUNCTION("""COMPUTED_VALUE"""),45019.64583333333)</f>
        <v>45019.64583</v>
      </c>
      <c r="B65" s="5">
        <f>IFERROR(__xludf.DUMMYFUNCTION("""COMPUTED_VALUE"""),526.75)</f>
        <v>526.75</v>
      </c>
    </row>
    <row r="66">
      <c r="A66" s="5">
        <f>IFERROR(__xludf.DUMMYFUNCTION("""COMPUTED_VALUE"""),45021.64583333333)</f>
        <v>45021.64583</v>
      </c>
      <c r="B66" s="5">
        <f>IFERROR(__xludf.DUMMYFUNCTION("""COMPUTED_VALUE"""),523.0)</f>
        <v>523</v>
      </c>
    </row>
    <row r="67">
      <c r="A67" s="5">
        <f>IFERROR(__xludf.DUMMYFUNCTION("""COMPUTED_VALUE"""),45022.64583333333)</f>
        <v>45022.64583</v>
      </c>
      <c r="B67" s="5">
        <f>IFERROR(__xludf.DUMMYFUNCTION("""COMPUTED_VALUE"""),527.65)</f>
        <v>527.65</v>
      </c>
    </row>
    <row r="68">
      <c r="A68" s="5">
        <f>IFERROR(__xludf.DUMMYFUNCTION("""COMPUTED_VALUE"""),45026.64583333333)</f>
        <v>45026.64583</v>
      </c>
      <c r="B68" s="5">
        <f>IFERROR(__xludf.DUMMYFUNCTION("""COMPUTED_VALUE"""),526.3)</f>
        <v>526.3</v>
      </c>
    </row>
    <row r="69">
      <c r="A69" s="5">
        <f>IFERROR(__xludf.DUMMYFUNCTION("""COMPUTED_VALUE"""),45027.64583333333)</f>
        <v>45027.64583</v>
      </c>
      <c r="B69" s="5">
        <f>IFERROR(__xludf.DUMMYFUNCTION("""COMPUTED_VALUE"""),532.1)</f>
        <v>532.1</v>
      </c>
    </row>
    <row r="70">
      <c r="A70" s="5">
        <f>IFERROR(__xludf.DUMMYFUNCTION("""COMPUTED_VALUE"""),45028.64583333333)</f>
        <v>45028.64583</v>
      </c>
      <c r="B70" s="5">
        <f>IFERROR(__xludf.DUMMYFUNCTION("""COMPUTED_VALUE"""),528.2)</f>
        <v>528.2</v>
      </c>
    </row>
    <row r="71">
      <c r="A71" s="5">
        <f>IFERROR(__xludf.DUMMYFUNCTION("""COMPUTED_VALUE"""),45029.64583333333)</f>
        <v>45029.64583</v>
      </c>
      <c r="B71" s="5">
        <f>IFERROR(__xludf.DUMMYFUNCTION("""COMPUTED_VALUE"""),532.95)</f>
        <v>532.95</v>
      </c>
    </row>
    <row r="72">
      <c r="A72" s="5">
        <f>IFERROR(__xludf.DUMMYFUNCTION("""COMPUTED_VALUE"""),45033.64583333333)</f>
        <v>45033.64583</v>
      </c>
      <c r="B72" s="5">
        <f>IFERROR(__xludf.DUMMYFUNCTION("""COMPUTED_VALUE"""),544.0)</f>
        <v>544</v>
      </c>
    </row>
    <row r="73">
      <c r="A73" s="5">
        <f>IFERROR(__xludf.DUMMYFUNCTION("""COMPUTED_VALUE"""),45034.64583333333)</f>
        <v>45034.64583</v>
      </c>
      <c r="B73" s="5">
        <f>IFERROR(__xludf.DUMMYFUNCTION("""COMPUTED_VALUE"""),545.85)</f>
        <v>545.85</v>
      </c>
    </row>
    <row r="74">
      <c r="A74" s="5">
        <f>IFERROR(__xludf.DUMMYFUNCTION("""COMPUTED_VALUE"""),45035.64583333333)</f>
        <v>45035.64583</v>
      </c>
      <c r="B74" s="5">
        <f>IFERROR(__xludf.DUMMYFUNCTION("""COMPUTED_VALUE"""),540.3)</f>
        <v>540.3</v>
      </c>
    </row>
    <row r="75">
      <c r="A75" s="5">
        <f>IFERROR(__xludf.DUMMYFUNCTION("""COMPUTED_VALUE"""),45036.64583333333)</f>
        <v>45036.64583</v>
      </c>
      <c r="B75" s="5">
        <f>IFERROR(__xludf.DUMMYFUNCTION("""COMPUTED_VALUE"""),544.8)</f>
        <v>544.8</v>
      </c>
    </row>
    <row r="76">
      <c r="A76" s="5">
        <f>IFERROR(__xludf.DUMMYFUNCTION("""COMPUTED_VALUE"""),45037.64583333333)</f>
        <v>45037.64583</v>
      </c>
      <c r="B76" s="5">
        <f>IFERROR(__xludf.DUMMYFUNCTION("""COMPUTED_VALUE"""),543.15)</f>
        <v>543.15</v>
      </c>
    </row>
    <row r="77">
      <c r="A77" s="5">
        <f>IFERROR(__xludf.DUMMYFUNCTION("""COMPUTED_VALUE"""),45040.64583333333)</f>
        <v>45040.64583</v>
      </c>
      <c r="B77" s="5">
        <f>IFERROR(__xludf.DUMMYFUNCTION("""COMPUTED_VALUE"""),554.6)</f>
        <v>554.6</v>
      </c>
    </row>
    <row r="78">
      <c r="A78" s="5">
        <f>IFERROR(__xludf.DUMMYFUNCTION("""COMPUTED_VALUE"""),45041.64583333333)</f>
        <v>45041.64583</v>
      </c>
      <c r="B78" s="5">
        <f>IFERROR(__xludf.DUMMYFUNCTION("""COMPUTED_VALUE"""),561.8)</f>
        <v>561.8</v>
      </c>
    </row>
    <row r="79">
      <c r="A79" s="5">
        <f>IFERROR(__xludf.DUMMYFUNCTION("""COMPUTED_VALUE"""),45042.64583333333)</f>
        <v>45042.64583</v>
      </c>
      <c r="B79" s="5">
        <f>IFERROR(__xludf.DUMMYFUNCTION("""COMPUTED_VALUE"""),566.35)</f>
        <v>566.35</v>
      </c>
    </row>
    <row r="80">
      <c r="A80" s="5">
        <f>IFERROR(__xludf.DUMMYFUNCTION("""COMPUTED_VALUE"""),45043.64583333333)</f>
        <v>45043.64583</v>
      </c>
      <c r="B80" s="5">
        <f>IFERROR(__xludf.DUMMYFUNCTION("""COMPUTED_VALUE"""),564.75)</f>
        <v>564.75</v>
      </c>
    </row>
    <row r="81">
      <c r="A81" s="5">
        <f>IFERROR(__xludf.DUMMYFUNCTION("""COMPUTED_VALUE"""),45044.64583333333)</f>
        <v>45044.64583</v>
      </c>
      <c r="B81" s="5">
        <f>IFERROR(__xludf.DUMMYFUNCTION("""COMPUTED_VALUE"""),578.3)</f>
        <v>578.3</v>
      </c>
    </row>
    <row r="82">
      <c r="A82" s="5">
        <f>IFERROR(__xludf.DUMMYFUNCTION("""COMPUTED_VALUE"""),45048.64583333333)</f>
        <v>45048.64583</v>
      </c>
      <c r="B82" s="5">
        <f>IFERROR(__xludf.DUMMYFUNCTION("""COMPUTED_VALUE"""),575.3)</f>
        <v>575.3</v>
      </c>
    </row>
    <row r="83">
      <c r="A83" s="5">
        <f>IFERROR(__xludf.DUMMYFUNCTION("""COMPUTED_VALUE"""),45049.64583333333)</f>
        <v>45049.64583</v>
      </c>
      <c r="B83" s="5">
        <f>IFERROR(__xludf.DUMMYFUNCTION("""COMPUTED_VALUE"""),570.5)</f>
        <v>570.5</v>
      </c>
    </row>
    <row r="84">
      <c r="A84" s="5">
        <f>IFERROR(__xludf.DUMMYFUNCTION("""COMPUTED_VALUE"""),45050.64583333333)</f>
        <v>45050.64583</v>
      </c>
      <c r="B84" s="5">
        <f>IFERROR(__xludf.DUMMYFUNCTION("""COMPUTED_VALUE"""),580.0)</f>
        <v>580</v>
      </c>
    </row>
    <row r="85">
      <c r="A85" s="5">
        <f>IFERROR(__xludf.DUMMYFUNCTION("""COMPUTED_VALUE"""),45051.64583333333)</f>
        <v>45051.64583</v>
      </c>
      <c r="B85" s="5">
        <f>IFERROR(__xludf.DUMMYFUNCTION("""COMPUTED_VALUE"""),576.5)</f>
        <v>576.5</v>
      </c>
    </row>
    <row r="86">
      <c r="A86" s="5">
        <f>IFERROR(__xludf.DUMMYFUNCTION("""COMPUTED_VALUE"""),45054.64583333333)</f>
        <v>45054.64583</v>
      </c>
      <c r="B86" s="5">
        <f>IFERROR(__xludf.DUMMYFUNCTION("""COMPUTED_VALUE"""),583.6)</f>
        <v>583.6</v>
      </c>
    </row>
    <row r="87">
      <c r="A87" s="5">
        <f>IFERROR(__xludf.DUMMYFUNCTION("""COMPUTED_VALUE"""),45055.64583333333)</f>
        <v>45055.64583</v>
      </c>
      <c r="B87" s="5">
        <f>IFERROR(__xludf.DUMMYFUNCTION("""COMPUTED_VALUE"""),573.5)</f>
        <v>573.5</v>
      </c>
    </row>
    <row r="88">
      <c r="A88" s="5">
        <f>IFERROR(__xludf.DUMMYFUNCTION("""COMPUTED_VALUE"""),45056.64583333333)</f>
        <v>45056.64583</v>
      </c>
      <c r="B88" s="5">
        <f>IFERROR(__xludf.DUMMYFUNCTION("""COMPUTED_VALUE"""),572.2)</f>
        <v>572.2</v>
      </c>
    </row>
    <row r="89">
      <c r="A89" s="5">
        <f>IFERROR(__xludf.DUMMYFUNCTION("""COMPUTED_VALUE"""),45057.64583333333)</f>
        <v>45057.64583</v>
      </c>
      <c r="B89" s="5">
        <f>IFERROR(__xludf.DUMMYFUNCTION("""COMPUTED_VALUE"""),573.45)</f>
        <v>573.45</v>
      </c>
    </row>
    <row r="90">
      <c r="A90" s="5">
        <f>IFERROR(__xludf.DUMMYFUNCTION("""COMPUTED_VALUE"""),45058.64583333333)</f>
        <v>45058.64583</v>
      </c>
      <c r="B90" s="5">
        <f>IFERROR(__xludf.DUMMYFUNCTION("""COMPUTED_VALUE"""),578.15)</f>
        <v>578.15</v>
      </c>
    </row>
    <row r="91">
      <c r="A91" s="5">
        <f>IFERROR(__xludf.DUMMYFUNCTION("""COMPUTED_VALUE"""),45061.64583333333)</f>
        <v>45061.64583</v>
      </c>
      <c r="B91" s="5">
        <f>IFERROR(__xludf.DUMMYFUNCTION("""COMPUTED_VALUE"""),581.9)</f>
        <v>581.9</v>
      </c>
    </row>
    <row r="92">
      <c r="A92" s="5">
        <f>IFERROR(__xludf.DUMMYFUNCTION("""COMPUTED_VALUE"""),45062.64583333333)</f>
        <v>45062.64583</v>
      </c>
      <c r="B92" s="5">
        <f>IFERROR(__xludf.DUMMYFUNCTION("""COMPUTED_VALUE"""),586.3)</f>
        <v>586.3</v>
      </c>
    </row>
    <row r="93">
      <c r="A93" s="5">
        <f>IFERROR(__xludf.DUMMYFUNCTION("""COMPUTED_VALUE"""),45063.64583333333)</f>
        <v>45063.64583</v>
      </c>
      <c r="B93" s="5">
        <f>IFERROR(__xludf.DUMMYFUNCTION("""COMPUTED_VALUE"""),586.3)</f>
        <v>586.3</v>
      </c>
    </row>
    <row r="94">
      <c r="A94" s="5">
        <f>IFERROR(__xludf.DUMMYFUNCTION("""COMPUTED_VALUE"""),45064.64583333333)</f>
        <v>45064.64583</v>
      </c>
      <c r="B94" s="5">
        <f>IFERROR(__xludf.DUMMYFUNCTION("""COMPUTED_VALUE"""),574.2)</f>
        <v>574.2</v>
      </c>
    </row>
    <row r="95">
      <c r="A95" s="5">
        <f>IFERROR(__xludf.DUMMYFUNCTION("""COMPUTED_VALUE"""),45065.64583333333)</f>
        <v>45065.64583</v>
      </c>
      <c r="B95" s="5">
        <f>IFERROR(__xludf.DUMMYFUNCTION("""COMPUTED_VALUE"""),575.15)</f>
        <v>575.15</v>
      </c>
    </row>
    <row r="96">
      <c r="A96" s="5">
        <f>IFERROR(__xludf.DUMMYFUNCTION("""COMPUTED_VALUE"""),45068.64583333333)</f>
        <v>45068.64583</v>
      </c>
      <c r="B96" s="5">
        <f>IFERROR(__xludf.DUMMYFUNCTION("""COMPUTED_VALUE"""),577.15)</f>
        <v>577.15</v>
      </c>
    </row>
    <row r="97">
      <c r="A97" s="5">
        <f>IFERROR(__xludf.DUMMYFUNCTION("""COMPUTED_VALUE"""),45069.64583333333)</f>
        <v>45069.64583</v>
      </c>
      <c r="B97" s="5">
        <f>IFERROR(__xludf.DUMMYFUNCTION("""COMPUTED_VALUE"""),581.6)</f>
        <v>581.6</v>
      </c>
    </row>
    <row r="98">
      <c r="A98" s="5">
        <f>IFERROR(__xludf.DUMMYFUNCTION("""COMPUTED_VALUE"""),45070.64583333333)</f>
        <v>45070.64583</v>
      </c>
      <c r="B98" s="5">
        <f>IFERROR(__xludf.DUMMYFUNCTION("""COMPUTED_VALUE"""),582.7)</f>
        <v>582.7</v>
      </c>
    </row>
    <row r="99">
      <c r="A99" s="5">
        <f>IFERROR(__xludf.DUMMYFUNCTION("""COMPUTED_VALUE"""),45071.64583333333)</f>
        <v>45071.64583</v>
      </c>
      <c r="B99" s="5">
        <f>IFERROR(__xludf.DUMMYFUNCTION("""COMPUTED_VALUE"""),581.25)</f>
        <v>581.25</v>
      </c>
    </row>
    <row r="100">
      <c r="A100" s="5">
        <f>IFERROR(__xludf.DUMMYFUNCTION("""COMPUTED_VALUE"""),45072.64583333333)</f>
        <v>45072.64583</v>
      </c>
      <c r="B100" s="5">
        <f>IFERROR(__xludf.DUMMYFUNCTION("""COMPUTED_VALUE"""),586.0)</f>
        <v>586</v>
      </c>
    </row>
    <row r="101">
      <c r="A101" s="5">
        <f>IFERROR(__xludf.DUMMYFUNCTION("""COMPUTED_VALUE"""),45075.64583333333)</f>
        <v>45075.64583</v>
      </c>
      <c r="B101" s="5">
        <f>IFERROR(__xludf.DUMMYFUNCTION("""COMPUTED_VALUE"""),595.0)</f>
        <v>595</v>
      </c>
    </row>
    <row r="102">
      <c r="A102" s="5">
        <f>IFERROR(__xludf.DUMMYFUNCTION("""COMPUTED_VALUE"""),45076.64583333333)</f>
        <v>45076.64583</v>
      </c>
      <c r="B102" s="5">
        <f>IFERROR(__xludf.DUMMYFUNCTION("""COMPUTED_VALUE"""),592.8)</f>
        <v>592.8</v>
      </c>
    </row>
    <row r="103">
      <c r="A103" s="5">
        <f>IFERROR(__xludf.DUMMYFUNCTION("""COMPUTED_VALUE"""),45077.64583333333)</f>
        <v>45077.64583</v>
      </c>
      <c r="B103" s="5">
        <f>IFERROR(__xludf.DUMMYFUNCTION("""COMPUTED_VALUE"""),579.85)</f>
        <v>579.85</v>
      </c>
    </row>
    <row r="104">
      <c r="A104" s="5">
        <f>IFERROR(__xludf.DUMMYFUNCTION("""COMPUTED_VALUE"""),45078.64583333333)</f>
        <v>45078.64583</v>
      </c>
      <c r="B104" s="5">
        <f>IFERROR(__xludf.DUMMYFUNCTION("""COMPUTED_VALUE"""),582.75)</f>
        <v>582.75</v>
      </c>
    </row>
    <row r="105">
      <c r="A105" s="5">
        <f>IFERROR(__xludf.DUMMYFUNCTION("""COMPUTED_VALUE"""),45079.64583333333)</f>
        <v>45079.64583</v>
      </c>
      <c r="B105" s="5">
        <f>IFERROR(__xludf.DUMMYFUNCTION("""COMPUTED_VALUE"""),587.2)</f>
        <v>587.2</v>
      </c>
    </row>
    <row r="106">
      <c r="A106" s="5">
        <f>IFERROR(__xludf.DUMMYFUNCTION("""COMPUTED_VALUE"""),45082.64583333333)</f>
        <v>45082.64583</v>
      </c>
      <c r="B106" s="5">
        <f>IFERROR(__xludf.DUMMYFUNCTION("""COMPUTED_VALUE"""),587.2)</f>
        <v>587.2</v>
      </c>
    </row>
    <row r="107">
      <c r="A107" s="5">
        <f>IFERROR(__xludf.DUMMYFUNCTION("""COMPUTED_VALUE"""),45083.64583333333)</f>
        <v>45083.64583</v>
      </c>
      <c r="B107" s="5">
        <f>IFERROR(__xludf.DUMMYFUNCTION("""COMPUTED_VALUE"""),585.35)</f>
        <v>585.35</v>
      </c>
    </row>
    <row r="108">
      <c r="A108" s="5">
        <f>IFERROR(__xludf.DUMMYFUNCTION("""COMPUTED_VALUE"""),45084.64583333333)</f>
        <v>45084.64583</v>
      </c>
      <c r="B108" s="5">
        <f>IFERROR(__xludf.DUMMYFUNCTION("""COMPUTED_VALUE"""),589.2)</f>
        <v>589.2</v>
      </c>
    </row>
    <row r="109">
      <c r="A109" s="5">
        <f>IFERROR(__xludf.DUMMYFUNCTION("""COMPUTED_VALUE"""),45085.64583333333)</f>
        <v>45085.64583</v>
      </c>
      <c r="B109" s="5">
        <f>IFERROR(__xludf.DUMMYFUNCTION("""COMPUTED_VALUE"""),588.5)</f>
        <v>588.5</v>
      </c>
    </row>
    <row r="110">
      <c r="A110" s="5">
        <f>IFERROR(__xludf.DUMMYFUNCTION("""COMPUTED_VALUE"""),45086.64583333333)</f>
        <v>45086.64583</v>
      </c>
      <c r="B110" s="5">
        <f>IFERROR(__xludf.DUMMYFUNCTION("""COMPUTED_VALUE"""),578.7)</f>
        <v>578.7</v>
      </c>
    </row>
    <row r="111">
      <c r="A111" s="5">
        <f>IFERROR(__xludf.DUMMYFUNCTION("""COMPUTED_VALUE"""),45089.64583333333)</f>
        <v>45089.64583</v>
      </c>
      <c r="B111" s="5">
        <f>IFERROR(__xludf.DUMMYFUNCTION("""COMPUTED_VALUE"""),578.65)</f>
        <v>578.65</v>
      </c>
    </row>
    <row r="112">
      <c r="A112" s="5">
        <f>IFERROR(__xludf.DUMMYFUNCTION("""COMPUTED_VALUE"""),45090.64583333333)</f>
        <v>45090.64583</v>
      </c>
      <c r="B112" s="5">
        <f>IFERROR(__xludf.DUMMYFUNCTION("""COMPUTED_VALUE"""),576.4)</f>
        <v>576.4</v>
      </c>
    </row>
    <row r="113">
      <c r="A113" s="5">
        <f>IFERROR(__xludf.DUMMYFUNCTION("""COMPUTED_VALUE"""),45091.64583333333)</f>
        <v>45091.64583</v>
      </c>
      <c r="B113" s="5">
        <f>IFERROR(__xludf.DUMMYFUNCTION("""COMPUTED_VALUE"""),576.55)</f>
        <v>576.55</v>
      </c>
    </row>
    <row r="114">
      <c r="A114" s="5">
        <f>IFERROR(__xludf.DUMMYFUNCTION("""COMPUTED_VALUE"""),45092.64583333333)</f>
        <v>45092.64583</v>
      </c>
      <c r="B114" s="5">
        <f>IFERROR(__xludf.DUMMYFUNCTION("""COMPUTED_VALUE"""),566.5)</f>
        <v>566.5</v>
      </c>
    </row>
    <row r="115">
      <c r="A115" s="5">
        <f>IFERROR(__xludf.DUMMYFUNCTION("""COMPUTED_VALUE"""),45093.64583333333)</f>
        <v>45093.64583</v>
      </c>
      <c r="B115" s="5">
        <f>IFERROR(__xludf.DUMMYFUNCTION("""COMPUTED_VALUE"""),571.25)</f>
        <v>571.25</v>
      </c>
    </row>
    <row r="116">
      <c r="A116" s="5">
        <f>IFERROR(__xludf.DUMMYFUNCTION("""COMPUTED_VALUE"""),45096.64583333333)</f>
        <v>45096.64583</v>
      </c>
      <c r="B116" s="5">
        <f>IFERROR(__xludf.DUMMYFUNCTION("""COMPUTED_VALUE"""),568.85)</f>
        <v>568.85</v>
      </c>
    </row>
    <row r="117">
      <c r="A117" s="5">
        <f>IFERROR(__xludf.DUMMYFUNCTION("""COMPUTED_VALUE"""),45097.64583333333)</f>
        <v>45097.64583</v>
      </c>
      <c r="B117" s="5">
        <f>IFERROR(__xludf.DUMMYFUNCTION("""COMPUTED_VALUE"""),567.4)</f>
        <v>567.4</v>
      </c>
    </row>
    <row r="118">
      <c r="A118" s="5">
        <f>IFERROR(__xludf.DUMMYFUNCTION("""COMPUTED_VALUE"""),45098.64583333333)</f>
        <v>45098.64583</v>
      </c>
      <c r="B118" s="5">
        <f>IFERROR(__xludf.DUMMYFUNCTION("""COMPUTED_VALUE"""),566.35)</f>
        <v>566.35</v>
      </c>
    </row>
    <row r="119">
      <c r="A119" s="5">
        <f>IFERROR(__xludf.DUMMYFUNCTION("""COMPUTED_VALUE"""),45099.64583333333)</f>
        <v>45099.64583</v>
      </c>
      <c r="B119" s="5">
        <f>IFERROR(__xludf.DUMMYFUNCTION("""COMPUTED_VALUE"""),562.95)</f>
        <v>562.95</v>
      </c>
    </row>
    <row r="120">
      <c r="A120" s="5">
        <f>IFERROR(__xludf.DUMMYFUNCTION("""COMPUTED_VALUE"""),45100.64583333333)</f>
        <v>45100.64583</v>
      </c>
      <c r="B120" s="5">
        <f>IFERROR(__xludf.DUMMYFUNCTION("""COMPUTED_VALUE"""),554.6)</f>
        <v>554.6</v>
      </c>
    </row>
    <row r="121">
      <c r="A121" s="5">
        <f>IFERROR(__xludf.DUMMYFUNCTION("""COMPUTED_VALUE"""),45103.64583333333)</f>
        <v>45103.64583</v>
      </c>
      <c r="B121" s="5">
        <f>IFERROR(__xludf.DUMMYFUNCTION("""COMPUTED_VALUE"""),557.05)</f>
        <v>557.05</v>
      </c>
    </row>
    <row r="122">
      <c r="A122" s="5">
        <f>IFERROR(__xludf.DUMMYFUNCTION("""COMPUTED_VALUE"""),45104.64583333333)</f>
        <v>45104.64583</v>
      </c>
      <c r="B122" s="5">
        <f>IFERROR(__xludf.DUMMYFUNCTION("""COMPUTED_VALUE"""),566.1)</f>
        <v>566.1</v>
      </c>
    </row>
    <row r="123">
      <c r="A123" s="5">
        <f>IFERROR(__xludf.DUMMYFUNCTION("""COMPUTED_VALUE"""),45105.64583333333)</f>
        <v>45105.64583</v>
      </c>
      <c r="B123" s="5">
        <f>IFERROR(__xludf.DUMMYFUNCTION("""COMPUTED_VALUE"""),569.8)</f>
        <v>569.8</v>
      </c>
    </row>
    <row r="124">
      <c r="A124" s="5">
        <f>IFERROR(__xludf.DUMMYFUNCTION("""COMPUTED_VALUE"""),45107.64583333333)</f>
        <v>45107.64583</v>
      </c>
      <c r="B124" s="5">
        <f>IFERROR(__xludf.DUMMYFUNCTION("""COMPUTED_VALUE"""),572.85)</f>
        <v>572.85</v>
      </c>
    </row>
    <row r="125">
      <c r="A125" s="5">
        <f>IFERROR(__xludf.DUMMYFUNCTION("""COMPUTED_VALUE"""),45110.64583333333)</f>
        <v>45110.64583</v>
      </c>
      <c r="B125" s="5">
        <f>IFERROR(__xludf.DUMMYFUNCTION("""COMPUTED_VALUE"""),585.45)</f>
        <v>585.45</v>
      </c>
    </row>
    <row r="126">
      <c r="A126" s="5">
        <f>IFERROR(__xludf.DUMMYFUNCTION("""COMPUTED_VALUE"""),45111.64583333333)</f>
        <v>45111.64583</v>
      </c>
      <c r="B126" s="5">
        <f>IFERROR(__xludf.DUMMYFUNCTION("""COMPUTED_VALUE"""),589.25)</f>
        <v>589.25</v>
      </c>
    </row>
    <row r="127">
      <c r="A127" s="5">
        <f>IFERROR(__xludf.DUMMYFUNCTION("""COMPUTED_VALUE"""),45112.64583333333)</f>
        <v>45112.64583</v>
      </c>
      <c r="B127" s="5">
        <f>IFERROR(__xludf.DUMMYFUNCTION("""COMPUTED_VALUE"""),590.6)</f>
        <v>590.6</v>
      </c>
    </row>
    <row r="128">
      <c r="A128" s="5">
        <f>IFERROR(__xludf.DUMMYFUNCTION("""COMPUTED_VALUE"""),45113.64583333333)</f>
        <v>45113.64583</v>
      </c>
      <c r="B128" s="5">
        <f>IFERROR(__xludf.DUMMYFUNCTION("""COMPUTED_VALUE"""),592.5)</f>
        <v>592.5</v>
      </c>
    </row>
    <row r="129">
      <c r="A129" s="5">
        <f>IFERROR(__xludf.DUMMYFUNCTION("""COMPUTED_VALUE"""),45114.64583333333)</f>
        <v>45114.64583</v>
      </c>
      <c r="B129" s="5">
        <f>IFERROR(__xludf.DUMMYFUNCTION("""COMPUTED_VALUE"""),593.6)</f>
        <v>593.6</v>
      </c>
    </row>
    <row r="130">
      <c r="A130" s="5">
        <f>IFERROR(__xludf.DUMMYFUNCTION("""COMPUTED_VALUE"""),45117.64583333333)</f>
        <v>45117.64583</v>
      </c>
      <c r="B130" s="5">
        <f>IFERROR(__xludf.DUMMYFUNCTION("""COMPUTED_VALUE"""),592.6)</f>
        <v>592.6</v>
      </c>
    </row>
    <row r="131">
      <c r="A131" s="5">
        <f>IFERROR(__xludf.DUMMYFUNCTION("""COMPUTED_VALUE"""),45118.64583333333)</f>
        <v>45118.64583</v>
      </c>
      <c r="B131" s="5">
        <f>IFERROR(__xludf.DUMMYFUNCTION("""COMPUTED_VALUE"""),588.55)</f>
        <v>588.55</v>
      </c>
    </row>
    <row r="132">
      <c r="A132" s="5">
        <f>IFERROR(__xludf.DUMMYFUNCTION("""COMPUTED_VALUE"""),45119.64583333333)</f>
        <v>45119.64583</v>
      </c>
      <c r="B132" s="5">
        <f>IFERROR(__xludf.DUMMYFUNCTION("""COMPUTED_VALUE"""),589.25)</f>
        <v>589.25</v>
      </c>
    </row>
    <row r="133">
      <c r="A133" s="5">
        <f>IFERROR(__xludf.DUMMYFUNCTION("""COMPUTED_VALUE"""),45120.64583333333)</f>
        <v>45120.64583</v>
      </c>
      <c r="B133" s="5">
        <f>IFERROR(__xludf.DUMMYFUNCTION("""COMPUTED_VALUE"""),585.65)</f>
        <v>585.65</v>
      </c>
    </row>
    <row r="134">
      <c r="A134" s="5">
        <f>IFERROR(__xludf.DUMMYFUNCTION("""COMPUTED_VALUE"""),45121.64583333333)</f>
        <v>45121.64583</v>
      </c>
      <c r="B134" s="5">
        <f>IFERROR(__xludf.DUMMYFUNCTION("""COMPUTED_VALUE"""),584.4)</f>
        <v>584.4</v>
      </c>
    </row>
    <row r="135">
      <c r="A135" s="5">
        <f>IFERROR(__xludf.DUMMYFUNCTION("""COMPUTED_VALUE"""),45124.64583333333)</f>
        <v>45124.64583</v>
      </c>
      <c r="B135" s="5">
        <f>IFERROR(__xludf.DUMMYFUNCTION("""COMPUTED_VALUE"""),601.1)</f>
        <v>601.1</v>
      </c>
    </row>
    <row r="136">
      <c r="A136" s="5">
        <f>IFERROR(__xludf.DUMMYFUNCTION("""COMPUTED_VALUE"""),45125.64583333333)</f>
        <v>45125.64583</v>
      </c>
      <c r="B136" s="5">
        <f>IFERROR(__xludf.DUMMYFUNCTION("""COMPUTED_VALUE"""),592.35)</f>
        <v>592.35</v>
      </c>
    </row>
    <row r="137">
      <c r="A137" s="5">
        <f>IFERROR(__xludf.DUMMYFUNCTION("""COMPUTED_VALUE"""),45126.64583333333)</f>
        <v>45126.64583</v>
      </c>
      <c r="B137" s="5">
        <f>IFERROR(__xludf.DUMMYFUNCTION("""COMPUTED_VALUE"""),601.45)</f>
        <v>601.45</v>
      </c>
    </row>
    <row r="138">
      <c r="A138" s="5">
        <f>IFERROR(__xludf.DUMMYFUNCTION("""COMPUTED_VALUE"""),45127.64583333333)</f>
        <v>45127.64583</v>
      </c>
      <c r="B138" s="5">
        <f>IFERROR(__xludf.DUMMYFUNCTION("""COMPUTED_VALUE"""),610.05)</f>
        <v>610.05</v>
      </c>
    </row>
    <row r="139">
      <c r="A139" s="5">
        <f>IFERROR(__xludf.DUMMYFUNCTION("""COMPUTED_VALUE"""),45128.64583333333)</f>
        <v>45128.64583</v>
      </c>
      <c r="B139" s="5">
        <f>IFERROR(__xludf.DUMMYFUNCTION("""COMPUTED_VALUE"""),615.1)</f>
        <v>615.1</v>
      </c>
    </row>
    <row r="140">
      <c r="A140" s="5">
        <f>IFERROR(__xludf.DUMMYFUNCTION("""COMPUTED_VALUE"""),45131.64583333333)</f>
        <v>45131.64583</v>
      </c>
      <c r="B140" s="5">
        <f>IFERROR(__xludf.DUMMYFUNCTION("""COMPUTED_VALUE"""),617.65)</f>
        <v>617.65</v>
      </c>
    </row>
    <row r="141">
      <c r="A141" s="5">
        <f>IFERROR(__xludf.DUMMYFUNCTION("""COMPUTED_VALUE"""),45132.64583333333)</f>
        <v>45132.64583</v>
      </c>
      <c r="B141" s="5">
        <f>IFERROR(__xludf.DUMMYFUNCTION("""COMPUTED_VALUE"""),609.6)</f>
        <v>609.6</v>
      </c>
    </row>
    <row r="142">
      <c r="A142" s="5">
        <f>IFERROR(__xludf.DUMMYFUNCTION("""COMPUTED_VALUE"""),45133.64583333333)</f>
        <v>45133.64583</v>
      </c>
      <c r="B142" s="5">
        <f>IFERROR(__xludf.DUMMYFUNCTION("""COMPUTED_VALUE"""),615.15)</f>
        <v>615.15</v>
      </c>
    </row>
    <row r="143">
      <c r="A143" s="5">
        <f>IFERROR(__xludf.DUMMYFUNCTION("""COMPUTED_VALUE"""),45134.64583333333)</f>
        <v>45134.64583</v>
      </c>
      <c r="B143" s="5">
        <f>IFERROR(__xludf.DUMMYFUNCTION("""COMPUTED_VALUE"""),616.55)</f>
        <v>616.55</v>
      </c>
    </row>
    <row r="144">
      <c r="A144" s="5">
        <f>IFERROR(__xludf.DUMMYFUNCTION("""COMPUTED_VALUE"""),45135.64583333333)</f>
        <v>45135.64583</v>
      </c>
      <c r="B144" s="5">
        <f>IFERROR(__xludf.DUMMYFUNCTION("""COMPUTED_VALUE"""),616.05)</f>
        <v>616.05</v>
      </c>
    </row>
    <row r="145">
      <c r="A145" s="5">
        <f>IFERROR(__xludf.DUMMYFUNCTION("""COMPUTED_VALUE"""),45138.64583333333)</f>
        <v>45138.64583</v>
      </c>
      <c r="B145" s="5">
        <f>IFERROR(__xludf.DUMMYFUNCTION("""COMPUTED_VALUE"""),620.2)</f>
        <v>620.2</v>
      </c>
    </row>
    <row r="146">
      <c r="A146" s="5">
        <f>IFERROR(__xludf.DUMMYFUNCTION("""COMPUTED_VALUE"""),45139.64583333333)</f>
        <v>45139.64583</v>
      </c>
      <c r="B146" s="5">
        <f>IFERROR(__xludf.DUMMYFUNCTION("""COMPUTED_VALUE"""),611.85)</f>
        <v>611.85</v>
      </c>
    </row>
    <row r="147">
      <c r="A147" s="5">
        <f>IFERROR(__xludf.DUMMYFUNCTION("""COMPUTED_VALUE"""),45140.64583333333)</f>
        <v>45140.64583</v>
      </c>
      <c r="B147" s="5">
        <f>IFERROR(__xludf.DUMMYFUNCTION("""COMPUTED_VALUE"""),598.45)</f>
        <v>598.45</v>
      </c>
    </row>
    <row r="148">
      <c r="A148" s="5">
        <f>IFERROR(__xludf.DUMMYFUNCTION("""COMPUTED_VALUE"""),45141.64583333333)</f>
        <v>45141.64583</v>
      </c>
      <c r="B148" s="5">
        <f>IFERROR(__xludf.DUMMYFUNCTION("""COMPUTED_VALUE"""),590.5)</f>
        <v>590.5</v>
      </c>
    </row>
    <row r="149">
      <c r="A149" s="5">
        <f>IFERROR(__xludf.DUMMYFUNCTION("""COMPUTED_VALUE"""),45142.64583333333)</f>
        <v>45142.64583</v>
      </c>
      <c r="B149" s="5">
        <f>IFERROR(__xludf.DUMMYFUNCTION("""COMPUTED_VALUE"""),573.3)</f>
        <v>573.3</v>
      </c>
    </row>
    <row r="150">
      <c r="A150" s="5">
        <f>IFERROR(__xludf.DUMMYFUNCTION("""COMPUTED_VALUE"""),45145.64583333333)</f>
        <v>45145.64583</v>
      </c>
      <c r="B150" s="5">
        <f>IFERROR(__xludf.DUMMYFUNCTION("""COMPUTED_VALUE"""),567.9)</f>
        <v>567.9</v>
      </c>
    </row>
    <row r="151">
      <c r="A151" s="5">
        <f>IFERROR(__xludf.DUMMYFUNCTION("""COMPUTED_VALUE"""),45146.64583333333)</f>
        <v>45146.64583</v>
      </c>
      <c r="B151" s="5">
        <f>IFERROR(__xludf.DUMMYFUNCTION("""COMPUTED_VALUE"""),573.1)</f>
        <v>573.1</v>
      </c>
    </row>
    <row r="152">
      <c r="A152" s="5">
        <f>IFERROR(__xludf.DUMMYFUNCTION("""COMPUTED_VALUE"""),45147.64583333333)</f>
        <v>45147.64583</v>
      </c>
      <c r="B152" s="5">
        <f>IFERROR(__xludf.DUMMYFUNCTION("""COMPUTED_VALUE"""),573.75)</f>
        <v>573.75</v>
      </c>
    </row>
    <row r="153">
      <c r="A153" s="5">
        <f>IFERROR(__xludf.DUMMYFUNCTION("""COMPUTED_VALUE"""),45148.64583333333)</f>
        <v>45148.64583</v>
      </c>
      <c r="B153" s="5">
        <f>IFERROR(__xludf.DUMMYFUNCTION("""COMPUTED_VALUE"""),573.65)</f>
        <v>573.65</v>
      </c>
    </row>
    <row r="154">
      <c r="A154" s="5">
        <f>IFERROR(__xludf.DUMMYFUNCTION("""COMPUTED_VALUE"""),45149.64583333333)</f>
        <v>45149.64583</v>
      </c>
      <c r="B154" s="5">
        <f>IFERROR(__xludf.DUMMYFUNCTION("""COMPUTED_VALUE"""),574.15)</f>
        <v>574.15</v>
      </c>
    </row>
    <row r="155">
      <c r="A155" s="5">
        <f>IFERROR(__xludf.DUMMYFUNCTION("""COMPUTED_VALUE"""),45152.64583333333)</f>
        <v>45152.64583</v>
      </c>
      <c r="B155" s="5">
        <f>IFERROR(__xludf.DUMMYFUNCTION("""COMPUTED_VALUE"""),560.8)</f>
        <v>560.8</v>
      </c>
    </row>
    <row r="156">
      <c r="A156" s="5">
        <f>IFERROR(__xludf.DUMMYFUNCTION("""COMPUTED_VALUE"""),45154.64583333333)</f>
        <v>45154.64583</v>
      </c>
      <c r="B156" s="5">
        <f>IFERROR(__xludf.DUMMYFUNCTION("""COMPUTED_VALUE"""),565.35)</f>
        <v>565.35</v>
      </c>
    </row>
    <row r="157">
      <c r="A157" s="5">
        <f>IFERROR(__xludf.DUMMYFUNCTION("""COMPUTED_VALUE"""),45155.64583333333)</f>
        <v>45155.64583</v>
      </c>
      <c r="B157" s="5">
        <f>IFERROR(__xludf.DUMMYFUNCTION("""COMPUTED_VALUE"""),572.15)</f>
        <v>572.15</v>
      </c>
    </row>
    <row r="158">
      <c r="A158" s="5">
        <f>IFERROR(__xludf.DUMMYFUNCTION("""COMPUTED_VALUE"""),45156.64583333333)</f>
        <v>45156.64583</v>
      </c>
      <c r="B158" s="5">
        <f>IFERROR(__xludf.DUMMYFUNCTION("""COMPUTED_VALUE"""),572.95)</f>
        <v>572.95</v>
      </c>
    </row>
    <row r="159">
      <c r="A159" s="5">
        <f>IFERROR(__xludf.DUMMYFUNCTION("""COMPUTED_VALUE"""),45159.64583333333)</f>
        <v>45159.64583</v>
      </c>
      <c r="B159" s="5">
        <f>IFERROR(__xludf.DUMMYFUNCTION("""COMPUTED_VALUE"""),571.7)</f>
        <v>571.7</v>
      </c>
    </row>
    <row r="160">
      <c r="A160" s="5">
        <f>IFERROR(__xludf.DUMMYFUNCTION("""COMPUTED_VALUE"""),45160.64583333333)</f>
        <v>45160.64583</v>
      </c>
      <c r="B160" s="5">
        <f>IFERROR(__xludf.DUMMYFUNCTION("""COMPUTED_VALUE"""),568.5)</f>
        <v>568.5</v>
      </c>
    </row>
    <row r="161">
      <c r="A161" s="5">
        <f>IFERROR(__xludf.DUMMYFUNCTION("""COMPUTED_VALUE"""),45161.64583333333)</f>
        <v>45161.64583</v>
      </c>
      <c r="B161" s="5">
        <f>IFERROR(__xludf.DUMMYFUNCTION("""COMPUTED_VALUE"""),576.9)</f>
        <v>576.9</v>
      </c>
    </row>
    <row r="162">
      <c r="A162" s="5">
        <f>IFERROR(__xludf.DUMMYFUNCTION("""COMPUTED_VALUE"""),45162.64583333333)</f>
        <v>45162.64583</v>
      </c>
      <c r="B162" s="5">
        <f>IFERROR(__xludf.DUMMYFUNCTION("""COMPUTED_VALUE"""),576.95)</f>
        <v>576.95</v>
      </c>
    </row>
    <row r="163">
      <c r="A163" s="5">
        <f>IFERROR(__xludf.DUMMYFUNCTION("""COMPUTED_VALUE"""),45163.64583333333)</f>
        <v>45163.64583</v>
      </c>
      <c r="B163" s="5">
        <f>IFERROR(__xludf.DUMMYFUNCTION("""COMPUTED_VALUE"""),569.95)</f>
        <v>569.95</v>
      </c>
    </row>
    <row r="164">
      <c r="A164" s="5">
        <f>IFERROR(__xludf.DUMMYFUNCTION("""COMPUTED_VALUE"""),45166.64583333333)</f>
        <v>45166.64583</v>
      </c>
      <c r="B164" s="5">
        <f>IFERROR(__xludf.DUMMYFUNCTION("""COMPUTED_VALUE"""),572.85)</f>
        <v>572.85</v>
      </c>
    </row>
    <row r="165">
      <c r="A165" s="5">
        <f>IFERROR(__xludf.DUMMYFUNCTION("""COMPUTED_VALUE"""),45167.64583333333)</f>
        <v>45167.64583</v>
      </c>
      <c r="B165" s="5">
        <f>IFERROR(__xludf.DUMMYFUNCTION("""COMPUTED_VALUE"""),574.85)</f>
        <v>574.85</v>
      </c>
    </row>
    <row r="166">
      <c r="A166" s="5">
        <f>IFERROR(__xludf.DUMMYFUNCTION("""COMPUTED_VALUE"""),45168.64583333333)</f>
        <v>45168.64583</v>
      </c>
      <c r="B166" s="5">
        <f>IFERROR(__xludf.DUMMYFUNCTION("""COMPUTED_VALUE"""),567.4)</f>
        <v>567.4</v>
      </c>
    </row>
    <row r="167">
      <c r="A167" s="5">
        <f>IFERROR(__xludf.DUMMYFUNCTION("""COMPUTED_VALUE"""),45169.64583333333)</f>
        <v>45169.64583</v>
      </c>
      <c r="B167" s="5">
        <f>IFERROR(__xludf.DUMMYFUNCTION("""COMPUTED_VALUE"""),561.35)</f>
        <v>561.35</v>
      </c>
    </row>
    <row r="168">
      <c r="A168" s="5">
        <f>IFERROR(__xludf.DUMMYFUNCTION("""COMPUTED_VALUE"""),45170.64583333333)</f>
        <v>45170.64583</v>
      </c>
      <c r="B168" s="5">
        <f>IFERROR(__xludf.DUMMYFUNCTION("""COMPUTED_VALUE"""),569.55)</f>
        <v>569.55</v>
      </c>
    </row>
    <row r="169">
      <c r="A169" s="5">
        <f>IFERROR(__xludf.DUMMYFUNCTION("""COMPUTED_VALUE"""),45173.64583333333)</f>
        <v>45173.64583</v>
      </c>
      <c r="B169" s="5">
        <f>IFERROR(__xludf.DUMMYFUNCTION("""COMPUTED_VALUE"""),575.55)</f>
        <v>575.55</v>
      </c>
    </row>
    <row r="170">
      <c r="A170" s="5">
        <f>IFERROR(__xludf.DUMMYFUNCTION("""COMPUTED_VALUE"""),45174.64583333333)</f>
        <v>45174.64583</v>
      </c>
      <c r="B170" s="5">
        <f>IFERROR(__xludf.DUMMYFUNCTION("""COMPUTED_VALUE"""),573.0)</f>
        <v>573</v>
      </c>
    </row>
    <row r="171">
      <c r="A171" s="5">
        <f>IFERROR(__xludf.DUMMYFUNCTION("""COMPUTED_VALUE"""),45175.64583333333)</f>
        <v>45175.64583</v>
      </c>
      <c r="B171" s="5">
        <f>IFERROR(__xludf.DUMMYFUNCTION("""COMPUTED_VALUE"""),570.5)</f>
        <v>570.5</v>
      </c>
    </row>
    <row r="172">
      <c r="A172" s="5">
        <f>IFERROR(__xludf.DUMMYFUNCTION("""COMPUTED_VALUE"""),45176.64583333333)</f>
        <v>45176.64583</v>
      </c>
      <c r="B172" s="5">
        <f>IFERROR(__xludf.DUMMYFUNCTION("""COMPUTED_VALUE"""),579.05)</f>
        <v>579.05</v>
      </c>
    </row>
    <row r="173">
      <c r="A173" s="5">
        <f>IFERROR(__xludf.DUMMYFUNCTION("""COMPUTED_VALUE"""),45177.64583333333)</f>
        <v>45177.64583</v>
      </c>
      <c r="B173" s="5">
        <f>IFERROR(__xludf.DUMMYFUNCTION("""COMPUTED_VALUE"""),583.45)</f>
        <v>583.45</v>
      </c>
    </row>
    <row r="174">
      <c r="A174" s="5">
        <f>IFERROR(__xludf.DUMMYFUNCTION("""COMPUTED_VALUE"""),45180.64583333333)</f>
        <v>45180.64583</v>
      </c>
      <c r="B174" s="5">
        <f>IFERROR(__xludf.DUMMYFUNCTION("""COMPUTED_VALUE"""),591.7)</f>
        <v>591.7</v>
      </c>
    </row>
    <row r="175">
      <c r="A175" s="5">
        <f>IFERROR(__xludf.DUMMYFUNCTION("""COMPUTED_VALUE"""),45181.64583333333)</f>
        <v>45181.64583</v>
      </c>
      <c r="B175" s="5">
        <f>IFERROR(__xludf.DUMMYFUNCTION("""COMPUTED_VALUE"""),588.35)</f>
        <v>588.35</v>
      </c>
    </row>
    <row r="176">
      <c r="A176" s="5">
        <f>IFERROR(__xludf.DUMMYFUNCTION("""COMPUTED_VALUE"""),45182.64583333333)</f>
        <v>45182.64583</v>
      </c>
      <c r="B176" s="5">
        <f>IFERROR(__xludf.DUMMYFUNCTION("""COMPUTED_VALUE"""),596.45)</f>
        <v>596.45</v>
      </c>
    </row>
    <row r="177">
      <c r="A177" s="5">
        <f>IFERROR(__xludf.DUMMYFUNCTION("""COMPUTED_VALUE"""),45183.64583333333)</f>
        <v>45183.64583</v>
      </c>
      <c r="B177" s="5">
        <f>IFERROR(__xludf.DUMMYFUNCTION("""COMPUTED_VALUE"""),597.3)</f>
        <v>597.3</v>
      </c>
    </row>
    <row r="178">
      <c r="A178" s="5">
        <f>IFERROR(__xludf.DUMMYFUNCTION("""COMPUTED_VALUE"""),45184.64583333333)</f>
        <v>45184.64583</v>
      </c>
      <c r="B178" s="5">
        <f>IFERROR(__xludf.DUMMYFUNCTION("""COMPUTED_VALUE"""),598.8)</f>
        <v>598.8</v>
      </c>
    </row>
    <row r="179">
      <c r="A179" s="5">
        <f>IFERROR(__xludf.DUMMYFUNCTION("""COMPUTED_VALUE"""),45187.64583333333)</f>
        <v>45187.64583</v>
      </c>
      <c r="B179" s="5">
        <f>IFERROR(__xludf.DUMMYFUNCTION("""COMPUTED_VALUE"""),603.95)</f>
        <v>603.95</v>
      </c>
    </row>
    <row r="180">
      <c r="A180" s="5">
        <f>IFERROR(__xludf.DUMMYFUNCTION("""COMPUTED_VALUE"""),45189.64583333333)</f>
        <v>45189.64583</v>
      </c>
      <c r="B180" s="5">
        <f>IFERROR(__xludf.DUMMYFUNCTION("""COMPUTED_VALUE"""),601.1)</f>
        <v>601.1</v>
      </c>
    </row>
    <row r="181">
      <c r="A181" s="5">
        <f>IFERROR(__xludf.DUMMYFUNCTION("""COMPUTED_VALUE"""),45190.64583333333)</f>
        <v>45190.64583</v>
      </c>
      <c r="B181" s="5">
        <f>IFERROR(__xludf.DUMMYFUNCTION("""COMPUTED_VALUE"""),588.15)</f>
        <v>588.15</v>
      </c>
    </row>
    <row r="182">
      <c r="A182" s="5">
        <f>IFERROR(__xludf.DUMMYFUNCTION("""COMPUTED_VALUE"""),45191.64583333333)</f>
        <v>45191.64583</v>
      </c>
      <c r="B182" s="5">
        <f>IFERROR(__xludf.DUMMYFUNCTION("""COMPUTED_VALUE"""),598.15)</f>
        <v>598.15</v>
      </c>
    </row>
    <row r="183">
      <c r="A183" s="5">
        <f>IFERROR(__xludf.DUMMYFUNCTION("""COMPUTED_VALUE"""),45194.64583333333)</f>
        <v>45194.64583</v>
      </c>
      <c r="B183" s="5">
        <f>IFERROR(__xludf.DUMMYFUNCTION("""COMPUTED_VALUE"""),594.05)</f>
        <v>594.05</v>
      </c>
    </row>
    <row r="184">
      <c r="A184" s="5">
        <f>IFERROR(__xludf.DUMMYFUNCTION("""COMPUTED_VALUE"""),45195.64583333333)</f>
        <v>45195.64583</v>
      </c>
      <c r="B184" s="5">
        <f>IFERROR(__xludf.DUMMYFUNCTION("""COMPUTED_VALUE"""),594.4)</f>
        <v>594.4</v>
      </c>
    </row>
    <row r="185">
      <c r="A185" s="5">
        <f>IFERROR(__xludf.DUMMYFUNCTION("""COMPUTED_VALUE"""),45196.64583333333)</f>
        <v>45196.64583</v>
      </c>
      <c r="B185" s="5">
        <f>IFERROR(__xludf.DUMMYFUNCTION("""COMPUTED_VALUE"""),589.75)</f>
        <v>589.75</v>
      </c>
    </row>
    <row r="186">
      <c r="A186" s="5">
        <f>IFERROR(__xludf.DUMMYFUNCTION("""COMPUTED_VALUE"""),45197.64583333333)</f>
        <v>45197.64583</v>
      </c>
      <c r="B186" s="5">
        <f>IFERROR(__xludf.DUMMYFUNCTION("""COMPUTED_VALUE"""),589.95)</f>
        <v>589.95</v>
      </c>
    </row>
    <row r="187">
      <c r="A187" s="5">
        <f>IFERROR(__xludf.DUMMYFUNCTION("""COMPUTED_VALUE"""),45198.64583333333)</f>
        <v>45198.64583</v>
      </c>
      <c r="B187" s="5">
        <f>IFERROR(__xludf.DUMMYFUNCTION("""COMPUTED_VALUE"""),598.55)</f>
        <v>598.55</v>
      </c>
    </row>
    <row r="188">
      <c r="A188" s="5">
        <f>IFERROR(__xludf.DUMMYFUNCTION("""COMPUTED_VALUE"""),45202.64583333333)</f>
        <v>45202.64583</v>
      </c>
      <c r="B188" s="5">
        <f>IFERROR(__xludf.DUMMYFUNCTION("""COMPUTED_VALUE"""),602.95)</f>
        <v>602.95</v>
      </c>
    </row>
    <row r="189">
      <c r="A189" s="5">
        <f>IFERROR(__xludf.DUMMYFUNCTION("""COMPUTED_VALUE"""),45203.64583333333)</f>
        <v>45203.64583</v>
      </c>
      <c r="B189" s="5">
        <f>IFERROR(__xludf.DUMMYFUNCTION("""COMPUTED_VALUE"""),586.25)</f>
        <v>586.25</v>
      </c>
    </row>
    <row r="190">
      <c r="A190" s="5">
        <f>IFERROR(__xludf.DUMMYFUNCTION("""COMPUTED_VALUE"""),45204.64583333333)</f>
        <v>45204.64583</v>
      </c>
      <c r="B190" s="5">
        <f>IFERROR(__xludf.DUMMYFUNCTION("""COMPUTED_VALUE"""),592.15)</f>
        <v>592.15</v>
      </c>
    </row>
    <row r="191">
      <c r="A191" s="5">
        <f>IFERROR(__xludf.DUMMYFUNCTION("""COMPUTED_VALUE"""),45205.64583333333)</f>
        <v>45205.64583</v>
      </c>
      <c r="B191" s="5">
        <f>IFERROR(__xludf.DUMMYFUNCTION("""COMPUTED_VALUE"""),594.25)</f>
        <v>594.25</v>
      </c>
    </row>
    <row r="192">
      <c r="A192" s="5">
        <f>IFERROR(__xludf.DUMMYFUNCTION("""COMPUTED_VALUE"""),45208.64583333333)</f>
        <v>45208.64583</v>
      </c>
      <c r="B192" s="5">
        <f>IFERROR(__xludf.DUMMYFUNCTION("""COMPUTED_VALUE"""),585.1)</f>
        <v>585.1</v>
      </c>
    </row>
    <row r="193">
      <c r="A193" s="5">
        <f>IFERROR(__xludf.DUMMYFUNCTION("""COMPUTED_VALUE"""),45209.64583333333)</f>
        <v>45209.64583</v>
      </c>
      <c r="B193" s="5">
        <f>IFERROR(__xludf.DUMMYFUNCTION("""COMPUTED_VALUE"""),591.65)</f>
        <v>591.65</v>
      </c>
    </row>
    <row r="194">
      <c r="A194" s="5">
        <f>IFERROR(__xludf.DUMMYFUNCTION("""COMPUTED_VALUE"""),45210.64583333333)</f>
        <v>45210.64583</v>
      </c>
      <c r="B194" s="5">
        <f>IFERROR(__xludf.DUMMYFUNCTION("""COMPUTED_VALUE"""),588.35)</f>
        <v>588.35</v>
      </c>
    </row>
    <row r="195">
      <c r="A195" s="5">
        <f>IFERROR(__xludf.DUMMYFUNCTION("""COMPUTED_VALUE"""),45211.64583333333)</f>
        <v>45211.64583</v>
      </c>
      <c r="B195" s="5">
        <f>IFERROR(__xludf.DUMMYFUNCTION("""COMPUTED_VALUE"""),586.05)</f>
        <v>586.05</v>
      </c>
    </row>
    <row r="196">
      <c r="A196" s="5">
        <f>IFERROR(__xludf.DUMMYFUNCTION("""COMPUTED_VALUE"""),45212.64583333333)</f>
        <v>45212.64583</v>
      </c>
      <c r="B196" s="5">
        <f>IFERROR(__xludf.DUMMYFUNCTION("""COMPUTED_VALUE"""),576.15)</f>
        <v>576.15</v>
      </c>
    </row>
    <row r="197">
      <c r="A197" s="5">
        <f>IFERROR(__xludf.DUMMYFUNCTION("""COMPUTED_VALUE"""),45215.64583333333)</f>
        <v>45215.64583</v>
      </c>
      <c r="B197" s="5">
        <f>IFERROR(__xludf.DUMMYFUNCTION("""COMPUTED_VALUE"""),575.65)</f>
        <v>575.65</v>
      </c>
    </row>
    <row r="198">
      <c r="A198" s="5">
        <f>IFERROR(__xludf.DUMMYFUNCTION("""COMPUTED_VALUE"""),45216.64583333333)</f>
        <v>45216.64583</v>
      </c>
      <c r="B198" s="5">
        <f>IFERROR(__xludf.DUMMYFUNCTION("""COMPUTED_VALUE"""),576.45)</f>
        <v>576.45</v>
      </c>
    </row>
    <row r="199">
      <c r="A199" s="5">
        <f>IFERROR(__xludf.DUMMYFUNCTION("""COMPUTED_VALUE"""),45217.64583333333)</f>
        <v>45217.64583</v>
      </c>
      <c r="B199" s="5">
        <f>IFERROR(__xludf.DUMMYFUNCTION("""COMPUTED_VALUE"""),572.65)</f>
        <v>572.65</v>
      </c>
    </row>
    <row r="200">
      <c r="A200" s="5">
        <f>IFERROR(__xludf.DUMMYFUNCTION("""COMPUTED_VALUE"""),45218.64583333333)</f>
        <v>45218.64583</v>
      </c>
      <c r="B200" s="5">
        <f>IFERROR(__xludf.DUMMYFUNCTION("""COMPUTED_VALUE"""),571.2)</f>
        <v>571.2</v>
      </c>
    </row>
    <row r="201">
      <c r="A201" s="5">
        <f>IFERROR(__xludf.DUMMYFUNCTION("""COMPUTED_VALUE"""),45219.64583333333)</f>
        <v>45219.64583</v>
      </c>
      <c r="B201" s="5">
        <f>IFERROR(__xludf.DUMMYFUNCTION("""COMPUTED_VALUE"""),563.1)</f>
        <v>563.1</v>
      </c>
    </row>
    <row r="202">
      <c r="A202" s="5">
        <f>IFERROR(__xludf.DUMMYFUNCTION("""COMPUTED_VALUE"""),45222.64583333333)</f>
        <v>45222.64583</v>
      </c>
      <c r="B202" s="5">
        <f>IFERROR(__xludf.DUMMYFUNCTION("""COMPUTED_VALUE"""),552.95)</f>
        <v>552.95</v>
      </c>
    </row>
    <row r="203">
      <c r="A203" s="5">
        <f>IFERROR(__xludf.DUMMYFUNCTION("""COMPUTED_VALUE"""),45224.64583333333)</f>
        <v>45224.64583</v>
      </c>
      <c r="B203" s="5">
        <f>IFERROR(__xludf.DUMMYFUNCTION("""COMPUTED_VALUE"""),556.2)</f>
        <v>556.2</v>
      </c>
    </row>
    <row r="204">
      <c r="A204" s="5">
        <f>IFERROR(__xludf.DUMMYFUNCTION("""COMPUTED_VALUE"""),45225.64583333333)</f>
        <v>45225.64583</v>
      </c>
      <c r="B204" s="5">
        <f>IFERROR(__xludf.DUMMYFUNCTION("""COMPUTED_VALUE"""),547.0)</f>
        <v>547</v>
      </c>
    </row>
    <row r="205">
      <c r="A205" s="5">
        <f>IFERROR(__xludf.DUMMYFUNCTION("""COMPUTED_VALUE"""),45226.64583333333)</f>
        <v>45226.64583</v>
      </c>
      <c r="B205" s="5">
        <f>IFERROR(__xludf.DUMMYFUNCTION("""COMPUTED_VALUE"""),561.15)</f>
        <v>561.15</v>
      </c>
    </row>
    <row r="206">
      <c r="A206" s="5">
        <f>IFERROR(__xludf.DUMMYFUNCTION("""COMPUTED_VALUE"""),45229.64583333333)</f>
        <v>45229.64583</v>
      </c>
      <c r="B206" s="5">
        <f>IFERROR(__xludf.DUMMYFUNCTION("""COMPUTED_VALUE"""),565.2)</f>
        <v>565.2</v>
      </c>
    </row>
    <row r="207">
      <c r="A207" s="5">
        <f>IFERROR(__xludf.DUMMYFUNCTION("""COMPUTED_VALUE"""),45230.64583333333)</f>
        <v>45230.64583</v>
      </c>
      <c r="B207" s="5">
        <f>IFERROR(__xludf.DUMMYFUNCTION("""COMPUTED_VALUE"""),565.55)</f>
        <v>565.55</v>
      </c>
    </row>
    <row r="208">
      <c r="A208" s="5">
        <f>IFERROR(__xludf.DUMMYFUNCTION("""COMPUTED_VALUE"""),45231.64583333333)</f>
        <v>45231.64583</v>
      </c>
      <c r="B208" s="5">
        <f>IFERROR(__xludf.DUMMYFUNCTION("""COMPUTED_VALUE"""),566.4)</f>
        <v>566.4</v>
      </c>
    </row>
    <row r="209">
      <c r="A209" s="5">
        <f>IFERROR(__xludf.DUMMYFUNCTION("""COMPUTED_VALUE"""),45232.64583333333)</f>
        <v>45232.64583</v>
      </c>
      <c r="B209" s="5">
        <f>IFERROR(__xludf.DUMMYFUNCTION("""COMPUTED_VALUE"""),572.1)</f>
        <v>572.1</v>
      </c>
    </row>
    <row r="210">
      <c r="A210" s="5">
        <f>IFERROR(__xludf.DUMMYFUNCTION("""COMPUTED_VALUE"""),45233.64583333333)</f>
        <v>45233.64583</v>
      </c>
      <c r="B210" s="5">
        <f>IFERROR(__xludf.DUMMYFUNCTION("""COMPUTED_VALUE"""),578.15)</f>
        <v>578.15</v>
      </c>
    </row>
    <row r="211">
      <c r="A211" s="5">
        <f>IFERROR(__xludf.DUMMYFUNCTION("""COMPUTED_VALUE"""),45236.64583333333)</f>
        <v>45236.64583</v>
      </c>
      <c r="B211" s="5">
        <f>IFERROR(__xludf.DUMMYFUNCTION("""COMPUTED_VALUE"""),574.35)</f>
        <v>574.35</v>
      </c>
    </row>
    <row r="212">
      <c r="A212" s="5">
        <f>IFERROR(__xludf.DUMMYFUNCTION("""COMPUTED_VALUE"""),45237.64583333333)</f>
        <v>45237.64583</v>
      </c>
      <c r="B212" s="5">
        <f>IFERROR(__xludf.DUMMYFUNCTION("""COMPUTED_VALUE"""),579.75)</f>
        <v>579.75</v>
      </c>
    </row>
    <row r="213">
      <c r="A213" s="5">
        <f>IFERROR(__xludf.DUMMYFUNCTION("""COMPUTED_VALUE"""),45238.64583333333)</f>
        <v>45238.64583</v>
      </c>
      <c r="B213" s="5">
        <f>IFERROR(__xludf.DUMMYFUNCTION("""COMPUTED_VALUE"""),580.3)</f>
        <v>580.3</v>
      </c>
    </row>
    <row r="214">
      <c r="A214" s="5">
        <f>IFERROR(__xludf.DUMMYFUNCTION("""COMPUTED_VALUE"""),45239.64583333333)</f>
        <v>45239.64583</v>
      </c>
      <c r="B214" s="5">
        <f>IFERROR(__xludf.DUMMYFUNCTION("""COMPUTED_VALUE"""),578.35)</f>
        <v>578.35</v>
      </c>
    </row>
    <row r="215">
      <c r="A215" s="5">
        <f>IFERROR(__xludf.DUMMYFUNCTION("""COMPUTED_VALUE"""),45240.64583333333)</f>
        <v>45240.64583</v>
      </c>
      <c r="B215" s="5">
        <f>IFERROR(__xludf.DUMMYFUNCTION("""COMPUTED_VALUE"""),579.5)</f>
        <v>579.5</v>
      </c>
    </row>
    <row r="216">
      <c r="A216" s="5">
        <f>IFERROR(__xludf.DUMMYFUNCTION("""COMPUTED_VALUE"""),45243.64583333333)</f>
        <v>45243.64583</v>
      </c>
      <c r="B216" s="5">
        <f>IFERROR(__xludf.DUMMYFUNCTION("""COMPUTED_VALUE"""),581.35)</f>
        <v>581.35</v>
      </c>
    </row>
    <row r="217">
      <c r="A217" s="5">
        <f>IFERROR(__xludf.DUMMYFUNCTION("""COMPUTED_VALUE"""),45245.64583333333)</f>
        <v>45245.64583</v>
      </c>
      <c r="B217" s="5">
        <f>IFERROR(__xludf.DUMMYFUNCTION("""COMPUTED_VALUE"""),584.7)</f>
        <v>584.7</v>
      </c>
    </row>
    <row r="218">
      <c r="A218" s="5">
        <f>IFERROR(__xludf.DUMMYFUNCTION("""COMPUTED_VALUE"""),45246.64583333333)</f>
        <v>45246.64583</v>
      </c>
      <c r="B218" s="5">
        <f>IFERROR(__xludf.DUMMYFUNCTION("""COMPUTED_VALUE"""),584.65)</f>
        <v>584.65</v>
      </c>
    </row>
    <row r="219">
      <c r="A219" s="5">
        <f>IFERROR(__xludf.DUMMYFUNCTION("""COMPUTED_VALUE"""),45247.64583333333)</f>
        <v>45247.64583</v>
      </c>
      <c r="B219" s="5">
        <f>IFERROR(__xludf.DUMMYFUNCTION("""COMPUTED_VALUE"""),563.05)</f>
        <v>563.05</v>
      </c>
    </row>
    <row r="220">
      <c r="A220" s="5">
        <f>IFERROR(__xludf.DUMMYFUNCTION("""COMPUTED_VALUE"""),45250.64583333333)</f>
        <v>45250.64583</v>
      </c>
      <c r="B220" s="5">
        <f>IFERROR(__xludf.DUMMYFUNCTION("""COMPUTED_VALUE"""),563.75)</f>
        <v>563.75</v>
      </c>
    </row>
    <row r="221">
      <c r="A221" s="5">
        <f>IFERROR(__xludf.DUMMYFUNCTION("""COMPUTED_VALUE"""),45251.64583333333)</f>
        <v>45251.64583</v>
      </c>
      <c r="B221" s="5">
        <f>IFERROR(__xludf.DUMMYFUNCTION("""COMPUTED_VALUE"""),561.5)</f>
        <v>561.5</v>
      </c>
    </row>
    <row r="222">
      <c r="A222" s="5">
        <f>IFERROR(__xludf.DUMMYFUNCTION("""COMPUTED_VALUE"""),45252.64583333333)</f>
        <v>45252.64583</v>
      </c>
      <c r="B222" s="5">
        <f>IFERROR(__xludf.DUMMYFUNCTION("""COMPUTED_VALUE"""),558.95)</f>
        <v>558.95</v>
      </c>
    </row>
    <row r="223">
      <c r="A223" s="5">
        <f>IFERROR(__xludf.DUMMYFUNCTION("""COMPUTED_VALUE"""),45253.64583333333)</f>
        <v>45253.64583</v>
      </c>
      <c r="B223" s="5">
        <f>IFERROR(__xludf.DUMMYFUNCTION("""COMPUTED_VALUE"""),559.95)</f>
        <v>559.95</v>
      </c>
    </row>
    <row r="224">
      <c r="A224" s="5">
        <f>IFERROR(__xludf.DUMMYFUNCTION("""COMPUTED_VALUE"""),45254.64583333333)</f>
        <v>45254.64583</v>
      </c>
      <c r="B224" s="5">
        <f>IFERROR(__xludf.DUMMYFUNCTION("""COMPUTED_VALUE"""),560.35)</f>
        <v>560.35</v>
      </c>
    </row>
    <row r="225">
      <c r="A225" s="5">
        <f>IFERROR(__xludf.DUMMYFUNCTION("""COMPUTED_VALUE"""),45258.64583333333)</f>
        <v>45258.64583</v>
      </c>
      <c r="B225" s="5">
        <f>IFERROR(__xludf.DUMMYFUNCTION("""COMPUTED_VALUE"""),564.45)</f>
        <v>564.45</v>
      </c>
    </row>
    <row r="226">
      <c r="A226" s="5">
        <f>IFERROR(__xludf.DUMMYFUNCTION("""COMPUTED_VALUE"""),45259.64583333333)</f>
        <v>45259.64583</v>
      </c>
      <c r="B226" s="5">
        <f>IFERROR(__xludf.DUMMYFUNCTION("""COMPUTED_VALUE"""),568.6)</f>
        <v>568.6</v>
      </c>
    </row>
    <row r="227">
      <c r="A227" s="5">
        <f>IFERROR(__xludf.DUMMYFUNCTION("""COMPUTED_VALUE"""),45260.64583333333)</f>
        <v>45260.64583</v>
      </c>
      <c r="B227" s="5">
        <f>IFERROR(__xludf.DUMMYFUNCTION("""COMPUTED_VALUE"""),564.75)</f>
        <v>564.75</v>
      </c>
    </row>
    <row r="228">
      <c r="A228" s="5">
        <f>IFERROR(__xludf.DUMMYFUNCTION("""COMPUTED_VALUE"""),45261.64583333333)</f>
        <v>45261.64583</v>
      </c>
      <c r="B228" s="5">
        <f>IFERROR(__xludf.DUMMYFUNCTION("""COMPUTED_VALUE"""),571.75)</f>
        <v>571.75</v>
      </c>
    </row>
    <row r="229">
      <c r="A229" s="5">
        <f>IFERROR(__xludf.DUMMYFUNCTION("""COMPUTED_VALUE"""),45264.64583333333)</f>
        <v>45264.64583</v>
      </c>
      <c r="B229" s="5">
        <f>IFERROR(__xludf.DUMMYFUNCTION("""COMPUTED_VALUE"""),594.7)</f>
        <v>594.7</v>
      </c>
    </row>
    <row r="230">
      <c r="A230" s="5">
        <f>IFERROR(__xludf.DUMMYFUNCTION("""COMPUTED_VALUE"""),45265.64583333333)</f>
        <v>45265.64583</v>
      </c>
      <c r="B230" s="5">
        <f>IFERROR(__xludf.DUMMYFUNCTION("""COMPUTED_VALUE"""),608.25)</f>
        <v>608.25</v>
      </c>
    </row>
    <row r="231">
      <c r="A231" s="5">
        <f>IFERROR(__xludf.DUMMYFUNCTION("""COMPUTED_VALUE"""),45266.64583333333)</f>
        <v>45266.64583</v>
      </c>
      <c r="B231" s="5">
        <f>IFERROR(__xludf.DUMMYFUNCTION("""COMPUTED_VALUE"""),608.45)</f>
        <v>608.45</v>
      </c>
    </row>
    <row r="232">
      <c r="A232" s="5">
        <f>IFERROR(__xludf.DUMMYFUNCTION("""COMPUTED_VALUE"""),45267.64583333333)</f>
        <v>45267.64583</v>
      </c>
      <c r="B232" s="5">
        <f>IFERROR(__xludf.DUMMYFUNCTION("""COMPUTED_VALUE"""),611.7)</f>
        <v>611.7</v>
      </c>
    </row>
    <row r="233">
      <c r="A233" s="5">
        <f>IFERROR(__xludf.DUMMYFUNCTION("""COMPUTED_VALUE"""),45268.64583333333)</f>
        <v>45268.64583</v>
      </c>
      <c r="B233" s="5">
        <f>IFERROR(__xludf.DUMMYFUNCTION("""COMPUTED_VALUE"""),614.15)</f>
        <v>614.15</v>
      </c>
    </row>
    <row r="234">
      <c r="A234" s="5">
        <f>IFERROR(__xludf.DUMMYFUNCTION("""COMPUTED_VALUE"""),45271.64583333333)</f>
        <v>45271.64583</v>
      </c>
      <c r="B234" s="5">
        <f>IFERROR(__xludf.DUMMYFUNCTION("""COMPUTED_VALUE"""),614.25)</f>
        <v>614.25</v>
      </c>
    </row>
    <row r="235">
      <c r="A235" s="5">
        <f>IFERROR(__xludf.DUMMYFUNCTION("""COMPUTED_VALUE"""),45272.64583333333)</f>
        <v>45272.64583</v>
      </c>
      <c r="B235" s="5">
        <f>IFERROR(__xludf.DUMMYFUNCTION("""COMPUTED_VALUE"""),612.4)</f>
        <v>612.4</v>
      </c>
    </row>
    <row r="236">
      <c r="A236" s="5">
        <f>IFERROR(__xludf.DUMMYFUNCTION("""COMPUTED_VALUE"""),45273.64583333333)</f>
        <v>45273.64583</v>
      </c>
      <c r="B236" s="5">
        <f>IFERROR(__xludf.DUMMYFUNCTION("""COMPUTED_VALUE"""),619.85)</f>
        <v>619.85</v>
      </c>
    </row>
    <row r="237">
      <c r="A237" s="5">
        <f>IFERROR(__xludf.DUMMYFUNCTION("""COMPUTED_VALUE"""),45274.64583333333)</f>
        <v>45274.64583</v>
      </c>
      <c r="B237" s="5">
        <f>IFERROR(__xludf.DUMMYFUNCTION("""COMPUTED_VALUE"""),623.65)</f>
        <v>623.65</v>
      </c>
    </row>
    <row r="238">
      <c r="A238" s="5">
        <f>IFERROR(__xludf.DUMMYFUNCTION("""COMPUTED_VALUE"""),45275.64583333333)</f>
        <v>45275.64583</v>
      </c>
      <c r="B238" s="5">
        <f>IFERROR(__xludf.DUMMYFUNCTION("""COMPUTED_VALUE"""),648.25)</f>
        <v>648.25</v>
      </c>
    </row>
    <row r="239">
      <c r="A239" s="5">
        <f>IFERROR(__xludf.DUMMYFUNCTION("""COMPUTED_VALUE"""),45278.64583333333)</f>
        <v>45278.64583</v>
      </c>
      <c r="B239" s="5">
        <f>IFERROR(__xludf.DUMMYFUNCTION("""COMPUTED_VALUE"""),648.5)</f>
        <v>648.5</v>
      </c>
    </row>
    <row r="240">
      <c r="A240" s="5">
        <f>IFERROR(__xludf.DUMMYFUNCTION("""COMPUTED_VALUE"""),45279.64583333333)</f>
        <v>45279.64583</v>
      </c>
      <c r="B240" s="5">
        <f>IFERROR(__xludf.DUMMYFUNCTION("""COMPUTED_VALUE"""),655.4)</f>
        <v>655.4</v>
      </c>
    </row>
    <row r="241">
      <c r="A241" s="5">
        <f>IFERROR(__xludf.DUMMYFUNCTION("""COMPUTED_VALUE"""),45280.64583333333)</f>
        <v>45280.64583</v>
      </c>
      <c r="B241" s="5">
        <f>IFERROR(__xludf.DUMMYFUNCTION("""COMPUTED_VALUE"""),636.45)</f>
        <v>636.45</v>
      </c>
    </row>
    <row r="242">
      <c r="A242" s="5">
        <f>IFERROR(__xludf.DUMMYFUNCTION("""COMPUTED_VALUE"""),45281.64583333333)</f>
        <v>45281.64583</v>
      </c>
      <c r="B242" s="5">
        <f>IFERROR(__xludf.DUMMYFUNCTION("""COMPUTED_VALUE"""),643.75)</f>
        <v>643.75</v>
      </c>
    </row>
    <row r="243">
      <c r="A243" s="5">
        <f>IFERROR(__xludf.DUMMYFUNCTION("""COMPUTED_VALUE"""),45282.64583333333)</f>
        <v>45282.64583</v>
      </c>
      <c r="B243" s="5">
        <f>IFERROR(__xludf.DUMMYFUNCTION("""COMPUTED_VALUE"""),636.75)</f>
        <v>636.75</v>
      </c>
    </row>
    <row r="244">
      <c r="A244" s="5">
        <f>IFERROR(__xludf.DUMMYFUNCTION("""COMPUTED_VALUE"""),45286.64583333333)</f>
        <v>45286.64583</v>
      </c>
      <c r="B244" s="5">
        <f>IFERROR(__xludf.DUMMYFUNCTION("""COMPUTED_VALUE"""),638.05)</f>
        <v>638.05</v>
      </c>
    </row>
    <row r="245">
      <c r="A245" s="5">
        <f>IFERROR(__xludf.DUMMYFUNCTION("""COMPUTED_VALUE"""),45287.64583333333)</f>
        <v>45287.64583</v>
      </c>
      <c r="B245" s="5">
        <f>IFERROR(__xludf.DUMMYFUNCTION("""COMPUTED_VALUE"""),648.55)</f>
        <v>648.55</v>
      </c>
    </row>
    <row r="246">
      <c r="A246" s="5">
        <f>IFERROR(__xludf.DUMMYFUNCTION("""COMPUTED_VALUE"""),45288.64583333333)</f>
        <v>45288.64583</v>
      </c>
      <c r="B246" s="5">
        <f>IFERROR(__xludf.DUMMYFUNCTION("""COMPUTED_VALUE"""),651.4)</f>
        <v>651.4</v>
      </c>
    </row>
    <row r="247">
      <c r="A247" s="5">
        <f>IFERROR(__xludf.DUMMYFUNCTION("""COMPUTED_VALUE"""),45289.64583333333)</f>
        <v>45289.64583</v>
      </c>
      <c r="B247" s="5">
        <f>IFERROR(__xludf.DUMMYFUNCTION("""COMPUTED_VALUE"""),642.05)</f>
        <v>642.05</v>
      </c>
    </row>
    <row r="248">
      <c r="A248" s="5">
        <f>IFERROR(__xludf.DUMMYFUNCTION("""COMPUTED_VALUE"""),45292.64583333333)</f>
        <v>45292.64583</v>
      </c>
      <c r="B248" s="5">
        <f>IFERROR(__xludf.DUMMYFUNCTION("""COMPUTED_VALUE"""),641.35)</f>
        <v>641.35</v>
      </c>
    </row>
    <row r="249">
      <c r="A249" s="5">
        <f>IFERROR(__xludf.DUMMYFUNCTION("""COMPUTED_VALUE"""),45293.64583333333)</f>
        <v>45293.64583</v>
      </c>
      <c r="B249" s="5">
        <f>IFERROR(__xludf.DUMMYFUNCTION("""COMPUTED_VALUE"""),639.45)</f>
        <v>639.45</v>
      </c>
    </row>
    <row r="250">
      <c r="A250" s="5">
        <f>IFERROR(__xludf.DUMMYFUNCTION("""COMPUTED_VALUE"""),45294.64583333333)</f>
        <v>45294.64583</v>
      </c>
      <c r="B250" s="5">
        <f>IFERROR(__xludf.DUMMYFUNCTION("""COMPUTED_VALUE"""),643.45)</f>
        <v>643.45</v>
      </c>
    </row>
    <row r="251">
      <c r="A251" s="5">
        <f>IFERROR(__xludf.DUMMYFUNCTION("""COMPUTED_VALUE"""),45295.64583333333)</f>
        <v>45295.64583</v>
      </c>
      <c r="B251" s="5">
        <f>IFERROR(__xludf.DUMMYFUNCTION("""COMPUTED_VALUE"""),642.75)</f>
        <v>642.75</v>
      </c>
    </row>
    <row r="252">
      <c r="A252" s="5">
        <f>IFERROR(__xludf.DUMMYFUNCTION("""COMPUTED_VALUE"""),45296.64583333333)</f>
        <v>45296.64583</v>
      </c>
      <c r="B252" s="5">
        <f>IFERROR(__xludf.DUMMYFUNCTION("""COMPUTED_VALUE"""),641.95)</f>
        <v>641.95</v>
      </c>
    </row>
    <row r="253">
      <c r="A253" s="5">
        <f>IFERROR(__xludf.DUMMYFUNCTION("""COMPUTED_VALUE"""),45299.64583333333)</f>
        <v>45299.64583</v>
      </c>
      <c r="B253" s="5">
        <f>IFERROR(__xludf.DUMMYFUNCTION("""COMPUTED_VALUE"""),627.0)</f>
        <v>627</v>
      </c>
    </row>
    <row r="254">
      <c r="A254" s="5">
        <f>IFERROR(__xludf.DUMMYFUNCTION("""COMPUTED_VALUE"""),45300.64583333333)</f>
        <v>45300.64583</v>
      </c>
      <c r="B254" s="5">
        <f>IFERROR(__xludf.DUMMYFUNCTION("""COMPUTED_VALUE"""),625.4)</f>
        <v>625.4</v>
      </c>
    </row>
    <row r="255">
      <c r="A255" s="5">
        <f>IFERROR(__xludf.DUMMYFUNCTION("""COMPUTED_VALUE"""),45301.64583333333)</f>
        <v>45301.64583</v>
      </c>
      <c r="B255" s="5">
        <f>IFERROR(__xludf.DUMMYFUNCTION("""COMPUTED_VALUE"""),621.75)</f>
        <v>621.75</v>
      </c>
    </row>
    <row r="256">
      <c r="A256" s="5">
        <f>IFERROR(__xludf.DUMMYFUNCTION("""COMPUTED_VALUE"""),45302.64583333333)</f>
        <v>45302.64583</v>
      </c>
      <c r="B256" s="5">
        <f>IFERROR(__xludf.DUMMYFUNCTION("""COMPUTED_VALUE"""),620.2)</f>
        <v>620.2</v>
      </c>
    </row>
    <row r="257">
      <c r="A257" s="5">
        <f>IFERROR(__xludf.DUMMYFUNCTION("""COMPUTED_VALUE"""),45303.64583333333)</f>
        <v>45303.64583</v>
      </c>
      <c r="B257" s="5">
        <f>IFERROR(__xludf.DUMMYFUNCTION("""COMPUTED_VALUE"""),633.6)</f>
        <v>633.6</v>
      </c>
    </row>
    <row r="258">
      <c r="A258" s="5">
        <f>IFERROR(__xludf.DUMMYFUNCTION("""COMPUTED_VALUE"""),45306.64583333333)</f>
        <v>45306.64583</v>
      </c>
      <c r="B258" s="5">
        <f>IFERROR(__xludf.DUMMYFUNCTION("""COMPUTED_VALUE"""),640.1)</f>
        <v>640.1</v>
      </c>
    </row>
    <row r="259">
      <c r="A259" s="5">
        <f>IFERROR(__xludf.DUMMYFUNCTION("""COMPUTED_VALUE"""),45307.64583333333)</f>
        <v>45307.64583</v>
      </c>
      <c r="B259" s="5">
        <f>IFERROR(__xludf.DUMMYFUNCTION("""COMPUTED_VALUE"""),636.9)</f>
        <v>636.9</v>
      </c>
    </row>
    <row r="260">
      <c r="A260" s="5">
        <f>IFERROR(__xludf.DUMMYFUNCTION("""COMPUTED_VALUE"""),45308.64583333333)</f>
        <v>45308.64583</v>
      </c>
      <c r="B260" s="5">
        <f>IFERROR(__xludf.DUMMYFUNCTION("""COMPUTED_VALUE"""),626.0)</f>
        <v>626</v>
      </c>
    </row>
    <row r="261">
      <c r="A261" s="5">
        <f>IFERROR(__xludf.DUMMYFUNCTION("""COMPUTED_VALUE"""),45309.64583333333)</f>
        <v>45309.64583</v>
      </c>
      <c r="B261" s="5">
        <f>IFERROR(__xludf.DUMMYFUNCTION("""COMPUTED_VALUE"""),628.3)</f>
        <v>628.3</v>
      </c>
    </row>
    <row r="262">
      <c r="A262" s="5">
        <f>IFERROR(__xludf.DUMMYFUNCTION("""COMPUTED_VALUE"""),45310.64583333333)</f>
        <v>45310.64583</v>
      </c>
      <c r="B262" s="5">
        <f>IFERROR(__xludf.DUMMYFUNCTION("""COMPUTED_VALUE"""),627.75)</f>
        <v>627.75</v>
      </c>
    </row>
    <row r="263">
      <c r="A263" s="5">
        <f>IFERROR(__xludf.DUMMYFUNCTION("""COMPUTED_VALUE"""),45314.64583333333)</f>
        <v>45314.64583</v>
      </c>
      <c r="B263" s="5">
        <f>IFERROR(__xludf.DUMMYFUNCTION("""COMPUTED_VALUE"""),605.1)</f>
        <v>605.1</v>
      </c>
    </row>
    <row r="264">
      <c r="A264" s="5">
        <f>IFERROR(__xludf.DUMMYFUNCTION("""COMPUTED_VALUE"""),45315.64583333333)</f>
        <v>45315.64583</v>
      </c>
      <c r="B264" s="5">
        <f>IFERROR(__xludf.DUMMYFUNCTION("""COMPUTED_VALUE"""),618.3)</f>
        <v>618.3</v>
      </c>
    </row>
    <row r="265">
      <c r="A265" s="5">
        <f>IFERROR(__xludf.DUMMYFUNCTION("""COMPUTED_VALUE"""),45316.64583333333)</f>
        <v>45316.64583</v>
      </c>
      <c r="B265" s="5">
        <f>IFERROR(__xludf.DUMMYFUNCTION("""COMPUTED_VALUE"""),612.75)</f>
        <v>612.75</v>
      </c>
    </row>
    <row r="266">
      <c r="A266" s="5">
        <f>IFERROR(__xludf.DUMMYFUNCTION("""COMPUTED_VALUE"""),45320.64583333333)</f>
        <v>45320.64583</v>
      </c>
      <c r="B266" s="5">
        <f>IFERROR(__xludf.DUMMYFUNCTION("""COMPUTED_VALUE"""),622.95)</f>
        <v>622.95</v>
      </c>
    </row>
    <row r="267">
      <c r="A267" s="5">
        <f>IFERROR(__xludf.DUMMYFUNCTION("""COMPUTED_VALUE"""),45321.64583333333)</f>
        <v>45321.64583</v>
      </c>
      <c r="B267" s="5">
        <f>IFERROR(__xludf.DUMMYFUNCTION("""COMPUTED_VALUE"""),626.75)</f>
        <v>626.75</v>
      </c>
    </row>
    <row r="268">
      <c r="A268" s="5">
        <f>IFERROR(__xludf.DUMMYFUNCTION("""COMPUTED_VALUE"""),45322.64583333333)</f>
        <v>45322.64583</v>
      </c>
      <c r="B268" s="5">
        <f>IFERROR(__xludf.DUMMYFUNCTION("""COMPUTED_VALUE"""),640.5)</f>
        <v>640.5</v>
      </c>
    </row>
    <row r="269">
      <c r="A269" s="5">
        <f>IFERROR(__xludf.DUMMYFUNCTION("""COMPUTED_VALUE"""),45323.64583333333)</f>
        <v>45323.64583</v>
      </c>
      <c r="B269" s="5">
        <f>IFERROR(__xludf.DUMMYFUNCTION("""COMPUTED_VALUE"""),647.65)</f>
        <v>647.65</v>
      </c>
    </row>
    <row r="270">
      <c r="A270" s="5">
        <f>IFERROR(__xludf.DUMMYFUNCTION("""COMPUTED_VALUE"""),45324.64583333333)</f>
        <v>45324.64583</v>
      </c>
      <c r="B270" s="5">
        <f>IFERROR(__xludf.DUMMYFUNCTION("""COMPUTED_VALUE"""),649.65)</f>
        <v>649.65</v>
      </c>
    </row>
    <row r="271">
      <c r="A271" s="5">
        <f>IFERROR(__xludf.DUMMYFUNCTION("""COMPUTED_VALUE"""),45327.64583333333)</f>
        <v>45327.64583</v>
      </c>
      <c r="B271" s="5">
        <f>IFERROR(__xludf.DUMMYFUNCTION("""COMPUTED_VALUE"""),642.95)</f>
        <v>642.95</v>
      </c>
    </row>
    <row r="272">
      <c r="A272" s="5">
        <f>IFERROR(__xludf.DUMMYFUNCTION("""COMPUTED_VALUE"""),45328.64583333333)</f>
        <v>45328.64583</v>
      </c>
      <c r="B272" s="5">
        <f>IFERROR(__xludf.DUMMYFUNCTION("""COMPUTED_VALUE"""),650.25)</f>
        <v>650.25</v>
      </c>
    </row>
    <row r="273">
      <c r="A273" s="5">
        <f>IFERROR(__xludf.DUMMYFUNCTION("""COMPUTED_VALUE"""),45329.64583333333)</f>
        <v>45329.64583</v>
      </c>
      <c r="B273" s="5">
        <f>IFERROR(__xludf.DUMMYFUNCTION("""COMPUTED_VALUE"""),675.25)</f>
        <v>675.25</v>
      </c>
    </row>
    <row r="274">
      <c r="A274" s="5">
        <f>IFERROR(__xludf.DUMMYFUNCTION("""COMPUTED_VALUE"""),45330.64583333333)</f>
        <v>45330.64583</v>
      </c>
      <c r="B274" s="5">
        <f>IFERROR(__xludf.DUMMYFUNCTION("""COMPUTED_VALUE"""),699.55)</f>
        <v>699.55</v>
      </c>
    </row>
    <row r="275">
      <c r="A275" s="5">
        <f>IFERROR(__xludf.DUMMYFUNCTION("""COMPUTED_VALUE"""),45331.64583333333)</f>
        <v>45331.64583</v>
      </c>
      <c r="B275" s="5">
        <f>IFERROR(__xludf.DUMMYFUNCTION("""COMPUTED_VALUE"""),725.25)</f>
        <v>725.25</v>
      </c>
    </row>
    <row r="276">
      <c r="A276" s="5">
        <f>IFERROR(__xludf.DUMMYFUNCTION("""COMPUTED_VALUE"""),45334.64583333333)</f>
        <v>45334.64583</v>
      </c>
      <c r="B276" s="5">
        <f>IFERROR(__xludf.DUMMYFUNCTION("""COMPUTED_VALUE"""),707.9)</f>
        <v>707.9</v>
      </c>
    </row>
    <row r="277">
      <c r="A277" s="5">
        <f>IFERROR(__xludf.DUMMYFUNCTION("""COMPUTED_VALUE"""),45335.64583333333)</f>
        <v>45335.64583</v>
      </c>
      <c r="B277" s="5">
        <f>IFERROR(__xludf.DUMMYFUNCTION("""COMPUTED_VALUE"""),713.45)</f>
        <v>713.45</v>
      </c>
    </row>
    <row r="278">
      <c r="A278" s="5">
        <f>IFERROR(__xludf.DUMMYFUNCTION("""COMPUTED_VALUE"""),45336.64583333333)</f>
        <v>45336.64583</v>
      </c>
      <c r="B278" s="5">
        <f>IFERROR(__xludf.DUMMYFUNCTION("""COMPUTED_VALUE"""),743.4)</f>
        <v>743.4</v>
      </c>
    </row>
    <row r="279">
      <c r="A279" s="5">
        <f>IFERROR(__xludf.DUMMYFUNCTION("""COMPUTED_VALUE"""),45337.64583333333)</f>
        <v>45337.64583</v>
      </c>
      <c r="B279" s="5">
        <f>IFERROR(__xludf.DUMMYFUNCTION("""COMPUTED_VALUE"""),761.7)</f>
        <v>761.7</v>
      </c>
    </row>
    <row r="280">
      <c r="A280" s="5">
        <f>IFERROR(__xludf.DUMMYFUNCTION("""COMPUTED_VALUE"""),45338.64583333333)</f>
        <v>45338.64583</v>
      </c>
      <c r="B280" s="5">
        <f>IFERROR(__xludf.DUMMYFUNCTION("""COMPUTED_VALUE"""),754.7)</f>
        <v>754.7</v>
      </c>
    </row>
    <row r="281">
      <c r="A281" s="5">
        <f>IFERROR(__xludf.DUMMYFUNCTION("""COMPUTED_VALUE"""),45341.64583333333)</f>
        <v>45341.64583</v>
      </c>
      <c r="B281" s="5">
        <f>IFERROR(__xludf.DUMMYFUNCTION("""COMPUTED_VALUE"""),759.25)</f>
        <v>759.25</v>
      </c>
    </row>
    <row r="282">
      <c r="A282" s="5">
        <f>IFERROR(__xludf.DUMMYFUNCTION("""COMPUTED_VALUE"""),45342.64583333333)</f>
        <v>45342.64583</v>
      </c>
      <c r="B282" s="5">
        <f>IFERROR(__xludf.DUMMYFUNCTION("""COMPUTED_VALUE"""),760.1)</f>
        <v>760.1</v>
      </c>
    </row>
    <row r="283">
      <c r="A283" s="5">
        <f>IFERROR(__xludf.DUMMYFUNCTION("""COMPUTED_VALUE"""),45343.64583333333)</f>
        <v>45343.64583</v>
      </c>
      <c r="B283" s="5">
        <f>IFERROR(__xludf.DUMMYFUNCTION("""COMPUTED_VALUE"""),771.5)</f>
        <v>771.5</v>
      </c>
    </row>
    <row r="284">
      <c r="A284" s="5">
        <f>IFERROR(__xludf.DUMMYFUNCTION("""COMPUTED_VALUE"""),45344.64583333333)</f>
        <v>45344.64583</v>
      </c>
      <c r="B284" s="5">
        <f>IFERROR(__xludf.DUMMYFUNCTION("""COMPUTED_VALUE"""),765.9)</f>
        <v>765.9</v>
      </c>
    </row>
    <row r="285">
      <c r="A285" s="5">
        <f>IFERROR(__xludf.DUMMYFUNCTION("""COMPUTED_VALUE"""),45345.64583333333)</f>
        <v>45345.64583</v>
      </c>
      <c r="B285" s="5">
        <f>IFERROR(__xludf.DUMMYFUNCTION("""COMPUTED_VALUE"""),759.05)</f>
        <v>759.05</v>
      </c>
    </row>
    <row r="286">
      <c r="A286" s="5">
        <f>IFERROR(__xludf.DUMMYFUNCTION("""COMPUTED_VALUE"""),45348.64583333333)</f>
        <v>45348.64583</v>
      </c>
      <c r="B286" s="5">
        <f>IFERROR(__xludf.DUMMYFUNCTION("""COMPUTED_VALUE"""),758.9)</f>
        <v>758.9</v>
      </c>
    </row>
    <row r="287">
      <c r="A287" s="5">
        <f>IFERROR(__xludf.DUMMYFUNCTION("""COMPUTED_VALUE"""),45349.64583333333)</f>
        <v>45349.64583</v>
      </c>
      <c r="B287" s="5">
        <f>IFERROR(__xludf.DUMMYFUNCTION("""COMPUTED_VALUE"""),749.85)</f>
        <v>749.85</v>
      </c>
    </row>
    <row r="288">
      <c r="A288" s="5">
        <f>IFERROR(__xludf.DUMMYFUNCTION("""COMPUTED_VALUE"""),45350.64583333333)</f>
        <v>45350.64583</v>
      </c>
      <c r="B288" s="5">
        <f>IFERROR(__xludf.DUMMYFUNCTION("""COMPUTED_VALUE"""),742.5)</f>
        <v>742.5</v>
      </c>
    </row>
    <row r="289">
      <c r="A289" s="5">
        <f>IFERROR(__xludf.DUMMYFUNCTION("""COMPUTED_VALUE"""),45351.64583333333)</f>
        <v>45351.64583</v>
      </c>
      <c r="B289" s="5">
        <f>IFERROR(__xludf.DUMMYFUNCTION("""COMPUTED_VALUE"""),748.1)</f>
        <v>748.1</v>
      </c>
    </row>
    <row r="290">
      <c r="A290" s="5">
        <f>IFERROR(__xludf.DUMMYFUNCTION("""COMPUTED_VALUE"""),45352.64583333333)</f>
        <v>45352.64583</v>
      </c>
      <c r="B290" s="5">
        <f>IFERROR(__xludf.DUMMYFUNCTION("""COMPUTED_VALUE"""),769.15)</f>
        <v>769.15</v>
      </c>
    </row>
    <row r="291">
      <c r="A291" s="5">
        <f>IFERROR(__xludf.DUMMYFUNCTION("""COMPUTED_VALUE"""),45355.64583333333)</f>
        <v>45355.64583</v>
      </c>
      <c r="B291" s="5">
        <f>IFERROR(__xludf.DUMMYFUNCTION("""COMPUTED_VALUE"""),772.05)</f>
        <v>772.05</v>
      </c>
    </row>
    <row r="292">
      <c r="A292" s="5">
        <f>IFERROR(__xludf.DUMMYFUNCTION("""COMPUTED_VALUE"""),45356.64583333333)</f>
        <v>45356.64583</v>
      </c>
      <c r="B292" s="5">
        <f>IFERROR(__xludf.DUMMYFUNCTION("""COMPUTED_VALUE"""),783.95)</f>
        <v>783.95</v>
      </c>
    </row>
    <row r="293">
      <c r="A293" s="5">
        <f>IFERROR(__xludf.DUMMYFUNCTION("""COMPUTED_VALUE"""),45357.64583333333)</f>
        <v>45357.64583</v>
      </c>
      <c r="B293" s="5">
        <f>IFERROR(__xludf.DUMMYFUNCTION("""COMPUTED_VALUE"""),783.9)</f>
        <v>783.9</v>
      </c>
    </row>
    <row r="294">
      <c r="A294" s="5">
        <f>IFERROR(__xludf.DUMMYFUNCTION("""COMPUTED_VALUE"""),45358.64583333333)</f>
        <v>45358.64583</v>
      </c>
      <c r="B294" s="5">
        <f>IFERROR(__xludf.DUMMYFUNCTION("""COMPUTED_VALUE"""),788.05)</f>
        <v>788.05</v>
      </c>
    </row>
    <row r="295">
      <c r="A295" s="5">
        <f>IFERROR(__xludf.DUMMYFUNCTION("""COMPUTED_VALUE"""),45362.64583333333)</f>
        <v>45362.64583</v>
      </c>
      <c r="B295" s="5">
        <f>IFERROR(__xludf.DUMMYFUNCTION("""COMPUTED_VALUE"""),773.7)</f>
        <v>773.7</v>
      </c>
    </row>
    <row r="296">
      <c r="A296" s="5">
        <f>IFERROR(__xludf.DUMMYFUNCTION("""COMPUTED_VALUE"""),45363.64583333333)</f>
        <v>45363.64583</v>
      </c>
      <c r="B296" s="5">
        <f>IFERROR(__xludf.DUMMYFUNCTION("""COMPUTED_VALUE"""),759.7)</f>
        <v>759.7</v>
      </c>
    </row>
    <row r="297">
      <c r="A297" s="5">
        <f>IFERROR(__xludf.DUMMYFUNCTION("""COMPUTED_VALUE"""),45364.64583333333)</f>
        <v>45364.64583</v>
      </c>
      <c r="B297" s="5">
        <f>IFERROR(__xludf.DUMMYFUNCTION("""COMPUTED_VALUE"""),747.25)</f>
        <v>747.25</v>
      </c>
    </row>
    <row r="298">
      <c r="A298" s="5">
        <f>IFERROR(__xludf.DUMMYFUNCTION("""COMPUTED_VALUE"""),45365.64583333333)</f>
        <v>45365.64583</v>
      </c>
      <c r="B298" s="5">
        <f>IFERROR(__xludf.DUMMYFUNCTION("""COMPUTED_VALUE"""),741.05)</f>
        <v>741.05</v>
      </c>
    </row>
    <row r="299">
      <c r="A299" s="5">
        <f>IFERROR(__xludf.DUMMYFUNCTION("""COMPUTED_VALUE"""),45366.64583333333)</f>
        <v>45366.64583</v>
      </c>
      <c r="B299" s="5">
        <f>IFERROR(__xludf.DUMMYFUNCTION("""COMPUTED_VALUE"""),731.9)</f>
        <v>731.9</v>
      </c>
    </row>
    <row r="300">
      <c r="A300" s="5">
        <f>IFERROR(__xludf.DUMMYFUNCTION("""COMPUTED_VALUE"""),45369.64583333333)</f>
        <v>45369.64583</v>
      </c>
      <c r="B300" s="5">
        <f>IFERROR(__xludf.DUMMYFUNCTION("""COMPUTED_VALUE"""),730.95)</f>
        <v>730.95</v>
      </c>
    </row>
    <row r="301">
      <c r="A301" s="5">
        <f>IFERROR(__xludf.DUMMYFUNCTION("""COMPUTED_VALUE"""),45370.64583333333)</f>
        <v>45370.64583</v>
      </c>
      <c r="B301" s="5">
        <f>IFERROR(__xludf.DUMMYFUNCTION("""COMPUTED_VALUE"""),723.8)</f>
        <v>723.8</v>
      </c>
    </row>
    <row r="302">
      <c r="A302" s="5">
        <f>IFERROR(__xludf.DUMMYFUNCTION("""COMPUTED_VALUE"""),45371.64583333333)</f>
        <v>45371.64583</v>
      </c>
      <c r="B302" s="5">
        <f>IFERROR(__xludf.DUMMYFUNCTION("""COMPUTED_VALUE"""),736.25)</f>
        <v>736.25</v>
      </c>
    </row>
    <row r="303">
      <c r="A303" s="5">
        <f>IFERROR(__xludf.DUMMYFUNCTION("""COMPUTED_VALUE"""),45372.64583333333)</f>
        <v>45372.64583</v>
      </c>
      <c r="B303" s="5">
        <f>IFERROR(__xludf.DUMMYFUNCTION("""COMPUTED_VALUE"""),744.3)</f>
        <v>744.3</v>
      </c>
    </row>
    <row r="304">
      <c r="A304" s="5">
        <f>IFERROR(__xludf.DUMMYFUNCTION("""COMPUTED_VALUE"""),45373.64583333333)</f>
        <v>45373.64583</v>
      </c>
      <c r="B304" s="5">
        <f>IFERROR(__xludf.DUMMYFUNCTION("""COMPUTED_VALUE"""),746.7)</f>
        <v>746.7</v>
      </c>
    </row>
    <row r="305">
      <c r="A305" s="5">
        <f>IFERROR(__xludf.DUMMYFUNCTION("""COMPUTED_VALUE"""),45377.64583333333)</f>
        <v>45377.64583</v>
      </c>
      <c r="B305" s="5">
        <f>IFERROR(__xludf.DUMMYFUNCTION("""COMPUTED_VALUE"""),740.05)</f>
        <v>740.05</v>
      </c>
    </row>
    <row r="306">
      <c r="A306" s="5">
        <f>IFERROR(__xludf.DUMMYFUNCTION("""COMPUTED_VALUE"""),45378.64583333333)</f>
        <v>45378.64583</v>
      </c>
      <c r="B306" s="5">
        <f>IFERROR(__xludf.DUMMYFUNCTION("""COMPUTED_VALUE"""),733.3)</f>
        <v>733.3</v>
      </c>
    </row>
    <row r="307">
      <c r="A307" s="5">
        <f>IFERROR(__xludf.DUMMYFUNCTION("""COMPUTED_VALUE"""),45379.64583333333)</f>
        <v>45379.64583</v>
      </c>
      <c r="B307" s="5">
        <f>IFERROR(__xludf.DUMMYFUNCTION("""COMPUTED_VALUE"""),752.35)</f>
        <v>752.35</v>
      </c>
    </row>
    <row r="308">
      <c r="A308" s="5">
        <f>IFERROR(__xludf.DUMMYFUNCTION("""COMPUTED_VALUE"""),45383.64583333333)</f>
        <v>45383.64583</v>
      </c>
      <c r="B308" s="5">
        <f>IFERROR(__xludf.DUMMYFUNCTION("""COMPUTED_VALUE"""),758.3)</f>
        <v>758.3</v>
      </c>
    </row>
    <row r="309">
      <c r="A309" s="5">
        <f>IFERROR(__xludf.DUMMYFUNCTION("""COMPUTED_VALUE"""),45384.64583333333)</f>
        <v>45384.64583</v>
      </c>
      <c r="B309" s="5">
        <f>IFERROR(__xludf.DUMMYFUNCTION("""COMPUTED_VALUE"""),766.4)</f>
        <v>766.4</v>
      </c>
    </row>
    <row r="310">
      <c r="A310" s="5">
        <f>IFERROR(__xludf.DUMMYFUNCTION("""COMPUTED_VALUE"""),45385.64583333333)</f>
        <v>45385.64583</v>
      </c>
      <c r="B310" s="5">
        <f>IFERROR(__xludf.DUMMYFUNCTION("""COMPUTED_VALUE"""),771.05)</f>
        <v>771.05</v>
      </c>
    </row>
    <row r="311">
      <c r="A311" s="5">
        <f>IFERROR(__xludf.DUMMYFUNCTION("""COMPUTED_VALUE"""),45386.64583333333)</f>
        <v>45386.64583</v>
      </c>
      <c r="B311" s="5">
        <f>IFERROR(__xludf.DUMMYFUNCTION("""COMPUTED_VALUE"""),759.3)</f>
        <v>759.3</v>
      </c>
    </row>
    <row r="312">
      <c r="A312" s="5">
        <f>IFERROR(__xludf.DUMMYFUNCTION("""COMPUTED_VALUE"""),45387.64583333333)</f>
        <v>45387.64583</v>
      </c>
      <c r="B312" s="5">
        <f>IFERROR(__xludf.DUMMYFUNCTION("""COMPUTED_VALUE"""),764.75)</f>
        <v>764.75</v>
      </c>
    </row>
    <row r="313">
      <c r="A313" s="5">
        <f>IFERROR(__xludf.DUMMYFUNCTION("""COMPUTED_VALUE"""),45390.64583333333)</f>
        <v>45390.64583</v>
      </c>
      <c r="B313" s="5">
        <f>IFERROR(__xludf.DUMMYFUNCTION("""COMPUTED_VALUE"""),768.3)</f>
        <v>768.3</v>
      </c>
    </row>
    <row r="314">
      <c r="A314" s="5">
        <f>IFERROR(__xludf.DUMMYFUNCTION("""COMPUTED_VALUE"""),45391.64583333333)</f>
        <v>45391.64583</v>
      </c>
      <c r="B314" s="5">
        <f>IFERROR(__xludf.DUMMYFUNCTION("""COMPUTED_VALUE"""),764.2)</f>
        <v>764.2</v>
      </c>
    </row>
    <row r="315">
      <c r="A315" s="5">
        <f>IFERROR(__xludf.DUMMYFUNCTION("""COMPUTED_VALUE"""),45392.64583333333)</f>
        <v>45392.64583</v>
      </c>
      <c r="B315" s="5">
        <f>IFERROR(__xludf.DUMMYFUNCTION("""COMPUTED_VALUE"""),779.05)</f>
        <v>779.05</v>
      </c>
    </row>
    <row r="316">
      <c r="A316" s="5">
        <f>IFERROR(__xludf.DUMMYFUNCTION("""COMPUTED_VALUE"""),45394.64583333333)</f>
        <v>45394.64583</v>
      </c>
      <c r="B316" s="5">
        <f>IFERROR(__xludf.DUMMYFUNCTION("""COMPUTED_VALUE"""),766.3)</f>
        <v>766.3</v>
      </c>
    </row>
    <row r="317">
      <c r="A317" s="5">
        <f>IFERROR(__xludf.DUMMYFUNCTION("""COMPUTED_VALUE"""),45397.64583333333)</f>
        <v>45397.64583</v>
      </c>
      <c r="B317" s="5">
        <f>IFERROR(__xludf.DUMMYFUNCTION("""COMPUTED_VALUE"""),757.5)</f>
        <v>757.5</v>
      </c>
    </row>
    <row r="318">
      <c r="A318" s="5">
        <f>IFERROR(__xludf.DUMMYFUNCTION("""COMPUTED_VALUE"""),45398.64583333333)</f>
        <v>45398.64583</v>
      </c>
      <c r="B318" s="5">
        <f>IFERROR(__xludf.DUMMYFUNCTION("""COMPUTED_VALUE"""),751.7)</f>
        <v>751.7</v>
      </c>
    </row>
    <row r="319">
      <c r="A319" s="5">
        <f>IFERROR(__xludf.DUMMYFUNCTION("""COMPUTED_VALUE"""),45400.64583333333)</f>
        <v>45400.64583</v>
      </c>
      <c r="B319" s="5">
        <f>IFERROR(__xludf.DUMMYFUNCTION("""COMPUTED_VALUE"""),744.8)</f>
        <v>744.8</v>
      </c>
    </row>
    <row r="320">
      <c r="A320" s="5">
        <f>IFERROR(__xludf.DUMMYFUNCTION("""COMPUTED_VALUE"""),45401.64583333333)</f>
        <v>45401.64583</v>
      </c>
      <c r="B320" s="5">
        <f>IFERROR(__xludf.DUMMYFUNCTION("""COMPUTED_VALUE"""),750.45)</f>
        <v>750.45</v>
      </c>
    </row>
    <row r="321">
      <c r="A321" s="5">
        <f>IFERROR(__xludf.DUMMYFUNCTION("""COMPUTED_VALUE"""),45404.64583333333)</f>
        <v>45404.64583</v>
      </c>
      <c r="B321" s="5">
        <f>IFERROR(__xludf.DUMMYFUNCTION("""COMPUTED_VALUE"""),766.1)</f>
        <v>766.1</v>
      </c>
    </row>
    <row r="322">
      <c r="A322" s="5">
        <f>IFERROR(__xludf.DUMMYFUNCTION("""COMPUTED_VALUE"""),45405.64583333333)</f>
        <v>45405.64583</v>
      </c>
      <c r="B322" s="5">
        <f>IFERROR(__xludf.DUMMYFUNCTION("""COMPUTED_VALUE"""),773.0)</f>
        <v>773</v>
      </c>
    </row>
    <row r="323">
      <c r="A323" s="5">
        <f>IFERROR(__xludf.DUMMYFUNCTION("""COMPUTED_VALUE"""),45406.64583333333)</f>
        <v>45406.64583</v>
      </c>
      <c r="B323" s="5">
        <f>IFERROR(__xludf.DUMMYFUNCTION("""COMPUTED_VALUE"""),773.1)</f>
        <v>773.1</v>
      </c>
    </row>
    <row r="324">
      <c r="A324" s="5">
        <f>IFERROR(__xludf.DUMMYFUNCTION("""COMPUTED_VALUE"""),45407.64583333333)</f>
        <v>45407.64583</v>
      </c>
      <c r="B324" s="5">
        <f>IFERROR(__xludf.DUMMYFUNCTION("""COMPUTED_VALUE"""),812.7)</f>
        <v>812.7</v>
      </c>
    </row>
    <row r="325">
      <c r="A325" s="5">
        <f>IFERROR(__xludf.DUMMYFUNCTION("""COMPUTED_VALUE"""),45408.64583333333)</f>
        <v>45408.64583</v>
      </c>
      <c r="B325" s="5">
        <f>IFERROR(__xludf.DUMMYFUNCTION("""COMPUTED_VALUE"""),801.3)</f>
        <v>801.3</v>
      </c>
    </row>
    <row r="326">
      <c r="A326" s="5">
        <f>IFERROR(__xludf.DUMMYFUNCTION("""COMPUTED_VALUE"""),45411.64583333333)</f>
        <v>45411.64583</v>
      </c>
      <c r="B326" s="5">
        <f>IFERROR(__xludf.DUMMYFUNCTION("""COMPUTED_VALUE"""),826.5)</f>
        <v>826.5</v>
      </c>
    </row>
    <row r="327">
      <c r="A327" s="5">
        <f>IFERROR(__xludf.DUMMYFUNCTION("""COMPUTED_VALUE"""),45412.64583333333)</f>
        <v>45412.64583</v>
      </c>
      <c r="B327" s="5">
        <f>IFERROR(__xludf.DUMMYFUNCTION("""COMPUTED_VALUE"""),826.25)</f>
        <v>826.25</v>
      </c>
    </row>
    <row r="328">
      <c r="A328" s="5">
        <f>IFERROR(__xludf.DUMMYFUNCTION("""COMPUTED_VALUE"""),45414.64583333333)</f>
        <v>45414.64583</v>
      </c>
      <c r="B328" s="5">
        <f>IFERROR(__xludf.DUMMYFUNCTION("""COMPUTED_VALUE"""),830.05)</f>
        <v>830.05</v>
      </c>
    </row>
    <row r="329">
      <c r="A329" s="5">
        <f>IFERROR(__xludf.DUMMYFUNCTION("""COMPUTED_VALUE"""),45415.64583333333)</f>
        <v>45415.64583</v>
      </c>
      <c r="B329" s="5">
        <f>IFERROR(__xludf.DUMMYFUNCTION("""COMPUTED_VALUE"""),831.45)</f>
        <v>831.45</v>
      </c>
    </row>
    <row r="330">
      <c r="A330" s="5">
        <f>IFERROR(__xludf.DUMMYFUNCTION("""COMPUTED_VALUE"""),45418.64583333333)</f>
        <v>45418.64583</v>
      </c>
      <c r="B330" s="5">
        <f>IFERROR(__xludf.DUMMYFUNCTION("""COMPUTED_VALUE"""),807.8)</f>
        <v>807.8</v>
      </c>
    </row>
    <row r="331">
      <c r="A331" s="5">
        <f>IFERROR(__xludf.DUMMYFUNCTION("""COMPUTED_VALUE"""),45419.64583333333)</f>
        <v>45419.64583</v>
      </c>
      <c r="B331" s="5">
        <f>IFERROR(__xludf.DUMMYFUNCTION("""COMPUTED_VALUE"""),801.9)</f>
        <v>801.9</v>
      </c>
    </row>
    <row r="332">
      <c r="A332" s="5">
        <f>IFERROR(__xludf.DUMMYFUNCTION("""COMPUTED_VALUE"""),45420.64583333333)</f>
        <v>45420.64583</v>
      </c>
      <c r="B332" s="5">
        <f>IFERROR(__xludf.DUMMYFUNCTION("""COMPUTED_VALUE"""),810.8)</f>
        <v>810.8</v>
      </c>
    </row>
    <row r="333">
      <c r="A333" s="5">
        <f>IFERROR(__xludf.DUMMYFUNCTION("""COMPUTED_VALUE"""),45421.64583333333)</f>
        <v>45421.64583</v>
      </c>
      <c r="B333" s="5">
        <f>IFERROR(__xludf.DUMMYFUNCTION("""COMPUTED_VALUE"""),819.8)</f>
        <v>819.8</v>
      </c>
    </row>
    <row r="334">
      <c r="A334" s="5">
        <f>IFERROR(__xludf.DUMMYFUNCTION("""COMPUTED_VALUE"""),45422.64583333333)</f>
        <v>45422.64583</v>
      </c>
      <c r="B334" s="5">
        <f>IFERROR(__xludf.DUMMYFUNCTION("""COMPUTED_VALUE"""),817.35)</f>
        <v>817.35</v>
      </c>
    </row>
    <row r="335">
      <c r="A335" s="5">
        <f>IFERROR(__xludf.DUMMYFUNCTION("""COMPUTED_VALUE"""),45425.64583333333)</f>
        <v>45425.64583</v>
      </c>
      <c r="B335" s="5">
        <f>IFERROR(__xludf.DUMMYFUNCTION("""COMPUTED_VALUE"""),808.8)</f>
        <v>808.8</v>
      </c>
    </row>
    <row r="336">
      <c r="A336" s="5">
        <f>IFERROR(__xludf.DUMMYFUNCTION("""COMPUTED_VALUE"""),45426.64583333333)</f>
        <v>45426.64583</v>
      </c>
      <c r="B336" s="5">
        <f>IFERROR(__xludf.DUMMYFUNCTION("""COMPUTED_VALUE"""),818.2)</f>
        <v>818.2</v>
      </c>
    </row>
    <row r="337">
      <c r="A337" s="5">
        <f>IFERROR(__xludf.DUMMYFUNCTION("""COMPUTED_VALUE"""),45427.64583333333)</f>
        <v>45427.64583</v>
      </c>
      <c r="B337" s="5">
        <f>IFERROR(__xludf.DUMMYFUNCTION("""COMPUTED_VALUE"""),820.3)</f>
        <v>820.3</v>
      </c>
    </row>
    <row r="338">
      <c r="A338" s="5">
        <f>IFERROR(__xludf.DUMMYFUNCTION("""COMPUTED_VALUE"""),45428.64583333333)</f>
        <v>45428.64583</v>
      </c>
      <c r="B338" s="5">
        <f>IFERROR(__xludf.DUMMYFUNCTION("""COMPUTED_VALUE"""),811.95)</f>
        <v>811.95</v>
      </c>
    </row>
    <row r="339">
      <c r="A339" s="5">
        <f>IFERROR(__xludf.DUMMYFUNCTION("""COMPUTED_VALUE"""),45429.64583333333)</f>
        <v>45429.64583</v>
      </c>
      <c r="B339" s="5">
        <f>IFERROR(__xludf.DUMMYFUNCTION("""COMPUTED_VALUE"""),817.85)</f>
        <v>817.85</v>
      </c>
    </row>
    <row r="340">
      <c r="A340" s="5">
        <f>IFERROR(__xludf.DUMMYFUNCTION("""COMPUTED_VALUE"""),45433.64583333333)</f>
        <v>45433.64583</v>
      </c>
      <c r="B340" s="5">
        <f>IFERROR(__xludf.DUMMYFUNCTION("""COMPUTED_VALUE"""),830.65)</f>
        <v>830.65</v>
      </c>
    </row>
    <row r="341">
      <c r="A341" s="5">
        <f>IFERROR(__xludf.DUMMYFUNCTION("""COMPUTED_VALUE"""),45434.64583333333)</f>
        <v>45434.64583</v>
      </c>
      <c r="B341" s="5">
        <f>IFERROR(__xludf.DUMMYFUNCTION("""COMPUTED_VALUE"""),818.75)</f>
        <v>818.75</v>
      </c>
    </row>
    <row r="342">
      <c r="A342" s="5">
        <f>IFERROR(__xludf.DUMMYFUNCTION("""COMPUTED_VALUE"""),45435.64583333333)</f>
        <v>45435.64583</v>
      </c>
      <c r="B342" s="5">
        <f>IFERROR(__xludf.DUMMYFUNCTION("""COMPUTED_VALUE"""),832.1)</f>
        <v>832.1</v>
      </c>
    </row>
    <row r="343">
      <c r="A343" s="5">
        <f>IFERROR(__xludf.DUMMYFUNCTION("""COMPUTED_VALUE"""),45436.64583333333)</f>
        <v>45436.64583</v>
      </c>
      <c r="B343" s="5">
        <f>IFERROR(__xludf.DUMMYFUNCTION("""COMPUTED_VALUE"""),828.6)</f>
        <v>828.6</v>
      </c>
    </row>
    <row r="344">
      <c r="A344" s="5">
        <f>IFERROR(__xludf.DUMMYFUNCTION("""COMPUTED_VALUE"""),45439.64583333333)</f>
        <v>45439.64583</v>
      </c>
      <c r="B344" s="5">
        <f>IFERROR(__xludf.DUMMYFUNCTION("""COMPUTED_VALUE"""),833.7)</f>
        <v>833.7</v>
      </c>
    </row>
    <row r="345">
      <c r="A345" s="5">
        <f>IFERROR(__xludf.DUMMYFUNCTION("""COMPUTED_VALUE"""),45440.64583333333)</f>
        <v>45440.64583</v>
      </c>
      <c r="B345" s="5">
        <f>IFERROR(__xludf.DUMMYFUNCTION("""COMPUTED_VALUE"""),831.15)</f>
        <v>831.15</v>
      </c>
    </row>
    <row r="346">
      <c r="A346" s="5">
        <f>IFERROR(__xludf.DUMMYFUNCTION("""COMPUTED_VALUE"""),45441.64583333333)</f>
        <v>45441.64583</v>
      </c>
      <c r="B346" s="5">
        <f>IFERROR(__xludf.DUMMYFUNCTION("""COMPUTED_VALUE"""),822.65)</f>
        <v>822.65</v>
      </c>
    </row>
    <row r="347">
      <c r="A347" s="5">
        <f>IFERROR(__xludf.DUMMYFUNCTION("""COMPUTED_VALUE"""),45442.64583333333)</f>
        <v>45442.64583</v>
      </c>
      <c r="B347" s="5">
        <f>IFERROR(__xludf.DUMMYFUNCTION("""COMPUTED_VALUE"""),825.85)</f>
        <v>825.85</v>
      </c>
    </row>
    <row r="348">
      <c r="A348" s="5">
        <f>IFERROR(__xludf.DUMMYFUNCTION("""COMPUTED_VALUE"""),45443.64583333333)</f>
        <v>45443.64583</v>
      </c>
      <c r="B348" s="5">
        <f>IFERROR(__xludf.DUMMYFUNCTION("""COMPUTED_VALUE"""),830.35)</f>
        <v>830.35</v>
      </c>
    </row>
    <row r="349">
      <c r="A349" s="5">
        <f>IFERROR(__xludf.DUMMYFUNCTION("""COMPUTED_VALUE"""),45446.64583333333)</f>
        <v>45446.64583</v>
      </c>
      <c r="B349" s="5">
        <f>IFERROR(__xludf.DUMMYFUNCTION("""COMPUTED_VALUE"""),905.65)</f>
        <v>905.65</v>
      </c>
    </row>
    <row r="350">
      <c r="A350" s="5">
        <f>IFERROR(__xludf.DUMMYFUNCTION("""COMPUTED_VALUE"""),45447.64583333333)</f>
        <v>45447.64583</v>
      </c>
      <c r="B350" s="5">
        <f>IFERROR(__xludf.DUMMYFUNCTION("""COMPUTED_VALUE"""),775.2)</f>
        <v>775.2</v>
      </c>
    </row>
    <row r="351">
      <c r="A351" s="5">
        <f>IFERROR(__xludf.DUMMYFUNCTION("""COMPUTED_VALUE"""),45448.64583333333)</f>
        <v>45448.64583</v>
      </c>
      <c r="B351" s="5">
        <f>IFERROR(__xludf.DUMMYFUNCTION("""COMPUTED_VALUE"""),789.75)</f>
        <v>789.75</v>
      </c>
    </row>
    <row r="352">
      <c r="A352" s="5">
        <f>IFERROR(__xludf.DUMMYFUNCTION("""COMPUTED_VALUE"""),45449.64583333333)</f>
        <v>45449.64583</v>
      </c>
      <c r="B352" s="5">
        <f>IFERROR(__xludf.DUMMYFUNCTION("""COMPUTED_VALUE"""),816.95)</f>
        <v>816.95</v>
      </c>
    </row>
    <row r="353">
      <c r="A353" s="5">
        <f>IFERROR(__xludf.DUMMYFUNCTION("""COMPUTED_VALUE"""),45450.64583333333)</f>
        <v>45450.64583</v>
      </c>
      <c r="B353" s="5">
        <f>IFERROR(__xludf.DUMMYFUNCTION("""COMPUTED_VALUE"""),829.95)</f>
        <v>829.95</v>
      </c>
    </row>
    <row r="354">
      <c r="A354" s="5">
        <f>IFERROR(__xludf.DUMMYFUNCTION("""COMPUTED_VALUE"""),45453.64583333333)</f>
        <v>45453.64583</v>
      </c>
      <c r="B354" s="5">
        <f>IFERROR(__xludf.DUMMYFUNCTION("""COMPUTED_VALUE"""),831.8)</f>
        <v>831.8</v>
      </c>
    </row>
    <row r="355">
      <c r="A355" s="5">
        <f>IFERROR(__xludf.DUMMYFUNCTION("""COMPUTED_VALUE"""),45454.64583333333)</f>
        <v>45454.64583</v>
      </c>
      <c r="B355" s="5">
        <f>IFERROR(__xludf.DUMMYFUNCTION("""COMPUTED_VALUE"""),835.55)</f>
        <v>835.55</v>
      </c>
    </row>
    <row r="356">
      <c r="A356" s="5">
        <f>IFERROR(__xludf.DUMMYFUNCTION("""COMPUTED_VALUE"""),45455.64583333333)</f>
        <v>45455.64583</v>
      </c>
      <c r="B356" s="5">
        <f>IFERROR(__xludf.DUMMYFUNCTION("""COMPUTED_VALUE"""),839.1)</f>
        <v>839.1</v>
      </c>
    </row>
    <row r="357">
      <c r="A357" s="5">
        <f>IFERROR(__xludf.DUMMYFUNCTION("""COMPUTED_VALUE"""),45456.64583333333)</f>
        <v>45456.64583</v>
      </c>
      <c r="B357" s="5">
        <f>IFERROR(__xludf.DUMMYFUNCTION("""COMPUTED_VALUE"""),843.9)</f>
        <v>843.9</v>
      </c>
    </row>
    <row r="358">
      <c r="A358" s="5">
        <f>IFERROR(__xludf.DUMMYFUNCTION("""COMPUTED_VALUE"""),45457.64583333333)</f>
        <v>45457.64583</v>
      </c>
      <c r="B358" s="5">
        <f>IFERROR(__xludf.DUMMYFUNCTION("""COMPUTED_VALUE"""),839.2)</f>
        <v>839.2</v>
      </c>
    </row>
    <row r="359">
      <c r="A359" s="5">
        <f>IFERROR(__xludf.DUMMYFUNCTION("""COMPUTED_VALUE"""),45461.64583333333)</f>
        <v>45461.64583</v>
      </c>
      <c r="B359" s="5">
        <f>IFERROR(__xludf.DUMMYFUNCTION("""COMPUTED_VALUE"""),844.9)</f>
        <v>844.9</v>
      </c>
    </row>
    <row r="360">
      <c r="A360" s="5">
        <f>IFERROR(__xludf.DUMMYFUNCTION("""COMPUTED_VALUE"""),45462.64583333333)</f>
        <v>45462.64583</v>
      </c>
      <c r="B360" s="5">
        <f>IFERROR(__xludf.DUMMYFUNCTION("""COMPUTED_VALUE"""),852.6)</f>
        <v>852.6</v>
      </c>
    </row>
    <row r="361">
      <c r="A361" s="5">
        <f>IFERROR(__xludf.DUMMYFUNCTION("""COMPUTED_VALUE"""),45463.64583333333)</f>
        <v>45463.64583</v>
      </c>
      <c r="B361" s="5">
        <f>IFERROR(__xludf.DUMMYFUNCTION("""COMPUTED_VALUE"""),843.75)</f>
        <v>843.75</v>
      </c>
    </row>
    <row r="362">
      <c r="A362" s="5">
        <f>IFERROR(__xludf.DUMMYFUNCTION("""COMPUTED_VALUE"""),45464.64583333333)</f>
        <v>45464.64583</v>
      </c>
      <c r="B362" s="5">
        <f>IFERROR(__xludf.DUMMYFUNCTION("""COMPUTED_VALUE"""),836.3)</f>
        <v>836.3</v>
      </c>
    </row>
    <row r="363">
      <c r="A363" s="5">
        <f>IFERROR(__xludf.DUMMYFUNCTION("""COMPUTED_VALUE"""),45467.64583333333)</f>
        <v>45467.64583</v>
      </c>
      <c r="B363" s="5">
        <f>IFERROR(__xludf.DUMMYFUNCTION("""COMPUTED_VALUE"""),832.7)</f>
        <v>832.7</v>
      </c>
    </row>
    <row r="364">
      <c r="A364" s="5">
        <f>IFERROR(__xludf.DUMMYFUNCTION("""COMPUTED_VALUE"""),45468.64583333333)</f>
        <v>45468.64583</v>
      </c>
      <c r="B364" s="5">
        <f>IFERROR(__xludf.DUMMYFUNCTION("""COMPUTED_VALUE"""),842.25)</f>
        <v>842.25</v>
      </c>
    </row>
    <row r="365">
      <c r="A365" s="5">
        <f>IFERROR(__xludf.DUMMYFUNCTION("""COMPUTED_VALUE"""),45469.64583333333)</f>
        <v>45469.64583</v>
      </c>
      <c r="B365" s="5">
        <f>IFERROR(__xludf.DUMMYFUNCTION("""COMPUTED_VALUE"""),845.35)</f>
        <v>845.35</v>
      </c>
    </row>
    <row r="366">
      <c r="A366" s="5">
        <f>IFERROR(__xludf.DUMMYFUNCTION("""COMPUTED_VALUE"""),45470.64583333333)</f>
        <v>45470.64583</v>
      </c>
      <c r="B366" s="5">
        <f>IFERROR(__xludf.DUMMYFUNCTION("""COMPUTED_VALUE"""),844.0)</f>
        <v>844</v>
      </c>
    </row>
    <row r="367">
      <c r="A367" s="5">
        <f>IFERROR(__xludf.DUMMYFUNCTION("""COMPUTED_VALUE"""),45471.64583333333)</f>
        <v>45471.64583</v>
      </c>
      <c r="B367" s="5">
        <f>IFERROR(__xludf.DUMMYFUNCTION("""COMPUTED_VALUE"""),848.95)</f>
        <v>848.95</v>
      </c>
    </row>
    <row r="368">
      <c r="A368" s="5">
        <f>IFERROR(__xludf.DUMMYFUNCTION("""COMPUTED_VALUE"""),45474.64583333333)</f>
        <v>45474.64583</v>
      </c>
      <c r="B368" s="5">
        <f>IFERROR(__xludf.DUMMYFUNCTION("""COMPUTED_VALUE"""),841.95)</f>
        <v>841.95</v>
      </c>
    </row>
    <row r="369">
      <c r="A369" s="5">
        <f>IFERROR(__xludf.DUMMYFUNCTION("""COMPUTED_VALUE"""),45475.64583333333)</f>
        <v>45475.64583</v>
      </c>
      <c r="B369" s="5">
        <f>IFERROR(__xludf.DUMMYFUNCTION("""COMPUTED_VALUE"""),826.15)</f>
        <v>826.15</v>
      </c>
    </row>
    <row r="370">
      <c r="A370" s="5">
        <f>IFERROR(__xludf.DUMMYFUNCTION("""COMPUTED_VALUE"""),45476.64583333333)</f>
        <v>45476.64583</v>
      </c>
      <c r="B370" s="5">
        <f>IFERROR(__xludf.DUMMYFUNCTION("""COMPUTED_VALUE"""),839.95)</f>
        <v>839.95</v>
      </c>
    </row>
    <row r="371">
      <c r="A371" s="5">
        <f>IFERROR(__xludf.DUMMYFUNCTION("""COMPUTED_VALUE"""),45477.64583333333)</f>
        <v>45477.64583</v>
      </c>
      <c r="B371" s="5">
        <f>IFERROR(__xludf.DUMMYFUNCTION("""COMPUTED_VALUE"""),839.3)</f>
        <v>839.3</v>
      </c>
    </row>
    <row r="372">
      <c r="A372" s="5">
        <f>IFERROR(__xludf.DUMMYFUNCTION("""COMPUTED_VALUE"""),45478.64583333333)</f>
        <v>45478.64583</v>
      </c>
      <c r="B372" s="5">
        <f>IFERROR(__xludf.DUMMYFUNCTION("""COMPUTED_VALUE"""),859.75)</f>
        <v>859.75</v>
      </c>
    </row>
    <row r="373">
      <c r="A373" s="5">
        <f>IFERROR(__xludf.DUMMYFUNCTION("""COMPUTED_VALUE"""),45481.64583333333)</f>
        <v>45481.64583</v>
      </c>
      <c r="B373" s="5">
        <f>IFERROR(__xludf.DUMMYFUNCTION("""COMPUTED_VALUE"""),856.25)</f>
        <v>856.25</v>
      </c>
    </row>
    <row r="374">
      <c r="A374" s="5">
        <f>IFERROR(__xludf.DUMMYFUNCTION("""COMPUTED_VALUE"""),45482.64583333333)</f>
        <v>45482.64583</v>
      </c>
      <c r="B374" s="5">
        <f>IFERROR(__xludf.DUMMYFUNCTION("""COMPUTED_VALUE"""),861.3)</f>
        <v>861.3</v>
      </c>
    </row>
    <row r="375">
      <c r="A375" s="5">
        <f>IFERROR(__xludf.DUMMYFUNCTION("""COMPUTED_VALUE"""),45483.64583333333)</f>
        <v>45483.64583</v>
      </c>
      <c r="B375" s="5">
        <f>IFERROR(__xludf.DUMMYFUNCTION("""COMPUTED_VALUE"""),849.0)</f>
        <v>849</v>
      </c>
    </row>
    <row r="376">
      <c r="A376" s="5">
        <f>IFERROR(__xludf.DUMMYFUNCTION("""COMPUTED_VALUE"""),45484.64583333333)</f>
        <v>45484.64583</v>
      </c>
      <c r="B376" s="5">
        <f>IFERROR(__xludf.DUMMYFUNCTION("""COMPUTED_VALUE"""),856.7)</f>
        <v>856.7</v>
      </c>
    </row>
    <row r="377">
      <c r="A377" s="5">
        <f>IFERROR(__xludf.DUMMYFUNCTION("""COMPUTED_VALUE"""),45485.64583333333)</f>
        <v>45485.64583</v>
      </c>
      <c r="B377" s="5">
        <f>IFERROR(__xludf.DUMMYFUNCTION("""COMPUTED_VALUE"""),859.7)</f>
        <v>859.7</v>
      </c>
    </row>
    <row r="378">
      <c r="A378" s="5">
        <f>IFERROR(__xludf.DUMMYFUNCTION("""COMPUTED_VALUE"""),45488.64583333333)</f>
        <v>45488.64583</v>
      </c>
      <c r="B378" s="5">
        <f>IFERROR(__xludf.DUMMYFUNCTION("""COMPUTED_VALUE"""),881.35)</f>
        <v>881.35</v>
      </c>
    </row>
    <row r="379">
      <c r="A379" s="5">
        <f>IFERROR(__xludf.DUMMYFUNCTION("""COMPUTED_VALUE"""),45489.64583333333)</f>
        <v>45489.64583</v>
      </c>
      <c r="B379" s="5">
        <f>IFERROR(__xludf.DUMMYFUNCTION("""COMPUTED_VALUE"""),880.7)</f>
        <v>880.7</v>
      </c>
    </row>
    <row r="380">
      <c r="A380" s="5">
        <f>IFERROR(__xludf.DUMMYFUNCTION("""COMPUTED_VALUE"""),45491.64583333333)</f>
        <v>45491.64583</v>
      </c>
      <c r="B380" s="5">
        <f>IFERROR(__xludf.DUMMYFUNCTION("""COMPUTED_VALUE"""),893.55)</f>
        <v>893.55</v>
      </c>
    </row>
    <row r="381">
      <c r="A381" s="5">
        <f>IFERROR(__xludf.DUMMYFUNCTION("""COMPUTED_VALUE"""),45492.64583333333)</f>
        <v>45492.64583</v>
      </c>
      <c r="B381" s="5">
        <f>IFERROR(__xludf.DUMMYFUNCTION("""COMPUTED_VALUE"""),889.35)</f>
        <v>889.35</v>
      </c>
    </row>
    <row r="382">
      <c r="A382" s="5">
        <f>IFERROR(__xludf.DUMMYFUNCTION("""COMPUTED_VALUE"""),45495.64583333333)</f>
        <v>45495.64583</v>
      </c>
      <c r="B382" s="5">
        <f>IFERROR(__xludf.DUMMYFUNCTION("""COMPUTED_VALUE"""),876.8)</f>
        <v>876.8</v>
      </c>
    </row>
    <row r="383">
      <c r="A383" s="5">
        <f>IFERROR(__xludf.DUMMYFUNCTION("""COMPUTED_VALUE"""),45496.64583333333)</f>
        <v>45496.64583</v>
      </c>
      <c r="B383" s="5">
        <f>IFERROR(__xludf.DUMMYFUNCTION("""COMPUTED_VALUE"""),863.9)</f>
        <v>863.9</v>
      </c>
    </row>
    <row r="384">
      <c r="A384" s="5">
        <f>IFERROR(__xludf.DUMMYFUNCTION("""COMPUTED_VALUE"""),45497.64583333333)</f>
        <v>45497.64583</v>
      </c>
      <c r="B384" s="5">
        <f>IFERROR(__xludf.DUMMYFUNCTION("""COMPUTED_VALUE"""),852.0)</f>
        <v>852</v>
      </c>
    </row>
    <row r="385">
      <c r="A385" s="5">
        <f>IFERROR(__xludf.DUMMYFUNCTION("""COMPUTED_VALUE"""),45498.64583333333)</f>
        <v>45498.64583</v>
      </c>
      <c r="B385" s="5">
        <f>IFERROR(__xludf.DUMMYFUNCTION("""COMPUTED_VALUE"""),848.5)</f>
        <v>848.5</v>
      </c>
    </row>
    <row r="386">
      <c r="A386" s="5">
        <f>IFERROR(__xludf.DUMMYFUNCTION("""COMPUTED_VALUE"""),45499.64583333333)</f>
        <v>45499.64583</v>
      </c>
      <c r="B386" s="5">
        <f>IFERROR(__xludf.DUMMYFUNCTION("""COMPUTED_VALUE"""),862.45)</f>
        <v>862.45</v>
      </c>
    </row>
    <row r="387">
      <c r="A387" s="5">
        <f>IFERROR(__xludf.DUMMYFUNCTION("""COMPUTED_VALUE"""),45502.64583333333)</f>
        <v>45502.64583</v>
      </c>
      <c r="B387" s="5">
        <f>IFERROR(__xludf.DUMMYFUNCTION("""COMPUTED_VALUE"""),871.6)</f>
        <v>871.6</v>
      </c>
    </row>
    <row r="388">
      <c r="A388" s="5">
        <f>IFERROR(__xludf.DUMMYFUNCTION("""COMPUTED_VALUE"""),45503.64583333333)</f>
        <v>45503.64583</v>
      </c>
      <c r="B388" s="5">
        <f>IFERROR(__xludf.DUMMYFUNCTION("""COMPUTED_VALUE"""),872.8)</f>
        <v>872.8</v>
      </c>
    </row>
    <row r="389">
      <c r="A389" s="5">
        <f>IFERROR(__xludf.DUMMYFUNCTION("""COMPUTED_VALUE"""),45504.64583333333)</f>
        <v>45504.64583</v>
      </c>
      <c r="B389" s="5">
        <f>IFERROR(__xludf.DUMMYFUNCTION("""COMPUTED_VALUE"""),872.4)</f>
        <v>872.4</v>
      </c>
    </row>
    <row r="390">
      <c r="A390" s="5">
        <f>IFERROR(__xludf.DUMMYFUNCTION("""COMPUTED_VALUE"""),45505.64583333333)</f>
        <v>45505.64583</v>
      </c>
      <c r="B390" s="5">
        <f>IFERROR(__xludf.DUMMYFUNCTION("""COMPUTED_VALUE"""),862.65)</f>
        <v>862.65</v>
      </c>
    </row>
    <row r="391">
      <c r="A391" s="5">
        <f>IFERROR(__xludf.DUMMYFUNCTION("""COMPUTED_VALUE"""),45506.64583333333)</f>
        <v>45506.64583</v>
      </c>
      <c r="B391" s="5">
        <f>IFERROR(__xludf.DUMMYFUNCTION("""COMPUTED_VALUE"""),847.85)</f>
        <v>847.85</v>
      </c>
    </row>
    <row r="392">
      <c r="A392" s="5">
        <f>IFERROR(__xludf.DUMMYFUNCTION("""COMPUTED_VALUE"""),45509.64583333333)</f>
        <v>45509.64583</v>
      </c>
      <c r="B392" s="5">
        <f>IFERROR(__xludf.DUMMYFUNCTION("""COMPUTED_VALUE"""),811.65)</f>
        <v>811.65</v>
      </c>
    </row>
    <row r="393">
      <c r="A393" s="5">
        <f>IFERROR(__xludf.DUMMYFUNCTION("""COMPUTED_VALUE"""),45510.64583333333)</f>
        <v>45510.64583</v>
      </c>
      <c r="B393" s="5">
        <f>IFERROR(__xludf.DUMMYFUNCTION("""COMPUTED_VALUE"""),797.7)</f>
        <v>797.7</v>
      </c>
    </row>
    <row r="394">
      <c r="A394" s="5">
        <f>IFERROR(__xludf.DUMMYFUNCTION("""COMPUTED_VALUE"""),45511.64583333333)</f>
        <v>45511.64583</v>
      </c>
      <c r="B394" s="5">
        <f>IFERROR(__xludf.DUMMYFUNCTION("""COMPUTED_VALUE"""),808.65)</f>
        <v>808.65</v>
      </c>
    </row>
    <row r="395">
      <c r="A395" s="5">
        <f>IFERROR(__xludf.DUMMYFUNCTION("""COMPUTED_VALUE"""),45512.64583333333)</f>
        <v>45512.64583</v>
      </c>
      <c r="B395" s="5">
        <f>IFERROR(__xludf.DUMMYFUNCTION("""COMPUTED_VALUE"""),808.05)</f>
        <v>808.05</v>
      </c>
    </row>
    <row r="396">
      <c r="A396" s="5">
        <f>IFERROR(__xludf.DUMMYFUNCTION("""COMPUTED_VALUE"""),45513.64583333333)</f>
        <v>45513.64583</v>
      </c>
      <c r="B396" s="5">
        <f>IFERROR(__xludf.DUMMYFUNCTION("""COMPUTED_VALUE"""),824.3)</f>
        <v>824.3</v>
      </c>
    </row>
    <row r="397">
      <c r="A397" s="5">
        <f>IFERROR(__xludf.DUMMYFUNCTION("""COMPUTED_VALUE"""),45516.64583333333)</f>
        <v>45516.64583</v>
      </c>
      <c r="B397" s="5">
        <f>IFERROR(__xludf.DUMMYFUNCTION("""COMPUTED_VALUE"""),812.6)</f>
        <v>812.6</v>
      </c>
    </row>
    <row r="398">
      <c r="A398" s="5">
        <f>IFERROR(__xludf.DUMMYFUNCTION("""COMPUTED_VALUE"""),45517.64583333333)</f>
        <v>45517.64583</v>
      </c>
      <c r="B398" s="5">
        <f>IFERROR(__xludf.DUMMYFUNCTION("""COMPUTED_VALUE"""),797.55)</f>
        <v>797.55</v>
      </c>
    </row>
    <row r="399">
      <c r="A399" s="5">
        <f>IFERROR(__xludf.DUMMYFUNCTION("""COMPUTED_VALUE"""),45518.64583333333)</f>
        <v>45518.64583</v>
      </c>
      <c r="B399" s="5">
        <f>IFERROR(__xludf.DUMMYFUNCTION("""COMPUTED_VALUE"""),803.0)</f>
        <v>803</v>
      </c>
    </row>
    <row r="400">
      <c r="A400" s="5">
        <f>IFERROR(__xludf.DUMMYFUNCTION("""COMPUTED_VALUE"""),45520.64583333333)</f>
        <v>45520.64583</v>
      </c>
      <c r="B400" s="5">
        <f>IFERROR(__xludf.DUMMYFUNCTION("""COMPUTED_VALUE"""),812.1)</f>
        <v>812.1</v>
      </c>
    </row>
    <row r="401">
      <c r="A401" s="5">
        <f>IFERROR(__xludf.DUMMYFUNCTION("""COMPUTED_VALUE"""),45523.64583333333)</f>
        <v>45523.64583</v>
      </c>
      <c r="B401" s="5">
        <f>IFERROR(__xludf.DUMMYFUNCTION("""COMPUTED_VALUE"""),813.7)</f>
        <v>813.7</v>
      </c>
    </row>
    <row r="402">
      <c r="A402" s="5">
        <f>IFERROR(__xludf.DUMMYFUNCTION("""COMPUTED_VALUE"""),45524.64583333333)</f>
        <v>45524.64583</v>
      </c>
      <c r="B402" s="5">
        <f>IFERROR(__xludf.DUMMYFUNCTION("""COMPUTED_VALUE"""),820.3)</f>
        <v>820.3</v>
      </c>
    </row>
    <row r="403">
      <c r="A403" s="5">
        <f>IFERROR(__xludf.DUMMYFUNCTION("""COMPUTED_VALUE"""),45525.64583333333)</f>
        <v>45525.64583</v>
      </c>
      <c r="B403" s="5">
        <f>IFERROR(__xludf.DUMMYFUNCTION("""COMPUTED_VALUE"""),815.55)</f>
        <v>815.55</v>
      </c>
    </row>
    <row r="404">
      <c r="A404" s="5">
        <f>IFERROR(__xludf.DUMMYFUNCTION("""COMPUTED_VALUE"""),45526.64583333333)</f>
        <v>45526.64583</v>
      </c>
      <c r="B404" s="5">
        <f>IFERROR(__xludf.DUMMYFUNCTION("""COMPUTED_VALUE"""),820.3)</f>
        <v>820.3</v>
      </c>
    </row>
    <row r="405">
      <c r="A405" s="5">
        <f>IFERROR(__xludf.DUMMYFUNCTION("""COMPUTED_VALUE"""),45527.64583333333)</f>
        <v>45527.64583</v>
      </c>
      <c r="B405" s="5">
        <f>IFERROR(__xludf.DUMMYFUNCTION("""COMPUTED_VALUE"""),815.35)</f>
        <v>815.35</v>
      </c>
    </row>
    <row r="406">
      <c r="A406" s="5">
        <f>IFERROR(__xludf.DUMMYFUNCTION("""COMPUTED_VALUE"""),45530.64583333333)</f>
        <v>45530.64583</v>
      </c>
      <c r="B406" s="5">
        <f>IFERROR(__xludf.DUMMYFUNCTION("""COMPUTED_VALUE"""),815.05)</f>
        <v>815.05</v>
      </c>
    </row>
    <row r="407">
      <c r="A407" s="5">
        <f>IFERROR(__xludf.DUMMYFUNCTION("""COMPUTED_VALUE"""),45531.64583333333)</f>
        <v>45531.64583</v>
      </c>
      <c r="B407" s="5">
        <f>IFERROR(__xludf.DUMMYFUNCTION("""COMPUTED_VALUE"""),815.9)</f>
        <v>815.9</v>
      </c>
    </row>
    <row r="408">
      <c r="A408" s="5">
        <f>IFERROR(__xludf.DUMMYFUNCTION("""COMPUTED_VALUE"""),45532.64583333333)</f>
        <v>45532.64583</v>
      </c>
      <c r="B408" s="5">
        <f>IFERROR(__xludf.DUMMYFUNCTION("""COMPUTED_VALUE"""),809.4)</f>
        <v>809.4</v>
      </c>
    </row>
    <row r="409">
      <c r="A409" s="5">
        <f>IFERROR(__xludf.DUMMYFUNCTION("""COMPUTED_VALUE"""),45533.64583333333)</f>
        <v>45533.64583</v>
      </c>
      <c r="B409" s="5">
        <f>IFERROR(__xludf.DUMMYFUNCTION("""COMPUTED_VALUE"""),814.5)</f>
        <v>814.5</v>
      </c>
    </row>
    <row r="410">
      <c r="A410" s="5">
        <f>IFERROR(__xludf.DUMMYFUNCTION("""COMPUTED_VALUE"""),45534.64583333333)</f>
        <v>45534.64583</v>
      </c>
      <c r="B410" s="5">
        <f>IFERROR(__xludf.DUMMYFUNCTION("""COMPUTED_VALUE"""),815.6)</f>
        <v>815.6</v>
      </c>
    </row>
    <row r="411">
      <c r="A411" s="5">
        <f>IFERROR(__xludf.DUMMYFUNCTION("""COMPUTED_VALUE"""),45537.64583333333)</f>
        <v>45537.64583</v>
      </c>
      <c r="B411" s="5">
        <f>IFERROR(__xludf.DUMMYFUNCTION("""COMPUTED_VALUE"""),822.15)</f>
        <v>822.15</v>
      </c>
    </row>
    <row r="412">
      <c r="A412" s="5">
        <f>IFERROR(__xludf.DUMMYFUNCTION("""COMPUTED_VALUE"""),45538.64583333333)</f>
        <v>45538.64583</v>
      </c>
      <c r="B412" s="5">
        <f>IFERROR(__xludf.DUMMYFUNCTION("""COMPUTED_VALUE"""),824.8)</f>
        <v>824.8</v>
      </c>
    </row>
    <row r="413">
      <c r="A413" s="5">
        <f>IFERROR(__xludf.DUMMYFUNCTION("""COMPUTED_VALUE"""),45539.64583333333)</f>
        <v>45539.64583</v>
      </c>
      <c r="B413" s="5">
        <f>IFERROR(__xludf.DUMMYFUNCTION("""COMPUTED_VALUE"""),816.5)</f>
        <v>816.5</v>
      </c>
    </row>
    <row r="414">
      <c r="A414" s="5">
        <f>IFERROR(__xludf.DUMMYFUNCTION("""COMPUTED_VALUE"""),45540.64583333333)</f>
        <v>45540.64583</v>
      </c>
      <c r="B414" s="5">
        <f>IFERROR(__xludf.DUMMYFUNCTION("""COMPUTED_VALUE"""),818.75)</f>
        <v>818.75</v>
      </c>
    </row>
    <row r="415">
      <c r="A415" s="5">
        <f>IFERROR(__xludf.DUMMYFUNCTION("""COMPUTED_VALUE"""),45541.64583333333)</f>
        <v>45541.64583</v>
      </c>
      <c r="B415" s="5">
        <f>IFERROR(__xludf.DUMMYFUNCTION("""COMPUTED_VALUE"""),782.5)</f>
        <v>782.5</v>
      </c>
    </row>
    <row r="416">
      <c r="A416" s="5">
        <f>IFERROR(__xludf.DUMMYFUNCTION("""COMPUTED_VALUE"""),45544.64583333333)</f>
        <v>45544.64583</v>
      </c>
      <c r="B416" s="5">
        <f>IFERROR(__xludf.DUMMYFUNCTION("""COMPUTED_VALUE"""),784.25)</f>
        <v>784.25</v>
      </c>
    </row>
    <row r="417">
      <c r="A417" s="5">
        <f>IFERROR(__xludf.DUMMYFUNCTION("""COMPUTED_VALUE"""),45545.64583333333)</f>
        <v>45545.64583</v>
      </c>
      <c r="B417" s="5">
        <f>IFERROR(__xludf.DUMMYFUNCTION("""COMPUTED_VALUE"""),782.65)</f>
        <v>782.65</v>
      </c>
    </row>
    <row r="418">
      <c r="A418" s="5">
        <f>IFERROR(__xludf.DUMMYFUNCTION("""COMPUTED_VALUE"""),45546.64583333333)</f>
        <v>45546.64583</v>
      </c>
      <c r="B418" s="5">
        <f>IFERROR(__xludf.DUMMYFUNCTION("""COMPUTED_VALUE"""),768.6)</f>
        <v>768.6</v>
      </c>
    </row>
    <row r="419">
      <c r="A419" s="5">
        <f>IFERROR(__xludf.DUMMYFUNCTION("""COMPUTED_VALUE"""),45547.64583333333)</f>
        <v>45547.64583</v>
      </c>
      <c r="B419" s="5">
        <f>IFERROR(__xludf.DUMMYFUNCTION("""COMPUTED_VALUE"""),787.75)</f>
        <v>787.75</v>
      </c>
    </row>
    <row r="420">
      <c r="A420" s="5">
        <f>IFERROR(__xludf.DUMMYFUNCTION("""COMPUTED_VALUE"""),45548.64583333333)</f>
        <v>45548.64583</v>
      </c>
      <c r="B420" s="5">
        <f>IFERROR(__xludf.DUMMYFUNCTION("""COMPUTED_VALUE"""),790.85)</f>
        <v>790.85</v>
      </c>
    </row>
    <row r="421">
      <c r="A421" s="5">
        <f>IFERROR(__xludf.DUMMYFUNCTION("""COMPUTED_VALUE"""),45551.64583333333)</f>
        <v>45551.64583</v>
      </c>
      <c r="B421" s="5">
        <f>IFERROR(__xludf.DUMMYFUNCTION("""COMPUTED_VALUE"""),785.55)</f>
        <v>785.55</v>
      </c>
    </row>
    <row r="422">
      <c r="A422" s="5">
        <f>IFERROR(__xludf.DUMMYFUNCTION("""COMPUTED_VALUE"""),45552.64583333333)</f>
        <v>45552.64583</v>
      </c>
      <c r="B422" s="5">
        <f>IFERROR(__xludf.DUMMYFUNCTION("""COMPUTED_VALUE"""),782.9)</f>
        <v>782.9</v>
      </c>
    </row>
    <row r="423">
      <c r="A423" s="5">
        <f>IFERROR(__xludf.DUMMYFUNCTION("""COMPUTED_VALUE"""),45553.64583333333)</f>
        <v>45553.64583</v>
      </c>
      <c r="B423" s="5">
        <f>IFERROR(__xludf.DUMMYFUNCTION("""COMPUTED_VALUE"""),792.75)</f>
        <v>792.75</v>
      </c>
    </row>
    <row r="424">
      <c r="A424" s="5">
        <f>IFERROR(__xludf.DUMMYFUNCTION("""COMPUTED_VALUE"""),45554.64583333333)</f>
        <v>45554.64583</v>
      </c>
      <c r="B424" s="5">
        <f>IFERROR(__xludf.DUMMYFUNCTION("""COMPUTED_VALUE"""),789.95)</f>
        <v>789.95</v>
      </c>
    </row>
    <row r="425">
      <c r="A425" s="5">
        <f>IFERROR(__xludf.DUMMYFUNCTION("""COMPUTED_VALUE"""),45555.64583333333)</f>
        <v>45555.64583</v>
      </c>
      <c r="B425" s="5">
        <f>IFERROR(__xludf.DUMMYFUNCTION("""COMPUTED_VALUE"""),781.7)</f>
        <v>781.7</v>
      </c>
    </row>
    <row r="426">
      <c r="A426" s="5">
        <f>IFERROR(__xludf.DUMMYFUNCTION("""COMPUTED_VALUE"""),45558.64583333333)</f>
        <v>45558.64583</v>
      </c>
      <c r="B426" s="5">
        <f>IFERROR(__xludf.DUMMYFUNCTION("""COMPUTED_VALUE"""),801.85)</f>
        <v>801.85</v>
      </c>
    </row>
    <row r="427">
      <c r="A427" s="5">
        <f>IFERROR(__xludf.DUMMYFUNCTION("""COMPUTED_VALUE"""),45559.64583333333)</f>
        <v>45559.64583</v>
      </c>
      <c r="B427" s="5">
        <f>IFERROR(__xludf.DUMMYFUNCTION("""COMPUTED_VALUE"""),798.25)</f>
        <v>798.25</v>
      </c>
    </row>
    <row r="428">
      <c r="A428" s="5">
        <f>IFERROR(__xludf.DUMMYFUNCTION("""COMPUTED_VALUE"""),45560.64583333333)</f>
        <v>45560.64583</v>
      </c>
      <c r="B428" s="5">
        <f>IFERROR(__xludf.DUMMYFUNCTION("""COMPUTED_VALUE"""),793.1)</f>
        <v>793.1</v>
      </c>
    </row>
    <row r="429">
      <c r="A429" s="5">
        <f>IFERROR(__xludf.DUMMYFUNCTION("""COMPUTED_VALUE"""),45561.64583333333)</f>
        <v>45561.64583</v>
      </c>
      <c r="B429" s="5">
        <f>IFERROR(__xludf.DUMMYFUNCTION("""COMPUTED_VALUE"""),801.85)</f>
        <v>801.85</v>
      </c>
    </row>
    <row r="430">
      <c r="A430" s="5">
        <f>IFERROR(__xludf.DUMMYFUNCTION("""COMPUTED_VALUE"""),45562.64583333333)</f>
        <v>45562.64583</v>
      </c>
      <c r="B430" s="5">
        <f>IFERROR(__xludf.DUMMYFUNCTION("""COMPUTED_VALUE"""),802.65)</f>
        <v>802.65</v>
      </c>
    </row>
    <row r="431">
      <c r="A431" s="5">
        <f>IFERROR(__xludf.DUMMYFUNCTION("""COMPUTED_VALUE"""),45565.64583333333)</f>
        <v>45565.64583</v>
      </c>
      <c r="B431" s="5">
        <f>IFERROR(__xludf.DUMMYFUNCTION("""COMPUTED_VALUE"""),787.9)</f>
        <v>787.9</v>
      </c>
    </row>
    <row r="432">
      <c r="A432" s="5">
        <f>IFERROR(__xludf.DUMMYFUNCTION("""COMPUTED_VALUE"""),45566.64583333333)</f>
        <v>45566.64583</v>
      </c>
      <c r="B432" s="5">
        <f>IFERROR(__xludf.DUMMYFUNCTION("""COMPUTED_VALUE"""),796.95)</f>
        <v>796.95</v>
      </c>
    </row>
    <row r="433">
      <c r="A433" s="5">
        <f>IFERROR(__xludf.DUMMYFUNCTION("""COMPUTED_VALUE"""),45568.64583333333)</f>
        <v>45568.64583</v>
      </c>
      <c r="B433" s="5">
        <f>IFERROR(__xludf.DUMMYFUNCTION("""COMPUTED_VALUE"""),794.1)</f>
        <v>794.1</v>
      </c>
    </row>
    <row r="434">
      <c r="A434" s="5">
        <f>IFERROR(__xludf.DUMMYFUNCTION("""COMPUTED_VALUE"""),45569.64583333333)</f>
        <v>45569.64583</v>
      </c>
      <c r="B434" s="5">
        <f>IFERROR(__xludf.DUMMYFUNCTION("""COMPUTED_VALUE"""),796.65)</f>
        <v>796.65</v>
      </c>
    </row>
    <row r="435">
      <c r="A435" s="5">
        <f>IFERROR(__xludf.DUMMYFUNCTION("""COMPUTED_VALUE"""),45572.64583333333)</f>
        <v>45572.64583</v>
      </c>
      <c r="B435" s="5">
        <f>IFERROR(__xludf.DUMMYFUNCTION("""COMPUTED_VALUE"""),770.65)</f>
        <v>770.65</v>
      </c>
    </row>
    <row r="436">
      <c r="A436" s="5">
        <f>IFERROR(__xludf.DUMMYFUNCTION("""COMPUTED_VALUE"""),45573.64583333333)</f>
        <v>45573.64583</v>
      </c>
      <c r="B436" s="5">
        <f>IFERROR(__xludf.DUMMYFUNCTION("""COMPUTED_VALUE"""),781.45)</f>
        <v>781.45</v>
      </c>
    </row>
    <row r="437">
      <c r="A437" s="5">
        <f>IFERROR(__xludf.DUMMYFUNCTION("""COMPUTED_VALUE"""),45574.64583333333)</f>
        <v>45574.64583</v>
      </c>
      <c r="B437" s="5">
        <f>IFERROR(__xludf.DUMMYFUNCTION("""COMPUTED_VALUE"""),797.4)</f>
        <v>797.4</v>
      </c>
    </row>
    <row r="438">
      <c r="A438" s="5">
        <f>IFERROR(__xludf.DUMMYFUNCTION("""COMPUTED_VALUE"""),45575.64583333333)</f>
        <v>45575.64583</v>
      </c>
      <c r="B438" s="5">
        <f>IFERROR(__xludf.DUMMYFUNCTION("""COMPUTED_VALUE"""),797.1)</f>
        <v>797.1</v>
      </c>
    </row>
    <row r="439">
      <c r="A439" s="5">
        <f>IFERROR(__xludf.DUMMYFUNCTION("""COMPUTED_VALUE"""),45576.64583333333)</f>
        <v>45576.64583</v>
      </c>
      <c r="B439" s="5">
        <f>IFERROR(__xludf.DUMMYFUNCTION("""COMPUTED_VALUE"""),799.75)</f>
        <v>799.75</v>
      </c>
    </row>
    <row r="440">
      <c r="A440" s="5">
        <f>IFERROR(__xludf.DUMMYFUNCTION("""COMPUTED_VALUE"""),45579.64583333333)</f>
        <v>45579.64583</v>
      </c>
      <c r="B440" s="5">
        <f>IFERROR(__xludf.DUMMYFUNCTION("""COMPUTED_VALUE"""),805.15)</f>
        <v>805.15</v>
      </c>
    </row>
    <row r="441">
      <c r="A441" s="5">
        <f>IFERROR(__xludf.DUMMYFUNCTION("""COMPUTED_VALUE"""),45580.64583333333)</f>
        <v>45580.64583</v>
      </c>
      <c r="B441" s="5">
        <f>IFERROR(__xludf.DUMMYFUNCTION("""COMPUTED_VALUE"""),804.65)</f>
        <v>804.65</v>
      </c>
    </row>
    <row r="442">
      <c r="A442" s="5">
        <f>IFERROR(__xludf.DUMMYFUNCTION("""COMPUTED_VALUE"""),45581.64583333333)</f>
        <v>45581.64583</v>
      </c>
      <c r="B442" s="5">
        <f>IFERROR(__xludf.DUMMYFUNCTION("""COMPUTED_VALUE"""),805.45)</f>
        <v>805.45</v>
      </c>
    </row>
    <row r="443">
      <c r="A443" s="5">
        <f>IFERROR(__xludf.DUMMYFUNCTION("""COMPUTED_VALUE"""),45582.64583333333)</f>
        <v>45582.64583</v>
      </c>
      <c r="B443" s="5">
        <f>IFERROR(__xludf.DUMMYFUNCTION("""COMPUTED_VALUE"""),811.05)</f>
        <v>811.05</v>
      </c>
    </row>
    <row r="444">
      <c r="A444" s="5">
        <f>IFERROR(__xludf.DUMMYFUNCTION("""COMPUTED_VALUE"""),45583.64583333333)</f>
        <v>45583.64583</v>
      </c>
      <c r="B444" s="5">
        <f>IFERROR(__xludf.DUMMYFUNCTION("""COMPUTED_VALUE"""),820.4)</f>
        <v>820.4</v>
      </c>
    </row>
    <row r="445">
      <c r="A445" s="5">
        <f>IFERROR(__xludf.DUMMYFUNCTION("""COMPUTED_VALUE"""),45586.64583333333)</f>
        <v>45586.64583</v>
      </c>
      <c r="B445" s="5">
        <f>IFERROR(__xludf.DUMMYFUNCTION("""COMPUTED_VALUE"""),813.95)</f>
        <v>813.95</v>
      </c>
    </row>
    <row r="446">
      <c r="A446" s="5">
        <f>IFERROR(__xludf.DUMMYFUNCTION("""COMPUTED_VALUE"""),45587.64583333333)</f>
        <v>45587.64583</v>
      </c>
      <c r="B446" s="5">
        <f>IFERROR(__xludf.DUMMYFUNCTION("""COMPUTED_VALUE"""),790.4)</f>
        <v>790.4</v>
      </c>
    </row>
    <row r="447">
      <c r="A447" s="5">
        <f>IFERROR(__xludf.DUMMYFUNCTION("""COMPUTED_VALUE"""),45588.64583333333)</f>
        <v>45588.64583</v>
      </c>
      <c r="B447" s="5">
        <f>IFERROR(__xludf.DUMMYFUNCTION("""COMPUTED_VALUE"""),786.0)</f>
        <v>786</v>
      </c>
    </row>
    <row r="448">
      <c r="A448" s="5">
        <f>IFERROR(__xludf.DUMMYFUNCTION("""COMPUTED_VALUE"""),45589.64583333333)</f>
        <v>45589.64583</v>
      </c>
      <c r="B448" s="5">
        <f>IFERROR(__xludf.DUMMYFUNCTION("""COMPUTED_VALUE"""),794.55)</f>
        <v>794.55</v>
      </c>
    </row>
    <row r="449">
      <c r="A449" s="5">
        <f>IFERROR(__xludf.DUMMYFUNCTION("""COMPUTED_VALUE"""),45590.64583333333)</f>
        <v>45590.64583</v>
      </c>
      <c r="B449" s="5">
        <f>IFERROR(__xludf.DUMMYFUNCTION("""COMPUTED_VALUE"""),780.95)</f>
        <v>780.95</v>
      </c>
    </row>
    <row r="450">
      <c r="A450" s="5">
        <f>IFERROR(__xludf.DUMMYFUNCTION("""COMPUTED_VALUE"""),45593.64583333333)</f>
        <v>45593.64583</v>
      </c>
      <c r="B450" s="5">
        <f>IFERROR(__xludf.DUMMYFUNCTION("""COMPUTED_VALUE"""),792.05)</f>
        <v>792.05</v>
      </c>
    </row>
    <row r="451">
      <c r="A451" s="5">
        <f>IFERROR(__xludf.DUMMYFUNCTION("""COMPUTED_VALUE"""),45594.64583333333)</f>
        <v>45594.64583</v>
      </c>
      <c r="B451" s="5">
        <f>IFERROR(__xludf.DUMMYFUNCTION("""COMPUTED_VALUE"""),832.7)</f>
        <v>832.7</v>
      </c>
    </row>
    <row r="452">
      <c r="A452" s="5">
        <f>IFERROR(__xludf.DUMMYFUNCTION("""COMPUTED_VALUE"""),45595.64583333333)</f>
        <v>45595.64583</v>
      </c>
      <c r="B452" s="5">
        <f>IFERROR(__xludf.DUMMYFUNCTION("""COMPUTED_VALUE"""),822.45)</f>
        <v>822.45</v>
      </c>
    </row>
    <row r="453">
      <c r="A453" s="5">
        <f>IFERROR(__xludf.DUMMYFUNCTION("""COMPUTED_VALUE"""),45596.64583333333)</f>
        <v>45596.64583</v>
      </c>
      <c r="B453" s="5">
        <f>IFERROR(__xludf.DUMMYFUNCTION("""COMPUTED_VALUE"""),820.2)</f>
        <v>820.2</v>
      </c>
    </row>
    <row r="454">
      <c r="A454" s="5">
        <f>IFERROR(__xludf.DUMMYFUNCTION("""COMPUTED_VALUE"""),45600.64583333333)</f>
        <v>45600.64583</v>
      </c>
      <c r="B454" s="5">
        <f>IFERROR(__xludf.DUMMYFUNCTION("""COMPUTED_VALUE"""),829.85)</f>
        <v>829.85</v>
      </c>
    </row>
    <row r="455">
      <c r="A455" s="5">
        <f>IFERROR(__xludf.DUMMYFUNCTION("""COMPUTED_VALUE"""),45601.64583333333)</f>
        <v>45601.64583</v>
      </c>
      <c r="B455" s="5">
        <f>IFERROR(__xludf.DUMMYFUNCTION("""COMPUTED_VALUE"""),849.2)</f>
        <v>849.2</v>
      </c>
    </row>
    <row r="456">
      <c r="A456" s="5">
        <f>IFERROR(__xludf.DUMMYFUNCTION("""COMPUTED_VALUE"""),45602.64583333333)</f>
        <v>45602.64583</v>
      </c>
      <c r="B456" s="5">
        <f>IFERROR(__xludf.DUMMYFUNCTION("""COMPUTED_VALUE"""),854.8)</f>
        <v>854.8</v>
      </c>
    </row>
    <row r="457">
      <c r="A457" s="5">
        <f>IFERROR(__xludf.DUMMYFUNCTION("""COMPUTED_VALUE"""),45603.64583333333)</f>
        <v>45603.64583</v>
      </c>
      <c r="B457" s="5">
        <f>IFERROR(__xludf.DUMMYFUNCTION("""COMPUTED_VALUE"""),859.6)</f>
        <v>859.6</v>
      </c>
    </row>
    <row r="458">
      <c r="A458" s="5">
        <f>IFERROR(__xludf.DUMMYFUNCTION("""COMPUTED_VALUE"""),45604.64583333333)</f>
        <v>45604.64583</v>
      </c>
      <c r="B458" s="5">
        <f>IFERROR(__xludf.DUMMYFUNCTION("""COMPUTED_VALUE"""),843.15)</f>
        <v>843.15</v>
      </c>
    </row>
    <row r="459">
      <c r="A459" s="5">
        <f>IFERROR(__xludf.DUMMYFUNCTION("""COMPUTED_VALUE"""),45607.64583333333)</f>
        <v>45607.64583</v>
      </c>
      <c r="B459" s="5">
        <f>IFERROR(__xludf.DUMMYFUNCTION("""COMPUTED_VALUE"""),847.65)</f>
        <v>847.65</v>
      </c>
    </row>
    <row r="460">
      <c r="A460" s="5">
        <f>IFERROR(__xludf.DUMMYFUNCTION("""COMPUTED_VALUE"""),45608.64583333333)</f>
        <v>45608.64583</v>
      </c>
      <c r="B460" s="5">
        <f>IFERROR(__xludf.DUMMYFUNCTION("""COMPUTED_VALUE"""),826.7)</f>
        <v>826.7</v>
      </c>
    </row>
    <row r="461">
      <c r="A461" s="5">
        <f>IFERROR(__xludf.DUMMYFUNCTION("""COMPUTED_VALUE"""),45609.64583333333)</f>
        <v>45609.64583</v>
      </c>
      <c r="B461" s="5">
        <f>IFERROR(__xludf.DUMMYFUNCTION("""COMPUTED_VALUE"""),808.65)</f>
        <v>808.65</v>
      </c>
    </row>
    <row r="462">
      <c r="A462" s="5">
        <f>IFERROR(__xludf.DUMMYFUNCTION("""COMPUTED_VALUE"""),45610.64583333333)</f>
        <v>45610.64583</v>
      </c>
      <c r="B462" s="5">
        <f>IFERROR(__xludf.DUMMYFUNCTION("""COMPUTED_VALUE"""),804.25)</f>
        <v>804.25</v>
      </c>
    </row>
    <row r="463">
      <c r="A463" s="5">
        <f>IFERROR(__xludf.DUMMYFUNCTION("""COMPUTED_VALUE"""),45614.64583333333)</f>
        <v>45614.64583</v>
      </c>
      <c r="B463" s="5">
        <f>IFERROR(__xludf.DUMMYFUNCTION("""COMPUTED_VALUE"""),814.3)</f>
        <v>814.3</v>
      </c>
    </row>
    <row r="464">
      <c r="A464" s="5">
        <f>IFERROR(__xludf.DUMMYFUNCTION("""COMPUTED_VALUE"""),45615.64583333333)</f>
        <v>45615.64583</v>
      </c>
      <c r="B464" s="5">
        <f>IFERROR(__xludf.DUMMYFUNCTION("""COMPUTED_VALUE"""),803.0)</f>
        <v>803</v>
      </c>
    </row>
    <row r="465">
      <c r="A465" s="5">
        <f>IFERROR(__xludf.DUMMYFUNCTION("""COMPUTED_VALUE"""),45617.64583333333)</f>
        <v>45617.64583</v>
      </c>
      <c r="B465" s="5">
        <f>IFERROR(__xludf.DUMMYFUNCTION("""COMPUTED_VALUE"""),780.75)</f>
        <v>780.75</v>
      </c>
    </row>
    <row r="466">
      <c r="A466" s="5">
        <f>IFERROR(__xludf.DUMMYFUNCTION("""COMPUTED_VALUE"""),45618.64583333333)</f>
        <v>45618.64583</v>
      </c>
      <c r="B466" s="5">
        <f>IFERROR(__xludf.DUMMYFUNCTION("""COMPUTED_VALUE"""),816.05)</f>
        <v>816.05</v>
      </c>
    </row>
    <row r="467">
      <c r="A467" s="5">
        <f>IFERROR(__xludf.DUMMYFUNCTION("""COMPUTED_VALUE"""),45621.64583333333)</f>
        <v>45621.64583</v>
      </c>
      <c r="B467" s="5">
        <f>IFERROR(__xludf.DUMMYFUNCTION("""COMPUTED_VALUE"""),844.45)</f>
        <v>844.45</v>
      </c>
    </row>
    <row r="468">
      <c r="A468" s="5">
        <f>IFERROR(__xludf.DUMMYFUNCTION("""COMPUTED_VALUE"""),45622.64583333333)</f>
        <v>45622.64583</v>
      </c>
      <c r="B468" s="5">
        <f>IFERROR(__xludf.DUMMYFUNCTION("""COMPUTED_VALUE"""),839.4)</f>
        <v>839.4</v>
      </c>
    </row>
    <row r="469">
      <c r="A469" s="5">
        <f>IFERROR(__xludf.DUMMYFUNCTION("""COMPUTED_VALUE"""),45623.64583333333)</f>
        <v>45623.64583</v>
      </c>
      <c r="B469" s="5">
        <f>IFERROR(__xludf.DUMMYFUNCTION("""COMPUTED_VALUE"""),834.1)</f>
        <v>834.1</v>
      </c>
    </row>
    <row r="470">
      <c r="A470" s="5">
        <f>IFERROR(__xludf.DUMMYFUNCTION("""COMPUTED_VALUE"""),45624.64583333333)</f>
        <v>45624.64583</v>
      </c>
      <c r="B470" s="5">
        <f>IFERROR(__xludf.DUMMYFUNCTION("""COMPUTED_VALUE"""),838.85)</f>
        <v>838.85</v>
      </c>
    </row>
    <row r="471">
      <c r="A471" s="5">
        <f>IFERROR(__xludf.DUMMYFUNCTION("""COMPUTED_VALUE"""),45625.64583333333)</f>
        <v>45625.64583</v>
      </c>
      <c r="B471" s="5">
        <f>IFERROR(__xludf.DUMMYFUNCTION("""COMPUTED_VALUE"""),838.95)</f>
        <v>838.95</v>
      </c>
    </row>
    <row r="472">
      <c r="A472" s="5">
        <f>IFERROR(__xludf.DUMMYFUNCTION("""COMPUTED_VALUE"""),45628.64583333333)</f>
        <v>45628.64583</v>
      </c>
      <c r="B472" s="5">
        <f>IFERROR(__xludf.DUMMYFUNCTION("""COMPUTED_VALUE"""),836.4)</f>
        <v>836.4</v>
      </c>
    </row>
    <row r="473">
      <c r="A473" s="5">
        <f>IFERROR(__xludf.DUMMYFUNCTION("""COMPUTED_VALUE"""),45629.64583333333)</f>
        <v>45629.64583</v>
      </c>
      <c r="B473" s="5">
        <f>IFERROR(__xludf.DUMMYFUNCTION("""COMPUTED_VALUE"""),853.95)</f>
        <v>853.95</v>
      </c>
    </row>
    <row r="474">
      <c r="A474" s="5">
        <f>IFERROR(__xludf.DUMMYFUNCTION("""COMPUTED_VALUE"""),45630.64583333333)</f>
        <v>45630.64583</v>
      </c>
      <c r="B474" s="5">
        <f>IFERROR(__xludf.DUMMYFUNCTION("""COMPUTED_VALUE"""),859.7)</f>
        <v>859.7</v>
      </c>
    </row>
    <row r="475">
      <c r="A475" s="5">
        <f>IFERROR(__xludf.DUMMYFUNCTION("""COMPUTED_VALUE"""),45631.64583333333)</f>
        <v>45631.64583</v>
      </c>
      <c r="B475" s="5">
        <f>IFERROR(__xludf.DUMMYFUNCTION("""COMPUTED_VALUE"""),865.45)</f>
        <v>865.45</v>
      </c>
    </row>
    <row r="476">
      <c r="A476" s="5">
        <f>IFERROR(__xludf.DUMMYFUNCTION("""COMPUTED_VALUE"""),45632.64583333333)</f>
        <v>45632.64583</v>
      </c>
      <c r="B476" s="5">
        <f>IFERROR(__xludf.DUMMYFUNCTION("""COMPUTED_VALUE"""),863.65)</f>
        <v>863.65</v>
      </c>
    </row>
    <row r="477">
      <c r="A477" s="5">
        <f>IFERROR(__xludf.DUMMYFUNCTION("""COMPUTED_VALUE"""),45635.64583333333)</f>
        <v>45635.64583</v>
      </c>
      <c r="B477" s="5">
        <f>IFERROR(__xludf.DUMMYFUNCTION("""COMPUTED_VALUE"""),858.05)</f>
        <v>858.05</v>
      </c>
    </row>
    <row r="478">
      <c r="A478" s="5">
        <f>IFERROR(__xludf.DUMMYFUNCTION("""COMPUTED_VALUE"""),45636.64583333333)</f>
        <v>45636.64583</v>
      </c>
      <c r="B478" s="5">
        <f>IFERROR(__xludf.DUMMYFUNCTION("""COMPUTED_VALUE"""),867.5)</f>
        <v>867.5</v>
      </c>
    </row>
    <row r="479">
      <c r="A479" s="5">
        <f>IFERROR(__xludf.DUMMYFUNCTION("""COMPUTED_VALUE"""),45637.64583333333)</f>
        <v>45637.64583</v>
      </c>
      <c r="B479" s="5">
        <f>IFERROR(__xludf.DUMMYFUNCTION("""COMPUTED_VALUE"""),861.6)</f>
        <v>861.6</v>
      </c>
    </row>
    <row r="480">
      <c r="A480" s="5">
        <f>IFERROR(__xludf.DUMMYFUNCTION("""COMPUTED_VALUE"""),45638.64583333333)</f>
        <v>45638.64583</v>
      </c>
      <c r="B480" s="5">
        <f>IFERROR(__xludf.DUMMYFUNCTION("""COMPUTED_VALUE"""),853.7)</f>
        <v>853.7</v>
      </c>
    </row>
    <row r="481">
      <c r="A481" s="5">
        <f>IFERROR(__xludf.DUMMYFUNCTION("""COMPUTED_VALUE"""),45639.64583333333)</f>
        <v>45639.64583</v>
      </c>
      <c r="B481" s="5">
        <f>IFERROR(__xludf.DUMMYFUNCTION("""COMPUTED_VALUE"""),861.55)</f>
        <v>861.55</v>
      </c>
    </row>
    <row r="482">
      <c r="A482" s="5">
        <f>IFERROR(__xludf.DUMMYFUNCTION("""COMPUTED_VALUE"""),45642.64583333333)</f>
        <v>45642.64583</v>
      </c>
      <c r="B482" s="5">
        <f>IFERROR(__xludf.DUMMYFUNCTION("""COMPUTED_VALUE"""),860.95)</f>
        <v>860.95</v>
      </c>
    </row>
    <row r="483">
      <c r="A483" s="5">
        <f>IFERROR(__xludf.DUMMYFUNCTION("""COMPUTED_VALUE"""),45643.64583333333)</f>
        <v>45643.64583</v>
      </c>
      <c r="B483" s="5">
        <f>IFERROR(__xludf.DUMMYFUNCTION("""COMPUTED_VALUE"""),850.55)</f>
        <v>850.55</v>
      </c>
    </row>
    <row r="484">
      <c r="A484" s="5">
        <f>IFERROR(__xludf.DUMMYFUNCTION("""COMPUTED_VALUE"""),45644.64583333333)</f>
        <v>45644.64583</v>
      </c>
      <c r="B484" s="5">
        <f>IFERROR(__xludf.DUMMYFUNCTION("""COMPUTED_VALUE"""),838.15)</f>
        <v>838.15</v>
      </c>
    </row>
    <row r="485">
      <c r="A485" s="5">
        <f>IFERROR(__xludf.DUMMYFUNCTION("""COMPUTED_VALUE"""),45645.64583333333)</f>
        <v>45645.64583</v>
      </c>
      <c r="B485" s="5">
        <f>IFERROR(__xludf.DUMMYFUNCTION("""COMPUTED_VALUE"""),832.8)</f>
        <v>832.8</v>
      </c>
    </row>
    <row r="486">
      <c r="A486" s="5">
        <f>IFERROR(__xludf.DUMMYFUNCTION("""COMPUTED_VALUE"""),45646.64583333333)</f>
        <v>45646.64583</v>
      </c>
      <c r="B486" s="5">
        <f>IFERROR(__xludf.DUMMYFUNCTION("""COMPUTED_VALUE"""),812.0)</f>
        <v>812</v>
      </c>
    </row>
    <row r="487">
      <c r="A487" s="5">
        <f>IFERROR(__xludf.DUMMYFUNCTION("""COMPUTED_VALUE"""),45649.64583333333)</f>
        <v>45649.64583</v>
      </c>
      <c r="B487" s="5">
        <f>IFERROR(__xludf.DUMMYFUNCTION("""COMPUTED_VALUE"""),821.15)</f>
        <v>821.15</v>
      </c>
    </row>
    <row r="488">
      <c r="A488" s="5">
        <f>IFERROR(__xludf.DUMMYFUNCTION("""COMPUTED_VALUE"""),45650.64583333333)</f>
        <v>45650.64583</v>
      </c>
      <c r="B488" s="5">
        <f>IFERROR(__xludf.DUMMYFUNCTION("""COMPUTED_VALUE"""),812.05)</f>
        <v>812.05</v>
      </c>
    </row>
    <row r="489">
      <c r="A489" s="5">
        <f>IFERROR(__xludf.DUMMYFUNCTION("""COMPUTED_VALUE"""),45652.64583333333)</f>
        <v>45652.64583</v>
      </c>
      <c r="B489" s="5">
        <f>IFERROR(__xludf.DUMMYFUNCTION("""COMPUTED_VALUE"""),812.45)</f>
        <v>812.45</v>
      </c>
    </row>
    <row r="490">
      <c r="A490" s="5">
        <f>IFERROR(__xludf.DUMMYFUNCTION("""COMPUTED_VALUE"""),45653.64583333333)</f>
        <v>45653.64583</v>
      </c>
      <c r="B490" s="5">
        <f>IFERROR(__xludf.DUMMYFUNCTION("""COMPUTED_VALUE"""),799.65)</f>
        <v>799.65</v>
      </c>
    </row>
    <row r="491">
      <c r="A491" s="5">
        <f>IFERROR(__xludf.DUMMYFUNCTION("""COMPUTED_VALUE"""),45656.64583333333)</f>
        <v>45656.64583</v>
      </c>
      <c r="B491" s="5">
        <f>IFERROR(__xludf.DUMMYFUNCTION("""COMPUTED_VALUE"""),788.3)</f>
        <v>788.3</v>
      </c>
    </row>
    <row r="492">
      <c r="A492" s="5">
        <f>IFERROR(__xludf.DUMMYFUNCTION("""COMPUTED_VALUE"""),45657.64583333333)</f>
        <v>45657.64583</v>
      </c>
      <c r="B492" s="5">
        <f>IFERROR(__xludf.DUMMYFUNCTION("""COMPUTED_VALUE"""),794.95)</f>
        <v>794.95</v>
      </c>
    </row>
    <row r="493">
      <c r="A493" s="5">
        <f>IFERROR(__xludf.DUMMYFUNCTION("""COMPUTED_VALUE"""),45658.64583333333)</f>
        <v>45658.64583</v>
      </c>
      <c r="B493" s="5">
        <f>IFERROR(__xludf.DUMMYFUNCTION("""COMPUTED_VALUE"""),793.2)</f>
        <v>793.2</v>
      </c>
    </row>
    <row r="494">
      <c r="A494" s="5">
        <f>IFERROR(__xludf.DUMMYFUNCTION("""COMPUTED_VALUE"""),45659.64583333333)</f>
        <v>45659.64583</v>
      </c>
      <c r="B494" s="5">
        <f>IFERROR(__xludf.DUMMYFUNCTION("""COMPUTED_VALUE"""),801.2)</f>
        <v>801.2</v>
      </c>
    </row>
    <row r="495">
      <c r="A495" s="5">
        <f>IFERROR(__xludf.DUMMYFUNCTION("""COMPUTED_VALUE"""),45660.64583333333)</f>
        <v>45660.64583</v>
      </c>
      <c r="B495" s="5">
        <f>IFERROR(__xludf.DUMMYFUNCTION("""COMPUTED_VALUE"""),793.4)</f>
        <v>793.4</v>
      </c>
    </row>
    <row r="496">
      <c r="A496" s="5">
        <f>IFERROR(__xludf.DUMMYFUNCTION("""COMPUTED_VALUE"""),45663.64583333333)</f>
        <v>45663.64583</v>
      </c>
      <c r="B496" s="5">
        <f>IFERROR(__xludf.DUMMYFUNCTION("""COMPUTED_VALUE"""),776.4)</f>
        <v>776.4</v>
      </c>
    </row>
    <row r="497">
      <c r="A497" s="5">
        <f>IFERROR(__xludf.DUMMYFUNCTION("""COMPUTED_VALUE"""),45664.64583333333)</f>
        <v>45664.64583</v>
      </c>
      <c r="B497" s="5">
        <f>IFERROR(__xludf.DUMMYFUNCTION("""COMPUTED_VALUE"""),778.75)</f>
        <v>778.75</v>
      </c>
    </row>
    <row r="498">
      <c r="A498" s="5">
        <f>IFERROR(__xludf.DUMMYFUNCTION("""COMPUTED_VALUE"""),45665.64583333333)</f>
        <v>45665.64583</v>
      </c>
      <c r="B498" s="5">
        <f>IFERROR(__xludf.DUMMYFUNCTION("""COMPUTED_VALUE"""),771.15)</f>
        <v>771.15</v>
      </c>
    </row>
    <row r="499">
      <c r="A499" s="5">
        <f>IFERROR(__xludf.DUMMYFUNCTION("""COMPUTED_VALUE"""),45666.64583333333)</f>
        <v>45666.64583</v>
      </c>
      <c r="B499" s="5">
        <f>IFERROR(__xludf.DUMMYFUNCTION("""COMPUTED_VALUE"""),760.45)</f>
        <v>760.45</v>
      </c>
    </row>
    <row r="500">
      <c r="A500" s="5">
        <f>IFERROR(__xludf.DUMMYFUNCTION("""COMPUTED_VALUE"""),45667.64583333333)</f>
        <v>45667.64583</v>
      </c>
      <c r="B500" s="5">
        <f>IFERROR(__xludf.DUMMYFUNCTION("""COMPUTED_VALUE"""),743.25)</f>
        <v>743.25</v>
      </c>
    </row>
    <row r="501">
      <c r="A501" s="5">
        <f>IFERROR(__xludf.DUMMYFUNCTION("""COMPUTED_VALUE"""),45670.64583333333)</f>
        <v>45670.64583</v>
      </c>
      <c r="B501" s="5">
        <f>IFERROR(__xludf.DUMMYFUNCTION("""COMPUTED_VALUE"""),729.5)</f>
        <v>729.5</v>
      </c>
    </row>
    <row r="502">
      <c r="A502" s="5">
        <f>IFERROR(__xludf.DUMMYFUNCTION("""COMPUTED_VALUE"""),45671.64583333333)</f>
        <v>45671.64583</v>
      </c>
      <c r="B502" s="5">
        <f>IFERROR(__xludf.DUMMYFUNCTION("""COMPUTED_VALUE"""),748.15)</f>
        <v>748.15</v>
      </c>
    </row>
    <row r="503">
      <c r="A503" s="5">
        <f>IFERROR(__xludf.DUMMYFUNCTION("""COMPUTED_VALUE"""),45672.64583333333)</f>
        <v>45672.64583</v>
      </c>
      <c r="B503" s="5">
        <f>IFERROR(__xludf.DUMMYFUNCTION("""COMPUTED_VALUE"""),753.7)</f>
        <v>753.7</v>
      </c>
    </row>
    <row r="504">
      <c r="A504" s="5">
        <f>IFERROR(__xludf.DUMMYFUNCTION("""COMPUTED_VALUE"""),45673.64583333333)</f>
        <v>45673.64583</v>
      </c>
      <c r="B504" s="5">
        <f>IFERROR(__xludf.DUMMYFUNCTION("""COMPUTED_VALUE"""),766.3)</f>
        <v>766.3</v>
      </c>
    </row>
    <row r="505">
      <c r="A505" s="5">
        <f>IFERROR(__xludf.DUMMYFUNCTION("""COMPUTED_VALUE"""),45674.64583333333)</f>
        <v>45674.64583</v>
      </c>
      <c r="B505" s="5">
        <f>IFERROR(__xludf.DUMMYFUNCTION("""COMPUTED_VALUE"""),764.1)</f>
        <v>764.1</v>
      </c>
    </row>
    <row r="506">
      <c r="A506" s="5">
        <f>IFERROR(__xludf.DUMMYFUNCTION("""COMPUTED_VALUE"""),45677.64583333333)</f>
        <v>45677.64583</v>
      </c>
      <c r="B506" s="5">
        <f>IFERROR(__xludf.DUMMYFUNCTION("""COMPUTED_VALUE"""),779.25)</f>
        <v>779.25</v>
      </c>
    </row>
    <row r="507">
      <c r="A507" s="5">
        <f>IFERROR(__xludf.DUMMYFUNCTION("""COMPUTED_VALUE"""),45678.64583333333)</f>
        <v>45678.64583</v>
      </c>
      <c r="B507" s="5">
        <f>IFERROR(__xludf.DUMMYFUNCTION("""COMPUTED_VALUE"""),759.05)</f>
        <v>759.05</v>
      </c>
    </row>
    <row r="508">
      <c r="A508" s="5">
        <f>IFERROR(__xludf.DUMMYFUNCTION("""COMPUTED_VALUE"""),45679.64583333333)</f>
        <v>45679.64583</v>
      </c>
      <c r="B508" s="5">
        <f>IFERROR(__xludf.DUMMYFUNCTION("""COMPUTED_VALUE"""),753.45)</f>
        <v>753.45</v>
      </c>
    </row>
    <row r="509">
      <c r="A509" s="5">
        <f>IFERROR(__xludf.DUMMYFUNCTION("""COMPUTED_VALUE"""),45680.64583333333)</f>
        <v>45680.64583</v>
      </c>
      <c r="B509" s="5">
        <f>IFERROR(__xludf.DUMMYFUNCTION("""COMPUTED_VALUE"""),745.9)</f>
        <v>745.9</v>
      </c>
    </row>
    <row r="510">
      <c r="A510" s="5">
        <f>IFERROR(__xludf.DUMMYFUNCTION("""COMPUTED_VALUE"""),45681.64583333333)</f>
        <v>45681.64583</v>
      </c>
      <c r="B510" s="5">
        <f>IFERROR(__xludf.DUMMYFUNCTION("""COMPUTED_VALUE"""),744.15)</f>
        <v>744.15</v>
      </c>
    </row>
    <row r="511">
      <c r="A511" s="5">
        <f>IFERROR(__xludf.DUMMYFUNCTION("""COMPUTED_VALUE"""),45684.64583333333)</f>
        <v>45684.64583</v>
      </c>
      <c r="B511" s="5">
        <f>IFERROR(__xludf.DUMMYFUNCTION("""COMPUTED_VALUE"""),749.2)</f>
        <v>749.2</v>
      </c>
    </row>
    <row r="512">
      <c r="A512" s="5">
        <f>IFERROR(__xludf.DUMMYFUNCTION("""COMPUTED_VALUE"""),45685.64583333333)</f>
        <v>45685.64583</v>
      </c>
      <c r="B512" s="5">
        <f>IFERROR(__xludf.DUMMYFUNCTION("""COMPUTED_VALUE"""),752.4)</f>
        <v>752.4</v>
      </c>
    </row>
    <row r="513">
      <c r="A513" s="5">
        <f>IFERROR(__xludf.DUMMYFUNCTION("""COMPUTED_VALUE"""),45686.64583333333)</f>
        <v>45686.64583</v>
      </c>
      <c r="B513" s="5">
        <f>IFERROR(__xludf.DUMMYFUNCTION("""COMPUTED_VALUE"""),758.45)</f>
        <v>758.45</v>
      </c>
    </row>
    <row r="514">
      <c r="A514" s="5">
        <f>IFERROR(__xludf.DUMMYFUNCTION("""COMPUTED_VALUE"""),45687.64583333333)</f>
        <v>45687.64583</v>
      </c>
      <c r="B514" s="5">
        <f>IFERROR(__xludf.DUMMYFUNCTION("""COMPUTED_VALUE"""),762.6)</f>
        <v>762.6</v>
      </c>
    </row>
    <row r="515">
      <c r="A515" s="5">
        <f>IFERROR(__xludf.DUMMYFUNCTION("""COMPUTED_VALUE"""),45688.64583333333)</f>
        <v>45688.64583</v>
      </c>
      <c r="B515" s="5">
        <f>IFERROR(__xludf.DUMMYFUNCTION("""COMPUTED_VALUE"""),772.9)</f>
        <v>772.9</v>
      </c>
    </row>
    <row r="516">
      <c r="A516" s="5">
        <f>IFERROR(__xludf.DUMMYFUNCTION("""COMPUTED_VALUE"""),45691.64583333333)</f>
        <v>45691.64583</v>
      </c>
      <c r="B516" s="5">
        <f>IFERROR(__xludf.DUMMYFUNCTION("""COMPUTED_VALUE"""),760.95)</f>
        <v>760.95</v>
      </c>
    </row>
    <row r="517">
      <c r="A517" s="5">
        <f>IFERROR(__xludf.DUMMYFUNCTION("""COMPUTED_VALUE"""),45692.64583333333)</f>
        <v>45692.64583</v>
      </c>
      <c r="B517" s="5">
        <f>IFERROR(__xludf.DUMMYFUNCTION("""COMPUTED_VALUE"""),779.2)</f>
        <v>779.2</v>
      </c>
    </row>
    <row r="518">
      <c r="A518" s="5">
        <f>IFERROR(__xludf.DUMMYFUNCTION("""COMPUTED_VALUE"""),45693.64583333333)</f>
        <v>45693.64583</v>
      </c>
      <c r="B518" s="5">
        <f>IFERROR(__xludf.DUMMYFUNCTION("""COMPUTED_VALUE"""),766.05)</f>
        <v>766.05</v>
      </c>
    </row>
    <row r="519">
      <c r="A519" s="5">
        <f>IFERROR(__xludf.DUMMYFUNCTION("""COMPUTED_VALUE"""),45694.64583333333)</f>
        <v>45694.64583</v>
      </c>
      <c r="B519" s="5">
        <f>IFERROR(__xludf.DUMMYFUNCTION("""COMPUTED_VALUE"""),752.25)</f>
        <v>752.25</v>
      </c>
    </row>
    <row r="520">
      <c r="A520" s="5">
        <f>IFERROR(__xludf.DUMMYFUNCTION("""COMPUTED_VALUE"""),45695.64583333333)</f>
        <v>45695.64583</v>
      </c>
      <c r="B520" s="5">
        <f>IFERROR(__xludf.DUMMYFUNCTION("""COMPUTED_VALUE"""),737.2)</f>
        <v>737.2</v>
      </c>
    </row>
    <row r="521">
      <c r="A521" s="5">
        <f>IFERROR(__xludf.DUMMYFUNCTION("""COMPUTED_VALUE"""),45698.64583333333)</f>
        <v>45698.64583</v>
      </c>
      <c r="B521" s="5">
        <f>IFERROR(__xludf.DUMMYFUNCTION("""COMPUTED_VALUE"""),736.8)</f>
        <v>736.8</v>
      </c>
    </row>
    <row r="522">
      <c r="A522" s="5">
        <f>IFERROR(__xludf.DUMMYFUNCTION("""COMPUTED_VALUE"""),45699.64583333333)</f>
        <v>45699.64583</v>
      </c>
      <c r="B522" s="5">
        <f>IFERROR(__xludf.DUMMYFUNCTION("""COMPUTED_VALUE"""),731.1)</f>
        <v>731.1</v>
      </c>
    </row>
    <row r="523">
      <c r="A523" s="5">
        <f>IFERROR(__xludf.DUMMYFUNCTION("""COMPUTED_VALUE"""),45700.64583333333)</f>
        <v>45700.64583</v>
      </c>
      <c r="B523" s="5">
        <f>IFERROR(__xludf.DUMMYFUNCTION("""COMPUTED_VALUE"""),733.15)</f>
        <v>733.15</v>
      </c>
    </row>
    <row r="524">
      <c r="A524" s="5">
        <f>IFERROR(__xludf.DUMMYFUNCTION("""COMPUTED_VALUE"""),45701.64583333333)</f>
        <v>45701.64583</v>
      </c>
      <c r="B524" s="5">
        <f>IFERROR(__xludf.DUMMYFUNCTION("""COMPUTED_VALUE"""),727.65)</f>
        <v>727.65</v>
      </c>
    </row>
    <row r="525">
      <c r="A525" s="5">
        <f>IFERROR(__xludf.DUMMYFUNCTION("""COMPUTED_VALUE"""),45702.64583333333)</f>
        <v>45702.64583</v>
      </c>
      <c r="B525" s="5">
        <f>IFERROR(__xludf.DUMMYFUNCTION("""COMPUTED_VALUE"""),722.15)</f>
        <v>722.15</v>
      </c>
    </row>
    <row r="526">
      <c r="A526" s="5">
        <f>IFERROR(__xludf.DUMMYFUNCTION("""COMPUTED_VALUE"""),45705.64583333333)</f>
        <v>45705.64583</v>
      </c>
      <c r="B526" s="5">
        <f>IFERROR(__xludf.DUMMYFUNCTION("""COMPUTED_VALUE"""),727.7)</f>
        <v>727.7</v>
      </c>
    </row>
    <row r="527">
      <c r="A527" s="5">
        <f>IFERROR(__xludf.DUMMYFUNCTION("""COMPUTED_VALUE"""),45706.64583333333)</f>
        <v>45706.64583</v>
      </c>
      <c r="B527" s="5">
        <f>IFERROR(__xludf.DUMMYFUNCTION("""COMPUTED_VALUE"""),725.8)</f>
        <v>725.8</v>
      </c>
    </row>
    <row r="528">
      <c r="A528" s="5">
        <f>IFERROR(__xludf.DUMMYFUNCTION("""COMPUTED_VALUE"""),45707.64583333333)</f>
        <v>45707.64583</v>
      </c>
      <c r="B528" s="5">
        <f>IFERROR(__xludf.DUMMYFUNCTION("""COMPUTED_VALUE"""),727.3)</f>
        <v>727.3</v>
      </c>
    </row>
    <row r="529">
      <c r="A529" s="5">
        <f>IFERROR(__xludf.DUMMYFUNCTION("""COMPUTED_VALUE"""),45708.64583333333)</f>
        <v>45708.64583</v>
      </c>
      <c r="B529" s="5">
        <f>IFERROR(__xludf.DUMMYFUNCTION("""COMPUTED_VALUE"""),729.7)</f>
        <v>729.7</v>
      </c>
    </row>
    <row r="530">
      <c r="A530" s="5">
        <f>IFERROR(__xludf.DUMMYFUNCTION("""COMPUTED_VALUE"""),45709.64583333333)</f>
        <v>45709.64583</v>
      </c>
      <c r="B530" s="5">
        <f>IFERROR(__xludf.DUMMYFUNCTION("""COMPUTED_VALUE"""),722.0)</f>
        <v>722</v>
      </c>
    </row>
    <row r="531">
      <c r="A531" s="5">
        <f>IFERROR(__xludf.DUMMYFUNCTION("""COMPUTED_VALUE"""),45712.64583333333)</f>
        <v>45712.64583</v>
      </c>
      <c r="B531" s="5">
        <f>IFERROR(__xludf.DUMMYFUNCTION("""COMPUTED_VALUE"""),716.4)</f>
        <v>716.4</v>
      </c>
    </row>
    <row r="532">
      <c r="A532" s="5">
        <f>IFERROR(__xludf.DUMMYFUNCTION("""COMPUTED_VALUE"""),45713.64583333333)</f>
        <v>45713.64583</v>
      </c>
      <c r="B532" s="5">
        <f>IFERROR(__xludf.DUMMYFUNCTION("""COMPUTED_VALUE"""),710.9)</f>
        <v>710.9</v>
      </c>
    </row>
    <row r="533">
      <c r="A533" s="5">
        <f>IFERROR(__xludf.DUMMYFUNCTION("""COMPUTED_VALUE"""),45715.64583333333)</f>
        <v>45715.64583</v>
      </c>
      <c r="B533" s="5">
        <f>IFERROR(__xludf.DUMMYFUNCTION("""COMPUTED_VALUE"""),703.9)</f>
        <v>703.9</v>
      </c>
    </row>
    <row r="534">
      <c r="A534" s="5">
        <f>IFERROR(__xludf.DUMMYFUNCTION("""COMPUTED_VALUE"""),45716.64583333333)</f>
        <v>45716.64583</v>
      </c>
      <c r="B534" s="5">
        <f>IFERROR(__xludf.DUMMYFUNCTION("""COMPUTED_VALUE"""),688.8)</f>
        <v>688.8</v>
      </c>
    </row>
    <row r="535">
      <c r="A535" s="5">
        <f>IFERROR(__xludf.DUMMYFUNCTION("""COMPUTED_VALUE"""),45719.64583333333)</f>
        <v>45719.64583</v>
      </c>
      <c r="B535" s="5">
        <f>IFERROR(__xludf.DUMMYFUNCTION("""COMPUTED_VALUE"""),695.3)</f>
        <v>695.3</v>
      </c>
    </row>
    <row r="536">
      <c r="A536" s="5">
        <f>IFERROR(__xludf.DUMMYFUNCTION("""COMPUTED_VALUE"""),45720.64583333333)</f>
        <v>45720.64583</v>
      </c>
      <c r="B536" s="5">
        <f>IFERROR(__xludf.DUMMYFUNCTION("""COMPUTED_VALUE"""),716.05)</f>
        <v>716.05</v>
      </c>
    </row>
    <row r="537">
      <c r="A537" s="5">
        <f>IFERROR(__xludf.DUMMYFUNCTION("""COMPUTED_VALUE"""),45721.64583333333)</f>
        <v>45721.64583</v>
      </c>
      <c r="B537" s="5">
        <f>IFERROR(__xludf.DUMMYFUNCTION("""COMPUTED_VALUE"""),730.35)</f>
        <v>730.35</v>
      </c>
    </row>
    <row r="538">
      <c r="A538" s="5">
        <f>IFERROR(__xludf.DUMMYFUNCTION("""COMPUTED_VALUE"""),45722.64583333333)</f>
        <v>45722.64583</v>
      </c>
      <c r="B538" s="5">
        <f>IFERROR(__xludf.DUMMYFUNCTION("""COMPUTED_VALUE"""),732.05)</f>
        <v>732.05</v>
      </c>
    </row>
    <row r="539">
      <c r="A539" s="5">
        <f>IFERROR(__xludf.DUMMYFUNCTION("""COMPUTED_VALUE"""),45723.64583333333)</f>
        <v>45723.64583</v>
      </c>
      <c r="B539" s="5">
        <f>IFERROR(__xludf.DUMMYFUNCTION("""COMPUTED_VALUE"""),732.75)</f>
        <v>732.75</v>
      </c>
    </row>
    <row r="540">
      <c r="A540" s="5">
        <f>IFERROR(__xludf.DUMMYFUNCTION("""COMPUTED_VALUE"""),45726.64583333333)</f>
        <v>45726.64583</v>
      </c>
      <c r="B540" s="5">
        <f>IFERROR(__xludf.DUMMYFUNCTION("""COMPUTED_VALUE"""),728.9)</f>
        <v>728.9</v>
      </c>
    </row>
    <row r="541">
      <c r="A541" s="5">
        <f>IFERROR(__xludf.DUMMYFUNCTION("""COMPUTED_VALUE"""),45727.64583333333)</f>
        <v>45727.64583</v>
      </c>
      <c r="B541" s="5">
        <f>IFERROR(__xludf.DUMMYFUNCTION("""COMPUTED_VALUE"""),729.85)</f>
        <v>729.85</v>
      </c>
    </row>
    <row r="542">
      <c r="A542" s="5">
        <f>IFERROR(__xludf.DUMMYFUNCTION("""COMPUTED_VALUE"""),45728.64583333333)</f>
        <v>45728.64583</v>
      </c>
      <c r="B542" s="5">
        <f>IFERROR(__xludf.DUMMYFUNCTION("""COMPUTED_VALUE"""),723.05)</f>
        <v>723.05</v>
      </c>
    </row>
    <row r="543">
      <c r="A543" s="5">
        <f>IFERROR(__xludf.DUMMYFUNCTION("""COMPUTED_VALUE"""),45729.64583333333)</f>
        <v>45729.64583</v>
      </c>
      <c r="B543" s="5">
        <f>IFERROR(__xludf.DUMMYFUNCTION("""COMPUTED_VALUE"""),727.85)</f>
        <v>727.85</v>
      </c>
    </row>
    <row r="544">
      <c r="A544" s="5">
        <f>IFERROR(__xludf.DUMMYFUNCTION("""COMPUTED_VALUE"""),45733.64583333333)</f>
        <v>45733.64583</v>
      </c>
      <c r="B544" s="5">
        <f>IFERROR(__xludf.DUMMYFUNCTION("""COMPUTED_VALUE"""),723.15)</f>
        <v>723.15</v>
      </c>
    </row>
    <row r="545">
      <c r="A545" s="5">
        <f>IFERROR(__xludf.DUMMYFUNCTION("""COMPUTED_VALUE"""),45734.64583333333)</f>
        <v>45734.64583</v>
      </c>
      <c r="B545" s="5">
        <f>IFERROR(__xludf.DUMMYFUNCTION("""COMPUTED_VALUE"""),736.7)</f>
        <v>736.7</v>
      </c>
    </row>
    <row r="546">
      <c r="A546" s="5">
        <f>IFERROR(__xludf.DUMMYFUNCTION("""COMPUTED_VALUE"""),45735.64583333333)</f>
        <v>45735.64583</v>
      </c>
      <c r="B546" s="5">
        <f>IFERROR(__xludf.DUMMYFUNCTION("""COMPUTED_VALUE"""),745.1)</f>
        <v>745.1</v>
      </c>
    </row>
    <row r="547">
      <c r="A547" s="5">
        <f>IFERROR(__xludf.DUMMYFUNCTION("""COMPUTED_VALUE"""),45736.64583333333)</f>
        <v>45736.64583</v>
      </c>
      <c r="B547" s="5">
        <f>IFERROR(__xludf.DUMMYFUNCTION("""COMPUTED_VALUE"""),749.55)</f>
        <v>749.55</v>
      </c>
    </row>
    <row r="548">
      <c r="A548" s="5">
        <f>IFERROR(__xludf.DUMMYFUNCTION("""COMPUTED_VALUE"""),45737.64583333333)</f>
        <v>45737.64583</v>
      </c>
      <c r="B548" s="5">
        <f>IFERROR(__xludf.DUMMYFUNCTION("""COMPUTED_VALUE"""),753.2)</f>
        <v>753.2</v>
      </c>
    </row>
    <row r="549">
      <c r="A549" s="5">
        <f>IFERROR(__xludf.DUMMYFUNCTION("""COMPUTED_VALUE"""),45740.64583333333)</f>
        <v>45740.64583</v>
      </c>
      <c r="B549" s="5">
        <f>IFERROR(__xludf.DUMMYFUNCTION("""COMPUTED_VALUE"""),780.8)</f>
        <v>780.8</v>
      </c>
    </row>
    <row r="550">
      <c r="A550" s="5">
        <f>IFERROR(__xludf.DUMMYFUNCTION("""COMPUTED_VALUE"""),45741.64583333333)</f>
        <v>45741.64583</v>
      </c>
      <c r="B550" s="5">
        <f>IFERROR(__xludf.DUMMYFUNCTION("""COMPUTED_VALUE"""),772.85)</f>
        <v>772.85</v>
      </c>
    </row>
    <row r="551">
      <c r="A551" s="5">
        <f>IFERROR(__xludf.DUMMYFUNCTION("""COMPUTED_VALUE"""),45742.64583333333)</f>
        <v>45742.64583</v>
      </c>
      <c r="B551" s="5">
        <f>IFERROR(__xludf.DUMMYFUNCTION("""COMPUTED_VALUE"""),764.0)</f>
        <v>764</v>
      </c>
    </row>
    <row r="552">
      <c r="A552" s="5">
        <f>IFERROR(__xludf.DUMMYFUNCTION("""COMPUTED_VALUE"""),45743.64583333333)</f>
        <v>45743.64583</v>
      </c>
      <c r="B552" s="5">
        <f>IFERROR(__xludf.DUMMYFUNCTION("""COMPUTED_VALUE"""),772.3)</f>
        <v>772.3</v>
      </c>
    </row>
    <row r="553">
      <c r="A553" s="5">
        <f>IFERROR(__xludf.DUMMYFUNCTION("""COMPUTED_VALUE"""),45744.64583333333)</f>
        <v>45744.64583</v>
      </c>
      <c r="B553" s="5">
        <f>IFERROR(__xludf.DUMMYFUNCTION("""COMPUTED_VALUE"""),771.5)</f>
        <v>771.5</v>
      </c>
    </row>
    <row r="554">
      <c r="A554" s="5">
        <f>IFERROR(__xludf.DUMMYFUNCTION("""COMPUTED_VALUE"""),45748.64583333333)</f>
        <v>45748.64583</v>
      </c>
      <c r="B554" s="5">
        <f>IFERROR(__xludf.DUMMYFUNCTION("""COMPUTED_VALUE"""),771.7)</f>
        <v>771.7</v>
      </c>
    </row>
    <row r="555">
      <c r="A555" s="5">
        <f>IFERROR(__xludf.DUMMYFUNCTION("""COMPUTED_VALUE"""),45749.64583333333)</f>
        <v>45749.64583</v>
      </c>
      <c r="B555" s="5">
        <f>IFERROR(__xludf.DUMMYFUNCTION("""COMPUTED_VALUE"""),775.95)</f>
        <v>775.95</v>
      </c>
    </row>
    <row r="556">
      <c r="A556" s="5">
        <f>IFERROR(__xludf.DUMMYFUNCTION("""COMPUTED_VALUE"""),45750.64583333333)</f>
        <v>45750.64583</v>
      </c>
      <c r="B556" s="5">
        <f>IFERROR(__xludf.DUMMYFUNCTION("""COMPUTED_VALUE"""),779.2)</f>
        <v>779.2</v>
      </c>
    </row>
    <row r="557">
      <c r="A557" s="5">
        <f>IFERROR(__xludf.DUMMYFUNCTION("""COMPUTED_VALUE"""),45751.64583333333)</f>
        <v>45751.64583</v>
      </c>
      <c r="B557" s="5">
        <f>IFERROR(__xludf.DUMMYFUNCTION("""COMPUTED_VALUE"""),767.45)</f>
        <v>767.45</v>
      </c>
    </row>
    <row r="558">
      <c r="A558" s="5">
        <f>IFERROR(__xludf.DUMMYFUNCTION("""COMPUTED_VALUE"""),45754.64583333333)</f>
        <v>45754.64583</v>
      </c>
      <c r="B558" s="5">
        <f>IFERROR(__xludf.DUMMYFUNCTION("""COMPUTED_VALUE"""),746.9)</f>
        <v>746.9</v>
      </c>
    </row>
    <row r="559">
      <c r="A559" s="5">
        <f>IFERROR(__xludf.DUMMYFUNCTION("""COMPUTED_VALUE"""),45755.64583333333)</f>
        <v>45755.64583</v>
      </c>
      <c r="B559" s="5">
        <f>IFERROR(__xludf.DUMMYFUNCTION("""COMPUTED_VALUE"""),768.6)</f>
        <v>768.6</v>
      </c>
    </row>
    <row r="560">
      <c r="A560" s="5">
        <f>IFERROR(__xludf.DUMMYFUNCTION("""COMPUTED_VALUE"""),45756.64583333333)</f>
        <v>45756.64583</v>
      </c>
      <c r="B560" s="5">
        <f>IFERROR(__xludf.DUMMYFUNCTION("""COMPUTED_VALUE"""),742.2)</f>
        <v>742.2</v>
      </c>
    </row>
    <row r="561">
      <c r="A561" s="5">
        <f>IFERROR(__xludf.DUMMYFUNCTION("""COMPUTED_VALUE"""),45758.64583333333)</f>
        <v>45758.64583</v>
      </c>
      <c r="B561" s="5">
        <f>IFERROR(__xludf.DUMMYFUNCTION("""COMPUTED_VALUE"""),753.85)</f>
        <v>753.85</v>
      </c>
    </row>
    <row r="562">
      <c r="A562" s="5">
        <f>IFERROR(__xludf.DUMMYFUNCTION("""COMPUTED_VALUE"""),45762.64583333333)</f>
        <v>45762.64583</v>
      </c>
      <c r="B562" s="5">
        <f>IFERROR(__xludf.DUMMYFUNCTION("""COMPUTED_VALUE"""),763.5)</f>
        <v>763.5</v>
      </c>
    </row>
    <row r="563">
      <c r="A563" s="5">
        <f>IFERROR(__xludf.DUMMYFUNCTION("""COMPUTED_VALUE"""),45763.64583333333)</f>
        <v>45763.64583</v>
      </c>
      <c r="B563" s="5">
        <f>IFERROR(__xludf.DUMMYFUNCTION("""COMPUTED_VALUE"""),771.75)</f>
        <v>771.75</v>
      </c>
    </row>
    <row r="564">
      <c r="A564" s="5">
        <f>IFERROR(__xludf.DUMMYFUNCTION("""COMPUTED_VALUE"""),45764.64583333333)</f>
        <v>45764.64583</v>
      </c>
      <c r="B564" s="5">
        <f>IFERROR(__xludf.DUMMYFUNCTION("""COMPUTED_VALUE"""),797.45)</f>
        <v>797.45</v>
      </c>
    </row>
    <row r="565">
      <c r="A565" s="5">
        <f>IFERROR(__xludf.DUMMYFUNCTION("""COMPUTED_VALUE"""),45768.64583333333)</f>
        <v>45768.64583</v>
      </c>
      <c r="B565" s="5">
        <f>IFERROR(__xludf.DUMMYFUNCTION("""COMPUTED_VALUE"""),816.7)</f>
        <v>816.7</v>
      </c>
    </row>
    <row r="566">
      <c r="A566" s="5">
        <f>IFERROR(__xludf.DUMMYFUNCTION("""COMPUTED_VALUE"""),45769.64583333333)</f>
        <v>45769.64583</v>
      </c>
      <c r="B566" s="5">
        <f>IFERROR(__xludf.DUMMYFUNCTION("""COMPUTED_VALUE"""),822.4)</f>
        <v>822.4</v>
      </c>
    </row>
    <row r="567">
      <c r="A567" s="5">
        <f>IFERROR(__xludf.DUMMYFUNCTION("""COMPUTED_VALUE"""),45770.64583333333)</f>
        <v>45770.64583</v>
      </c>
      <c r="B567" s="5">
        <f>IFERROR(__xludf.DUMMYFUNCTION("""COMPUTED_VALUE"""),813.45)</f>
        <v>813.45</v>
      </c>
    </row>
    <row r="568">
      <c r="A568" s="5">
        <f>IFERROR(__xludf.DUMMYFUNCTION("""COMPUTED_VALUE"""),45771.64583333333)</f>
        <v>45771.64583</v>
      </c>
      <c r="B568" s="5">
        <f>IFERROR(__xludf.DUMMYFUNCTION("""COMPUTED_VALUE"""),813.4)</f>
        <v>813.4</v>
      </c>
    </row>
    <row r="569">
      <c r="A569" s="5">
        <f>IFERROR(__xludf.DUMMYFUNCTION("""COMPUTED_VALUE"""),45772.64583333333)</f>
        <v>45772.64583</v>
      </c>
      <c r="B569" s="5">
        <f>IFERROR(__xludf.DUMMYFUNCTION("""COMPUTED_VALUE"""),798.65)</f>
        <v>798.65</v>
      </c>
    </row>
    <row r="570">
      <c r="A570" s="5">
        <f>IFERROR(__xludf.DUMMYFUNCTION("""COMPUTED_VALUE"""),45775.64583333333)</f>
        <v>45775.64583</v>
      </c>
      <c r="B570" s="5">
        <f>IFERROR(__xludf.DUMMYFUNCTION("""COMPUTED_VALUE"""),817.35)</f>
        <v>817.35</v>
      </c>
    </row>
    <row r="571">
      <c r="A571" s="5">
        <f>IFERROR(__xludf.DUMMYFUNCTION("""COMPUTED_VALUE"""),45776.64583333333)</f>
        <v>45776.64583</v>
      </c>
      <c r="B571" s="5">
        <f>IFERROR(__xludf.DUMMYFUNCTION("""COMPUTED_VALUE"""),812.55)</f>
        <v>812.55</v>
      </c>
    </row>
    <row r="572">
      <c r="A572" s="5">
        <f>IFERROR(__xludf.DUMMYFUNCTION("""COMPUTED_VALUE"""),45777.64583333333)</f>
        <v>45777.64583</v>
      </c>
      <c r="B572" s="5">
        <f>IFERROR(__xludf.DUMMYFUNCTION("""COMPUTED_VALUE"""),788.65)</f>
        <v>788.65</v>
      </c>
    </row>
    <row r="573">
      <c r="A573" s="5">
        <f>IFERROR(__xludf.DUMMYFUNCTION("""COMPUTED_VALUE"""),45779.64583333333)</f>
        <v>45779.64583</v>
      </c>
      <c r="B573" s="5">
        <f>IFERROR(__xludf.DUMMYFUNCTION("""COMPUTED_VALUE"""),800.0)</f>
        <v>800</v>
      </c>
    </row>
    <row r="574">
      <c r="A574" s="5">
        <f>IFERROR(__xludf.DUMMYFUNCTION("""COMPUTED_VALUE"""),45782.64583333333)</f>
        <v>45782.64583</v>
      </c>
      <c r="B574" s="5">
        <f>IFERROR(__xludf.DUMMYFUNCTION("""COMPUTED_VALUE"""),790.0)</f>
        <v>790</v>
      </c>
    </row>
    <row r="575">
      <c r="A575" s="5">
        <f>IFERROR(__xludf.DUMMYFUNCTION("""COMPUTED_VALUE"""),45783.64583333333)</f>
        <v>45783.64583</v>
      </c>
      <c r="B575" s="5">
        <f>IFERROR(__xludf.DUMMYFUNCTION("""COMPUTED_VALUE"""),774.1)</f>
        <v>774.1</v>
      </c>
    </row>
    <row r="576">
      <c r="A576" s="5">
        <f>IFERROR(__xludf.DUMMYFUNCTION("""COMPUTED_VALUE"""),45784.64583333333)</f>
        <v>45784.64583</v>
      </c>
      <c r="B576" s="5">
        <f>IFERROR(__xludf.DUMMYFUNCTION("""COMPUTED_VALUE"""),776.1)</f>
        <v>776.1</v>
      </c>
    </row>
    <row r="577">
      <c r="A577" s="5">
        <f>IFERROR(__xludf.DUMMYFUNCTION("""COMPUTED_VALUE"""),45785.64583333333)</f>
        <v>45785.64583</v>
      </c>
      <c r="B577" s="5">
        <f>IFERROR(__xludf.DUMMYFUNCTION("""COMPUTED_VALUE"""),769.0)</f>
        <v>769</v>
      </c>
    </row>
    <row r="578">
      <c r="A578" s="5">
        <f>IFERROR(__xludf.DUMMYFUNCTION("""COMPUTED_VALUE"""),45786.64583333333)</f>
        <v>45786.64583</v>
      </c>
      <c r="B578" s="5">
        <f>IFERROR(__xludf.DUMMYFUNCTION("""COMPUTED_VALUE"""),779.25)</f>
        <v>779.25</v>
      </c>
    </row>
    <row r="579">
      <c r="A579" s="5">
        <f>IFERROR(__xludf.DUMMYFUNCTION("""COMPUTED_VALUE"""),45789.64583333333)</f>
        <v>45789.64583</v>
      </c>
      <c r="B579" s="5">
        <f>IFERROR(__xludf.DUMMYFUNCTION("""COMPUTED_VALUE"""),801.65)</f>
        <v>801.65</v>
      </c>
    </row>
    <row r="580">
      <c r="A580" s="5">
        <f>IFERROR(__xludf.DUMMYFUNCTION("""COMPUTED_VALUE"""),45790.64583333333)</f>
        <v>45790.64583</v>
      </c>
      <c r="B580" s="5">
        <f>IFERROR(__xludf.DUMMYFUNCTION("""COMPUTED_VALUE"""),801.75)</f>
        <v>801.75</v>
      </c>
    </row>
    <row r="581">
      <c r="A581" s="5">
        <f>IFERROR(__xludf.DUMMYFUNCTION("""COMPUTED_VALUE"""),45791.64583333333)</f>
        <v>45791.64583</v>
      </c>
      <c r="B581" s="5">
        <f>IFERROR(__xludf.DUMMYFUNCTION("""COMPUTED_VALUE"""),800.7)</f>
        <v>800.7</v>
      </c>
    </row>
    <row r="582">
      <c r="A582" s="5">
        <f>IFERROR(__xludf.DUMMYFUNCTION("""COMPUTED_VALUE"""),45792.64583333333)</f>
        <v>45792.64583</v>
      </c>
      <c r="B582" s="5">
        <f>IFERROR(__xludf.DUMMYFUNCTION("""COMPUTED_VALUE"""),807.75)</f>
        <v>807.75</v>
      </c>
    </row>
    <row r="583">
      <c r="A583" s="5">
        <f>IFERROR(__xludf.DUMMYFUNCTION("""COMPUTED_VALUE"""),45793.64583333333)</f>
        <v>45793.64583</v>
      </c>
      <c r="B583" s="5">
        <f>IFERROR(__xludf.DUMMYFUNCTION("""COMPUTED_VALUE"""),792.1)</f>
        <v>792.1</v>
      </c>
    </row>
    <row r="584">
      <c r="A584" s="5">
        <f>IFERROR(__xludf.DUMMYFUNCTION("""COMPUTED_VALUE"""),45796.64583333333)</f>
        <v>45796.64583</v>
      </c>
      <c r="B584" s="5">
        <f>IFERROR(__xludf.DUMMYFUNCTION("""COMPUTED_VALUE"""),795.0)</f>
        <v>795</v>
      </c>
    </row>
    <row r="585">
      <c r="A585" s="5">
        <f>IFERROR(__xludf.DUMMYFUNCTION("""COMPUTED_VALUE"""),45797.64583333333)</f>
        <v>45797.64583</v>
      </c>
      <c r="B585" s="5">
        <f>IFERROR(__xludf.DUMMYFUNCTION("""COMPUTED_VALUE"""),785.65)</f>
        <v>785.65</v>
      </c>
    </row>
    <row r="586">
      <c r="A586" s="5">
        <f>IFERROR(__xludf.DUMMYFUNCTION("""COMPUTED_VALUE"""),45798.64583333333)</f>
        <v>45798.64583</v>
      </c>
      <c r="B586" s="5">
        <f>IFERROR(__xludf.DUMMYFUNCTION("""COMPUTED_VALUE"""),787.1)</f>
        <v>787.1</v>
      </c>
    </row>
    <row r="587">
      <c r="A587" s="5">
        <f>IFERROR(__xludf.DUMMYFUNCTION("""COMPUTED_VALUE"""),45799.64583333333)</f>
        <v>45799.64583</v>
      </c>
      <c r="B587" s="5">
        <f>IFERROR(__xludf.DUMMYFUNCTION("""COMPUTED_VALUE"""),785.25)</f>
        <v>785.25</v>
      </c>
    </row>
    <row r="588">
      <c r="A588" s="5">
        <f>IFERROR(__xludf.DUMMYFUNCTION("""COMPUTED_VALUE"""),45800.64583333333)</f>
        <v>45800.64583</v>
      </c>
      <c r="B588" s="5">
        <f>IFERROR(__xludf.DUMMYFUNCTION("""COMPUTED_VALUE"""),790.5)</f>
        <v>790.5</v>
      </c>
    </row>
    <row r="589">
      <c r="A589" s="5">
        <f>IFERROR(__xludf.DUMMYFUNCTION("""COMPUTED_VALUE"""),45803.64583333333)</f>
        <v>45803.64583</v>
      </c>
      <c r="B589" s="5">
        <f>IFERROR(__xludf.DUMMYFUNCTION("""COMPUTED_VALUE"""),794.4)</f>
        <v>794.4</v>
      </c>
    </row>
    <row r="590">
      <c r="A590" s="5">
        <f>IFERROR(__xludf.DUMMYFUNCTION("""COMPUTED_VALUE"""),45804.64583333333)</f>
        <v>45804.64583</v>
      </c>
      <c r="B590" s="5">
        <f>IFERROR(__xludf.DUMMYFUNCTION("""COMPUTED_VALUE"""),793.7)</f>
        <v>793.7</v>
      </c>
    </row>
    <row r="591">
      <c r="A591" s="5">
        <f>IFERROR(__xludf.DUMMYFUNCTION("""COMPUTED_VALUE"""),45805.64583333333)</f>
        <v>45805.64583</v>
      </c>
      <c r="B591" s="5">
        <f>IFERROR(__xludf.DUMMYFUNCTION("""COMPUTED_VALUE"""),796.55)</f>
        <v>796.55</v>
      </c>
    </row>
    <row r="592">
      <c r="A592" s="5">
        <f>IFERROR(__xludf.DUMMYFUNCTION("""COMPUTED_VALUE"""),45806.64583333333)</f>
        <v>45806.64583</v>
      </c>
      <c r="B592" s="5">
        <f>IFERROR(__xludf.DUMMYFUNCTION("""COMPUTED_VALUE"""),797.35)</f>
        <v>797.35</v>
      </c>
    </row>
    <row r="593">
      <c r="A593" s="5">
        <f>IFERROR(__xludf.DUMMYFUNCTION("""COMPUTED_VALUE"""),45807.64583333333)</f>
        <v>45807.64583</v>
      </c>
      <c r="B593" s="5">
        <f>IFERROR(__xludf.DUMMYFUNCTION("""COMPUTED_VALUE"""),812.3)</f>
        <v>812.3</v>
      </c>
    </row>
    <row r="594">
      <c r="A594" s="5">
        <f>IFERROR(__xludf.DUMMYFUNCTION("""COMPUTED_VALUE"""),45810.64583333333)</f>
        <v>45810.64583</v>
      </c>
      <c r="B594" s="5">
        <f>IFERROR(__xludf.DUMMYFUNCTION("""COMPUTED_VALUE"""),813.65)</f>
        <v>813.65</v>
      </c>
    </row>
    <row r="595">
      <c r="A595" s="5">
        <f>IFERROR(__xludf.DUMMYFUNCTION("""COMPUTED_VALUE"""),45811.64583333333)</f>
        <v>45811.64583</v>
      </c>
      <c r="B595" s="5">
        <f>IFERROR(__xludf.DUMMYFUNCTION("""COMPUTED_VALUE"""),809.8)</f>
        <v>809.8</v>
      </c>
    </row>
    <row r="596">
      <c r="A596" s="5">
        <f>IFERROR(__xludf.DUMMYFUNCTION("""COMPUTED_VALUE"""),45812.64583333333)</f>
        <v>45812.64583</v>
      </c>
      <c r="B596" s="5">
        <f>IFERROR(__xludf.DUMMYFUNCTION("""COMPUTED_VALUE"""),806.5)</f>
        <v>806.5</v>
      </c>
    </row>
    <row r="597">
      <c r="A597" s="5">
        <f>IFERROR(__xludf.DUMMYFUNCTION("""COMPUTED_VALUE"""),45813.64583333333)</f>
        <v>45813.64583</v>
      </c>
      <c r="B597" s="5">
        <f>IFERROR(__xludf.DUMMYFUNCTION("""COMPUTED_VALUE"""),806.0)</f>
        <v>806</v>
      </c>
    </row>
    <row r="598">
      <c r="A598" s="5">
        <f>IFERROR(__xludf.DUMMYFUNCTION("""COMPUTED_VALUE"""),45814.64583333333)</f>
        <v>45814.64583</v>
      </c>
      <c r="B598" s="5">
        <f>IFERROR(__xludf.DUMMYFUNCTION("""COMPUTED_VALUE"""),813.05)</f>
        <v>813.05</v>
      </c>
    </row>
    <row r="599">
      <c r="A599" s="5">
        <f>IFERROR(__xludf.DUMMYFUNCTION("""COMPUTED_VALUE"""),45817.64583333333)</f>
        <v>45817.64583</v>
      </c>
      <c r="B599" s="5">
        <f>IFERROR(__xludf.DUMMYFUNCTION("""COMPUTED_VALUE"""),820.05)</f>
        <v>820.05</v>
      </c>
    </row>
    <row r="600">
      <c r="A600" s="5">
        <f>IFERROR(__xludf.DUMMYFUNCTION("""COMPUTED_VALUE"""),45818.64583333333)</f>
        <v>45818.64583</v>
      </c>
      <c r="B600" s="5">
        <f>IFERROR(__xludf.DUMMYFUNCTION("""COMPUTED_VALUE"""),817.05)</f>
        <v>817.05</v>
      </c>
    </row>
    <row r="601">
      <c r="A601" s="5">
        <f>IFERROR(__xludf.DUMMYFUNCTION("""COMPUTED_VALUE"""),45819.64583333333)</f>
        <v>45819.64583</v>
      </c>
      <c r="B601" s="5">
        <f>IFERROR(__xludf.DUMMYFUNCTION("""COMPUTED_VALUE"""),815.05)</f>
        <v>815.05</v>
      </c>
    </row>
    <row r="602">
      <c r="A602" s="5">
        <f>IFERROR(__xludf.DUMMYFUNCTION("""COMPUTED_VALUE"""),45820.64583333333)</f>
        <v>45820.64583</v>
      </c>
      <c r="B602" s="5">
        <f>IFERROR(__xludf.DUMMYFUNCTION("""COMPUTED_VALUE"""),805.95)</f>
        <v>805.95</v>
      </c>
    </row>
    <row r="603">
      <c r="A603" s="5">
        <f>IFERROR(__xludf.DUMMYFUNCTION("""COMPUTED_VALUE"""),45821.64583333333)</f>
        <v>45821.64583</v>
      </c>
      <c r="B603" s="5">
        <f>IFERROR(__xludf.DUMMYFUNCTION("""COMPUTED_VALUE"""),792.35)</f>
        <v>792.35</v>
      </c>
    </row>
    <row r="604">
      <c r="A604" s="5">
        <f>IFERROR(__xludf.DUMMYFUNCTION("""COMPUTED_VALUE"""),45824.64583333333)</f>
        <v>45824.64583</v>
      </c>
      <c r="B604" s="5">
        <f>IFERROR(__xludf.DUMMYFUNCTION("""COMPUTED_VALUE"""),792.5)</f>
        <v>792.5</v>
      </c>
    </row>
    <row r="605">
      <c r="A605" s="5">
        <f>IFERROR(__xludf.DUMMYFUNCTION("""COMPUTED_VALUE"""),45825.64583333333)</f>
        <v>45825.64583</v>
      </c>
      <c r="B605" s="5">
        <f>IFERROR(__xludf.DUMMYFUNCTION("""COMPUTED_VALUE"""),792.3)</f>
        <v>792.3</v>
      </c>
    </row>
    <row r="606">
      <c r="A606" s="5">
        <f>IFERROR(__xludf.DUMMYFUNCTION("""COMPUTED_VALUE"""),45826.64583333333)</f>
        <v>45826.64583</v>
      </c>
      <c r="B606" s="5">
        <f>IFERROR(__xludf.DUMMYFUNCTION("""COMPUTED_VALUE"""),791.9)</f>
        <v>791.9</v>
      </c>
    </row>
    <row r="607">
      <c r="A607" s="5">
        <f>IFERROR(__xludf.DUMMYFUNCTION("""COMPUTED_VALUE"""),45827.64583333333)</f>
        <v>45827.64583</v>
      </c>
      <c r="B607" s="5">
        <f>IFERROR(__xludf.DUMMYFUNCTION("""COMPUTED_VALUE"""),785.1)</f>
        <v>785.1</v>
      </c>
    </row>
    <row r="608">
      <c r="A608" s="5">
        <f>IFERROR(__xludf.DUMMYFUNCTION("""COMPUTED_VALUE"""),45828.64583333333)</f>
        <v>45828.64583</v>
      </c>
      <c r="B608" s="5">
        <f>IFERROR(__xludf.DUMMYFUNCTION("""COMPUTED_VALUE"""),796.15)</f>
        <v>796.15</v>
      </c>
    </row>
    <row r="609">
      <c r="A609" s="5">
        <f>IFERROR(__xludf.DUMMYFUNCTION("""COMPUTED_VALUE"""),45831.64583333333)</f>
        <v>45831.64583</v>
      </c>
      <c r="B609" s="5">
        <f>IFERROR(__xludf.DUMMYFUNCTION("""COMPUTED_VALUE"""),790.2)</f>
        <v>790.2</v>
      </c>
    </row>
    <row r="610">
      <c r="A610" s="5">
        <f>IFERROR(__xludf.DUMMYFUNCTION("""COMPUTED_VALUE"""),45832.64583333333)</f>
        <v>45832.64583</v>
      </c>
      <c r="B610" s="5">
        <f>IFERROR(__xludf.DUMMYFUNCTION("""COMPUTED_VALUE"""),795.4)</f>
        <v>795.4</v>
      </c>
    </row>
    <row r="611">
      <c r="A611" s="5">
        <f>IFERROR(__xludf.DUMMYFUNCTION("""COMPUTED_VALUE"""),45833.64583333333)</f>
        <v>45833.64583</v>
      </c>
      <c r="B611" s="5">
        <f>IFERROR(__xludf.DUMMYFUNCTION("""COMPUTED_VALUE"""),800.05)</f>
        <v>800.05</v>
      </c>
    </row>
    <row r="612">
      <c r="A612" s="5">
        <f>IFERROR(__xludf.DUMMYFUNCTION("""COMPUTED_VALUE"""),45834.64583333333)</f>
        <v>45834.64583</v>
      </c>
      <c r="B612" s="5">
        <f>IFERROR(__xludf.DUMMYFUNCTION("""COMPUTED_VALUE"""),797.05)</f>
        <v>797.05</v>
      </c>
    </row>
    <row r="613">
      <c r="A613" s="5">
        <f>IFERROR(__xludf.DUMMYFUNCTION("""COMPUTED_VALUE"""),45835.64583333333)</f>
        <v>45835.64583</v>
      </c>
      <c r="B613" s="5">
        <f>IFERROR(__xludf.DUMMYFUNCTION("""COMPUTED_VALUE"""),805.4)</f>
        <v>805.4</v>
      </c>
    </row>
    <row r="614">
      <c r="A614" s="5">
        <f>IFERROR(__xludf.DUMMYFUNCTION("""COMPUTED_VALUE"""),45838.64583333333)</f>
        <v>45838.64583</v>
      </c>
      <c r="B614" s="5">
        <f>IFERROR(__xludf.DUMMYFUNCTION("""COMPUTED_VALUE"""),820.35)</f>
        <v>820.35</v>
      </c>
    </row>
    <row r="615">
      <c r="A615" s="5">
        <f>IFERROR(__xludf.DUMMYFUNCTION("""COMPUTED_VALUE"""),45839.64583333333)</f>
        <v>45839.64583</v>
      </c>
      <c r="B615" s="5">
        <f>IFERROR(__xludf.DUMMYFUNCTION("""COMPUTED_VALUE"""),820.3)</f>
        <v>820.3</v>
      </c>
    </row>
    <row r="616">
      <c r="A616" s="5">
        <f>IFERROR(__xludf.DUMMYFUNCTION("""COMPUTED_VALUE"""),45840.64583333333)</f>
        <v>45840.64583</v>
      </c>
      <c r="B616" s="5">
        <f>IFERROR(__xludf.DUMMYFUNCTION("""COMPUTED_VALUE"""),812.9)</f>
        <v>812.9</v>
      </c>
    </row>
    <row r="617">
      <c r="A617" s="5">
        <f>IFERROR(__xludf.DUMMYFUNCTION("""COMPUTED_VALUE"""),45841.64583333333)</f>
        <v>45841.64583</v>
      </c>
      <c r="B617" s="5">
        <f>IFERROR(__xludf.DUMMYFUNCTION("""COMPUTED_VALUE"""),807.1)</f>
        <v>807.1</v>
      </c>
    </row>
    <row r="618">
      <c r="A618" s="5">
        <f>IFERROR(__xludf.DUMMYFUNCTION("""COMPUTED_VALUE"""),45842.64583333333)</f>
        <v>45842.64583</v>
      </c>
      <c r="B618" s="5">
        <f>IFERROR(__xludf.DUMMYFUNCTION("""COMPUTED_VALUE"""),811.85)</f>
        <v>811.85</v>
      </c>
    </row>
    <row r="619">
      <c r="A619" s="5">
        <f>IFERROR(__xludf.DUMMYFUNCTION("""COMPUTED_VALUE"""),45845.64583333333)</f>
        <v>45845.64583</v>
      </c>
      <c r="B619" s="5">
        <f>IFERROR(__xludf.DUMMYFUNCTION("""COMPUTED_VALUE"""),806.85)</f>
        <v>806.85</v>
      </c>
    </row>
    <row r="620">
      <c r="A620" s="5">
        <f>IFERROR(__xludf.DUMMYFUNCTION("""COMPUTED_VALUE"""),45846.64583333333)</f>
        <v>45846.64583</v>
      </c>
      <c r="B620" s="5">
        <f>IFERROR(__xludf.DUMMYFUNCTION("""COMPUTED_VALUE"""),812.65)</f>
        <v>812.65</v>
      </c>
    </row>
    <row r="621">
      <c r="A621" s="5">
        <f>IFERROR(__xludf.DUMMYFUNCTION("""COMPUTED_VALUE"""),45847.64583333333)</f>
        <v>45847.64583</v>
      </c>
      <c r="B621" s="5">
        <f>IFERROR(__xludf.DUMMYFUNCTION("""COMPUTED_VALUE"""),810.95)</f>
        <v>810.95</v>
      </c>
    </row>
    <row r="622">
      <c r="A622" s="5">
        <f>IFERROR(__xludf.DUMMYFUNCTION("""COMPUTED_VALUE"""),45848.64583333333)</f>
        <v>45848.64583</v>
      </c>
      <c r="B622" s="5">
        <f>IFERROR(__xludf.DUMMYFUNCTION("""COMPUTED_VALUE"""),808.0)</f>
        <v>808</v>
      </c>
    </row>
    <row r="623">
      <c r="A623" s="5">
        <f>IFERROR(__xludf.DUMMYFUNCTION("""COMPUTED_VALUE"""),45849.64583333333)</f>
        <v>45849.64583</v>
      </c>
      <c r="B623" s="5">
        <f>IFERROR(__xludf.DUMMYFUNCTION("""COMPUTED_VALUE"""),808.65)</f>
        <v>808.65</v>
      </c>
    </row>
    <row r="624">
      <c r="A624" s="5">
        <f>IFERROR(__xludf.DUMMYFUNCTION("""COMPUTED_VALUE"""),45852.64583333333)</f>
        <v>45852.64583</v>
      </c>
      <c r="B624" s="5">
        <f>IFERROR(__xludf.DUMMYFUNCTION("""COMPUTED_VALUE"""),808.85)</f>
        <v>808.85</v>
      </c>
    </row>
    <row r="625">
      <c r="A625" s="5">
        <f>IFERROR(__xludf.DUMMYFUNCTION("""COMPUTED_VALUE"""),45853.64583333333)</f>
        <v>45853.64583</v>
      </c>
      <c r="B625" s="5">
        <f>IFERROR(__xludf.DUMMYFUNCTION("""COMPUTED_VALUE"""),816.45)</f>
        <v>816.45</v>
      </c>
    </row>
    <row r="626">
      <c r="A626" s="5">
        <f>IFERROR(__xludf.DUMMYFUNCTION("""COMPUTED_VALUE"""),45854.64583333333)</f>
        <v>45854.64583</v>
      </c>
      <c r="B626" s="5">
        <f>IFERROR(__xludf.DUMMYFUNCTION("""COMPUTED_VALUE"""),831.7)</f>
        <v>831.7</v>
      </c>
    </row>
    <row r="627">
      <c r="A627" s="5">
        <f>IFERROR(__xludf.DUMMYFUNCTION("""COMPUTED_VALUE"""),45855.64583333333)</f>
        <v>45855.64583</v>
      </c>
      <c r="B627" s="5">
        <f>IFERROR(__xludf.DUMMYFUNCTION("""COMPUTED_VALUE"""),829.0)</f>
        <v>829</v>
      </c>
    </row>
    <row r="628">
      <c r="A628" s="5">
        <f>IFERROR(__xludf.DUMMYFUNCTION("""COMPUTED_VALUE"""),45856.64583333333)</f>
        <v>45856.64583</v>
      </c>
      <c r="B628" s="5">
        <f>IFERROR(__xludf.DUMMYFUNCTION("""COMPUTED_VALUE"""),823.35)</f>
        <v>823.35</v>
      </c>
    </row>
    <row r="629">
      <c r="A629" s="5">
        <f>IFERROR(__xludf.DUMMYFUNCTION("""COMPUTED_VALUE"""),45859.64583333333)</f>
        <v>45859.64583</v>
      </c>
      <c r="B629" s="5">
        <f>IFERROR(__xludf.DUMMYFUNCTION("""COMPUTED_VALUE"""),824.2)</f>
        <v>824.2</v>
      </c>
    </row>
    <row r="630">
      <c r="A630" s="5">
        <f>IFERROR(__xludf.DUMMYFUNCTION("""COMPUTED_VALUE"""),45860.64583333333)</f>
        <v>45860.64583</v>
      </c>
      <c r="B630" s="5">
        <f>IFERROR(__xludf.DUMMYFUNCTION("""COMPUTED_VALUE"""),815.0)</f>
        <v>815</v>
      </c>
    </row>
    <row r="631">
      <c r="A631" s="5">
        <f>IFERROR(__xludf.DUMMYFUNCTION("""COMPUTED_VALUE"""),45861.64583333333)</f>
        <v>45861.64583</v>
      </c>
      <c r="B631" s="5">
        <f>IFERROR(__xludf.DUMMYFUNCTION("""COMPUTED_VALUE"""),820.65)</f>
        <v>820.65</v>
      </c>
    </row>
    <row r="632">
      <c r="A632" s="5">
        <f>IFERROR(__xludf.DUMMYFUNCTION("""COMPUTED_VALUE"""),45862.64583333333)</f>
        <v>45862.64583</v>
      </c>
      <c r="B632" s="5">
        <f>IFERROR(__xludf.DUMMYFUNCTION("""COMPUTED_VALUE"""),815.7)</f>
        <v>815.7</v>
      </c>
    </row>
    <row r="633">
      <c r="A633" s="5">
        <f>IFERROR(__xludf.DUMMYFUNCTION("""COMPUTED_VALUE"""),45863.64583333333)</f>
        <v>45863.64583</v>
      </c>
      <c r="B633" s="5">
        <f>IFERROR(__xludf.DUMMYFUNCTION("""COMPUTED_VALUE"""),806.55)</f>
        <v>806.55</v>
      </c>
    </row>
    <row r="634">
      <c r="A634" s="5">
        <f>IFERROR(__xludf.DUMMYFUNCTION("""COMPUTED_VALUE"""),45866.64583333333)</f>
        <v>45866.64583</v>
      </c>
      <c r="B634" s="5">
        <f>IFERROR(__xludf.DUMMYFUNCTION("""COMPUTED_VALUE"""),797.15)</f>
        <v>797.15</v>
      </c>
    </row>
    <row r="635">
      <c r="A635" s="5">
        <f>IFERROR(__xludf.DUMMYFUNCTION("""COMPUTED_VALUE"""),45867.64583333333)</f>
        <v>45867.64583</v>
      </c>
      <c r="B635" s="5">
        <f>IFERROR(__xludf.DUMMYFUNCTION("""COMPUTED_VALUE"""),799.2)</f>
        <v>799.2</v>
      </c>
    </row>
    <row r="636">
      <c r="A636" s="5">
        <f>IFERROR(__xludf.DUMMYFUNCTION("""COMPUTED_VALUE"""),45868.64583333333)</f>
        <v>45868.64583</v>
      </c>
      <c r="B636" s="5">
        <f>IFERROR(__xludf.DUMMYFUNCTION("""COMPUTED_VALUE"""),801.65)</f>
        <v>801.65</v>
      </c>
    </row>
    <row r="637">
      <c r="A637" s="5">
        <f>IFERROR(__xludf.DUMMYFUNCTION("""COMPUTED_VALUE"""),45869.64583333333)</f>
        <v>45869.64583</v>
      </c>
      <c r="B637" s="5">
        <f>IFERROR(__xludf.DUMMYFUNCTION("""COMPUTED_VALUE"""),796.55)</f>
        <v>796.55</v>
      </c>
    </row>
    <row r="638">
      <c r="A638" s="5">
        <f>IFERROR(__xludf.DUMMYFUNCTION("""COMPUTED_VALUE"""),45870.64583333333)</f>
        <v>45870.64583</v>
      </c>
      <c r="B638" s="5">
        <f>IFERROR(__xludf.DUMMYFUNCTION("""COMPUTED_VALUE"""),794.0)</f>
        <v>794</v>
      </c>
    </row>
    <row r="639">
      <c r="A639" s="5">
        <f>IFERROR(__xludf.DUMMYFUNCTION("""COMPUTED_VALUE"""),45873.64583333333)</f>
        <v>45873.64583</v>
      </c>
      <c r="B639" s="5">
        <f>IFERROR(__xludf.DUMMYFUNCTION("""COMPUTED_VALUE"""),795.7)</f>
        <v>795.7</v>
      </c>
    </row>
    <row r="640">
      <c r="A640" s="5">
        <f>IFERROR(__xludf.DUMMYFUNCTION("""COMPUTED_VALUE"""),45874.64583333333)</f>
        <v>45874.64583</v>
      </c>
      <c r="B640" s="5">
        <f>IFERROR(__xludf.DUMMYFUNCTION("""COMPUTED_VALUE"""),800.6)</f>
        <v>800.6</v>
      </c>
    </row>
    <row r="641">
      <c r="A641" s="5">
        <f>IFERROR(__xludf.DUMMYFUNCTION("""COMPUTED_VALUE"""),45875.64583333333)</f>
        <v>45875.64583</v>
      </c>
      <c r="B641" s="5">
        <f>IFERROR(__xludf.DUMMYFUNCTION("""COMPUTED_VALUE"""),805.15)</f>
        <v>805.15</v>
      </c>
    </row>
    <row r="642">
      <c r="A642" s="5">
        <f>IFERROR(__xludf.DUMMYFUNCTION("""COMPUTED_VALUE"""),45876.64583333333)</f>
        <v>45876.64583</v>
      </c>
      <c r="B642" s="5">
        <f>IFERROR(__xludf.DUMMYFUNCTION("""COMPUTED_VALUE"""),805.15)</f>
        <v>805.15</v>
      </c>
    </row>
    <row r="643">
      <c r="A643" s="5">
        <f>IFERROR(__xludf.DUMMYFUNCTION("""COMPUTED_VALUE"""),45877.64583333333)</f>
        <v>45877.64583</v>
      </c>
      <c r="B643" s="5">
        <f>IFERROR(__xludf.DUMMYFUNCTION("""COMPUTED_VALUE"""),804.3)</f>
        <v>804.3</v>
      </c>
    </row>
    <row r="644">
      <c r="A644" s="5">
        <f>IFERROR(__xludf.DUMMYFUNCTION("""COMPUTED_VALUE"""),45880.64583333333)</f>
        <v>45880.64583</v>
      </c>
      <c r="B644" s="5">
        <f>IFERROR(__xludf.DUMMYFUNCTION("""COMPUTED_VALUE"""),823.45)</f>
        <v>823.45</v>
      </c>
    </row>
    <row r="645">
      <c r="A645" s="5">
        <f>IFERROR(__xludf.DUMMYFUNCTION("""COMPUTED_VALUE"""),45881.64583333333)</f>
        <v>45881.64583</v>
      </c>
      <c r="B645" s="5">
        <f>IFERROR(__xludf.DUMMYFUNCTION("""COMPUTED_VALUE"""),820.6)</f>
        <v>820.6</v>
      </c>
    </row>
    <row r="646">
      <c r="A646" s="5">
        <f>IFERROR(__xludf.DUMMYFUNCTION("""COMPUTED_VALUE"""),45882.64583333333)</f>
        <v>45882.64583</v>
      </c>
      <c r="B646" s="5">
        <f>IFERROR(__xludf.DUMMYFUNCTION("""COMPUTED_VALUE"""),821.85)</f>
        <v>821.85</v>
      </c>
    </row>
    <row r="647">
      <c r="A647" s="5">
        <f>IFERROR(__xludf.DUMMYFUNCTION("""COMPUTED_VALUE"""),45883.64583333333)</f>
        <v>45883.64583</v>
      </c>
      <c r="B647" s="5">
        <f>IFERROR(__xludf.DUMMYFUNCTION("""COMPUTED_VALUE"""),826.55)</f>
        <v>826.55</v>
      </c>
    </row>
    <row r="648">
      <c r="A648" s="5">
        <f>IFERROR(__xludf.DUMMYFUNCTION("""COMPUTED_VALUE"""),45887.64583333333)</f>
        <v>45887.64583</v>
      </c>
      <c r="B648" s="5">
        <f>IFERROR(__xludf.DUMMYFUNCTION("""COMPUTED_VALUE"""),827.65)</f>
        <v>827.65</v>
      </c>
    </row>
    <row r="649">
      <c r="A649" s="5">
        <f>IFERROR(__xludf.DUMMYFUNCTION("""COMPUTED_VALUE"""),45888.64583333333)</f>
        <v>45888.64583</v>
      </c>
      <c r="B649" s="5">
        <f>IFERROR(__xludf.DUMMYFUNCTION("""COMPUTED_VALUE"""),830.4)</f>
        <v>830.4</v>
      </c>
    </row>
    <row r="650">
      <c r="A650" s="5">
        <f>IFERROR(__xludf.DUMMYFUNCTION("""COMPUTED_VALUE"""),45889.64583333333)</f>
        <v>45889.64583</v>
      </c>
      <c r="B650" s="5">
        <f>IFERROR(__xludf.DUMMYFUNCTION("""COMPUTED_VALUE"""),828.95)</f>
        <v>828.95</v>
      </c>
    </row>
    <row r="651">
      <c r="A651" s="5">
        <f>IFERROR(__xludf.DUMMYFUNCTION("""COMPUTED_VALUE"""),45890.64583333333)</f>
        <v>45890.64583</v>
      </c>
      <c r="B651" s="5">
        <f>IFERROR(__xludf.DUMMYFUNCTION("""COMPUTED_VALUE"""),825.7)</f>
        <v>825.7</v>
      </c>
    </row>
    <row r="652">
      <c r="A652" s="5">
        <f>IFERROR(__xludf.DUMMYFUNCTION("""COMPUTED_VALUE"""),45891.64583333333)</f>
        <v>45891.64583</v>
      </c>
      <c r="B652" s="5">
        <f>IFERROR(__xludf.DUMMYFUNCTION("""COMPUTED_VALUE"""),816.25)</f>
        <v>816.25</v>
      </c>
    </row>
    <row r="653">
      <c r="A653" s="5">
        <f>IFERROR(__xludf.DUMMYFUNCTION("""COMPUTED_VALUE"""),45894.64583333333)</f>
        <v>45894.64583</v>
      </c>
      <c r="B653" s="5">
        <f>IFERROR(__xludf.DUMMYFUNCTION("""COMPUTED_VALUE"""),816.45)</f>
        <v>816.45</v>
      </c>
    </row>
    <row r="654">
      <c r="A654" s="5">
        <f>IFERROR(__xludf.DUMMYFUNCTION("""COMPUTED_VALUE"""),45895.64583333333)</f>
        <v>45895.64583</v>
      </c>
      <c r="B654" s="5">
        <f>IFERROR(__xludf.DUMMYFUNCTION("""COMPUTED_VALUE"""),807.85)</f>
        <v>807.85</v>
      </c>
    </row>
    <row r="655">
      <c r="A655" s="5">
        <f>IFERROR(__xludf.DUMMYFUNCTION("""COMPUTED_VALUE"""),45897.64583333333)</f>
        <v>45897.64583</v>
      </c>
      <c r="B655" s="5">
        <f>IFERROR(__xludf.DUMMYFUNCTION("""COMPUTED_VALUE"""),801.95)</f>
        <v>801.95</v>
      </c>
    </row>
    <row r="656">
      <c r="A656" s="5">
        <f>IFERROR(__xludf.DUMMYFUNCTION("""COMPUTED_VALUE"""),45898.64583333333)</f>
        <v>45898.64583</v>
      </c>
      <c r="B656" s="5">
        <f>IFERROR(__xludf.DUMMYFUNCTION("""COMPUTED_VALUE"""),802.5)</f>
        <v>802.5</v>
      </c>
    </row>
    <row r="657">
      <c r="A657" s="5">
        <f>IFERROR(__xludf.DUMMYFUNCTION("""COMPUTED_VALUE"""),45901.64583333333)</f>
        <v>45901.64583</v>
      </c>
      <c r="B657" s="5">
        <f>IFERROR(__xludf.DUMMYFUNCTION("""COMPUTED_VALUE"""),806.05)</f>
        <v>806.05</v>
      </c>
    </row>
    <row r="658">
      <c r="A658" s="5">
        <f>IFERROR(__xludf.DUMMYFUNCTION("""COMPUTED_VALUE"""),45902.64583333333)</f>
        <v>45902.64583</v>
      </c>
      <c r="B658" s="5">
        <f>IFERROR(__xludf.DUMMYFUNCTION("""COMPUTED_VALUE"""),803.9)</f>
        <v>803.9</v>
      </c>
    </row>
    <row r="659">
      <c r="A659" s="5">
        <f>IFERROR(__xludf.DUMMYFUNCTION("""COMPUTED_VALUE"""),45903.64583333333)</f>
        <v>45903.64583</v>
      </c>
      <c r="B659" s="5">
        <f>IFERROR(__xludf.DUMMYFUNCTION("""COMPUTED_VALUE"""),812.15)</f>
        <v>812.15</v>
      </c>
    </row>
    <row r="660">
      <c r="A660" s="5">
        <f>IFERROR(__xludf.DUMMYFUNCTION("""COMPUTED_VALUE"""),45904.64583333333)</f>
        <v>45904.64583</v>
      </c>
      <c r="B660" s="5">
        <f>IFERROR(__xludf.DUMMYFUNCTION("""COMPUTED_VALUE"""),809.4)</f>
        <v>809.4</v>
      </c>
    </row>
    <row r="661">
      <c r="A661" s="5">
        <f>IFERROR(__xludf.DUMMYFUNCTION("""COMPUTED_VALUE"""),45905.64583333333)</f>
        <v>45905.64583</v>
      </c>
      <c r="B661" s="5">
        <f>IFERROR(__xludf.DUMMYFUNCTION("""COMPUTED_VALUE"""),806.6)</f>
        <v>806.6</v>
      </c>
    </row>
    <row r="662">
      <c r="A662" s="5">
        <f>IFERROR(__xludf.DUMMYFUNCTION("""COMPUTED_VALUE"""),45908.64583333333)</f>
        <v>45908.64583</v>
      </c>
      <c r="B662" s="5">
        <f>IFERROR(__xludf.DUMMYFUNCTION("""COMPUTED_VALUE"""),808.8)</f>
        <v>808.8</v>
      </c>
    </row>
    <row r="663">
      <c r="A663" s="5">
        <f>IFERROR(__xludf.DUMMYFUNCTION("""COMPUTED_VALUE"""),45909.64583333333)</f>
        <v>45909.64583</v>
      </c>
      <c r="B663" s="5">
        <f>IFERROR(__xludf.DUMMYFUNCTION("""COMPUTED_VALUE"""),808.85)</f>
        <v>808.85</v>
      </c>
    </row>
    <row r="664">
      <c r="A664" s="5">
        <f>IFERROR(__xludf.DUMMYFUNCTION("""COMPUTED_VALUE"""),45910.64583333333)</f>
        <v>45910.64583</v>
      </c>
      <c r="B664" s="5">
        <f>IFERROR(__xludf.DUMMYFUNCTION("""COMPUTED_VALUE"""),818.2)</f>
        <v>818.2</v>
      </c>
    </row>
    <row r="665">
      <c r="A665" s="5">
        <f>IFERROR(__xludf.DUMMYFUNCTION("""COMPUTED_VALUE"""),45911.64583333333)</f>
        <v>45911.64583</v>
      </c>
      <c r="B665" s="5">
        <f>IFERROR(__xludf.DUMMYFUNCTION("""COMPUTED_VALUE"""),823.65)</f>
        <v>823.65</v>
      </c>
    </row>
    <row r="666">
      <c r="A666" s="5">
        <f>IFERROR(__xludf.DUMMYFUNCTION("""COMPUTED_VALUE"""),45912.64583333333)</f>
        <v>45912.64583</v>
      </c>
      <c r="B666" s="5">
        <f>IFERROR(__xludf.DUMMYFUNCTION("""COMPUTED_VALUE"""),823.55)</f>
        <v>823.55</v>
      </c>
    </row>
    <row r="667">
      <c r="A667" s="5">
        <f>IFERROR(__xludf.DUMMYFUNCTION("""COMPUTED_VALUE"""),45915.64583333333)</f>
        <v>45915.64583</v>
      </c>
      <c r="B667" s="5">
        <f>IFERROR(__xludf.DUMMYFUNCTION("""COMPUTED_VALUE"""),824.75)</f>
        <v>824.75</v>
      </c>
    </row>
    <row r="668">
      <c r="A668" s="5">
        <f>IFERROR(__xludf.DUMMYFUNCTION("""COMPUTED_VALUE"""),45916.64583333333)</f>
        <v>45916.64583</v>
      </c>
      <c r="B668" s="5">
        <f>IFERROR(__xludf.DUMMYFUNCTION("""COMPUTED_VALUE"""),831.55)</f>
        <v>831.55</v>
      </c>
    </row>
    <row r="669">
      <c r="A669" s="5">
        <f>IFERROR(__xludf.DUMMYFUNCTION("""COMPUTED_VALUE"""),45917.64583333333)</f>
        <v>45917.64583</v>
      </c>
      <c r="B669" s="5">
        <f>IFERROR(__xludf.DUMMYFUNCTION("""COMPUTED_VALUE"""),857.15)</f>
        <v>857.15</v>
      </c>
    </row>
    <row r="670">
      <c r="A670" s="5">
        <f>IFERROR(__xludf.DUMMYFUNCTION("""COMPUTED_VALUE"""),45918.64583333333)</f>
        <v>45918.64583</v>
      </c>
      <c r="B670" s="5">
        <f>IFERROR(__xludf.DUMMYFUNCTION("""COMPUTED_VALUE"""),854.35)</f>
        <v>854.35</v>
      </c>
    </row>
    <row r="671">
      <c r="A671" s="5">
        <f>IFERROR(__xludf.DUMMYFUNCTION("""COMPUTED_VALUE"""),45919.64583333333)</f>
        <v>45919.64583</v>
      </c>
      <c r="B671" s="5">
        <f>IFERROR(__xludf.DUMMYFUNCTION("""COMPUTED_VALUE"""),862.35)</f>
        <v>862.35</v>
      </c>
    </row>
    <row r="672">
      <c r="A672" s="5">
        <f>IFERROR(__xludf.DUMMYFUNCTION("""COMPUTED_VALUE"""),45922.64583333333)</f>
        <v>45922.64583</v>
      </c>
      <c r="B672" s="5">
        <f>IFERROR(__xludf.DUMMYFUNCTION("""COMPUTED_VALUE"""),855.25)</f>
        <v>855.25</v>
      </c>
    </row>
    <row r="673">
      <c r="A673" s="5">
        <f>IFERROR(__xludf.DUMMYFUNCTION("""COMPUTED_VALUE"""),45923.64583333333)</f>
        <v>45923.64583</v>
      </c>
      <c r="B673" s="5">
        <f>IFERROR(__xludf.DUMMYFUNCTION("""COMPUTED_VALUE"""),870.6)</f>
        <v>870.6</v>
      </c>
    </row>
    <row r="674">
      <c r="A674" s="5">
        <f>IFERROR(__xludf.DUMMYFUNCTION("""COMPUTED_VALUE"""),45924.64583333333)</f>
        <v>45924.64583</v>
      </c>
      <c r="B674" s="5">
        <f>IFERROR(__xludf.DUMMYFUNCTION("""COMPUTED_VALUE"""),866.2)</f>
        <v>866.2</v>
      </c>
    </row>
    <row r="675">
      <c r="A675" s="5">
        <f>IFERROR(__xludf.DUMMYFUNCTION("""COMPUTED_VALUE"""),45925.64583333333)</f>
        <v>45925.64583</v>
      </c>
      <c r="B675" s="5">
        <f>IFERROR(__xludf.DUMMYFUNCTION("""COMPUTED_VALUE"""),861.15)</f>
        <v>861.15</v>
      </c>
    </row>
    <row r="676">
      <c r="A676" s="5">
        <f>IFERROR(__xludf.DUMMYFUNCTION("""COMPUTED_VALUE"""),45926.64583333333)</f>
        <v>45926.64583</v>
      </c>
      <c r="B676" s="5">
        <f>IFERROR(__xludf.DUMMYFUNCTION("""COMPUTED_VALUE"""),856.95)</f>
        <v>856.95</v>
      </c>
    </row>
    <row r="677">
      <c r="A677" s="5">
        <f>IFERROR(__xludf.DUMMYFUNCTION("""COMPUTED_VALUE"""),45929.64583333333)</f>
        <v>45929.64583</v>
      </c>
      <c r="B677" s="5">
        <f>IFERROR(__xludf.DUMMYFUNCTION("""COMPUTED_VALUE"""),870.75)</f>
        <v>870.75</v>
      </c>
    </row>
    <row r="678">
      <c r="A678" s="5">
        <f>IFERROR(__xludf.DUMMYFUNCTION("""COMPUTED_VALUE"""),45930.64583333333)</f>
        <v>45930.64583</v>
      </c>
      <c r="B678" s="5">
        <f>IFERROR(__xludf.DUMMYFUNCTION("""COMPUTED_VALUE"""),872.45)</f>
        <v>872.45</v>
      </c>
    </row>
    <row r="679">
      <c r="A679" s="5">
        <f>IFERROR(__xludf.DUMMYFUNCTION("""COMPUTED_VALUE"""),45931.64583333333)</f>
        <v>45931.64583</v>
      </c>
      <c r="B679" s="5">
        <f>IFERROR(__xludf.DUMMYFUNCTION("""COMPUTED_VALUE"""),864.1)</f>
        <v>864.1</v>
      </c>
    </row>
    <row r="680">
      <c r="A680" s="5">
        <f>IFERROR(__xludf.DUMMYFUNCTION("""COMPUTED_VALUE"""),45933.64583333333)</f>
        <v>45933.64583</v>
      </c>
      <c r="B680" s="5">
        <f>IFERROR(__xludf.DUMMYFUNCTION("""COMPUTED_VALUE"""),867.3)</f>
        <v>867.3</v>
      </c>
    </row>
    <row r="681">
      <c r="A681" s="5">
        <f>IFERROR(__xludf.DUMMYFUNCTION("""COMPUTED_VALUE"""),45936.64583333333)</f>
        <v>45936.64583</v>
      </c>
      <c r="B681" s="5">
        <f>IFERROR(__xludf.DUMMYFUNCTION("""COMPUTED_VALUE"""),874.05)</f>
        <v>874.05</v>
      </c>
    </row>
    <row r="682">
      <c r="A682" s="5">
        <f>IFERROR(__xludf.DUMMYFUNCTION("""COMPUTED_VALUE"""),45937.64583333333)</f>
        <v>45937.64583</v>
      </c>
      <c r="B682" s="5">
        <f>IFERROR(__xludf.DUMMYFUNCTION("""COMPUTED_VALUE"""),864.7)</f>
        <v>864.7</v>
      </c>
    </row>
    <row r="683">
      <c r="A683" s="5">
        <f>IFERROR(__xludf.DUMMYFUNCTION("""COMPUTED_VALUE"""),45938.64583333333)</f>
        <v>45938.64583</v>
      </c>
      <c r="B683" s="5">
        <f>IFERROR(__xludf.DUMMYFUNCTION("""COMPUTED_VALUE"""),858.25)</f>
        <v>858.25</v>
      </c>
    </row>
    <row r="684">
      <c r="A684" s="5">
        <f>IFERROR(__xludf.DUMMYFUNCTION("""COMPUTED_VALUE"""),45939.64583333333)</f>
        <v>45939.64583</v>
      </c>
      <c r="B684" s="5">
        <f>IFERROR(__xludf.DUMMYFUNCTION("""COMPUTED_VALUE"""),862.1)</f>
        <v>862.1</v>
      </c>
    </row>
    <row r="685">
      <c r="A685" s="5">
        <f>IFERROR(__xludf.DUMMYFUNCTION("""COMPUTED_VALUE"""),45940.64583333333)</f>
        <v>45940.64583</v>
      </c>
      <c r="B685" s="5">
        <f>IFERROR(__xludf.DUMMYFUNCTION("""COMPUTED_VALUE"""),880.65)</f>
        <v>880.65</v>
      </c>
    </row>
    <row r="686">
      <c r="A686" s="5">
        <f>IFERROR(__xludf.DUMMYFUNCTION("""COMPUTED_VALUE"""),45943.64583333333)</f>
        <v>45943.64583</v>
      </c>
      <c r="B686" s="5">
        <f>IFERROR(__xludf.DUMMYFUNCTION("""COMPUTED_VALUE"""),882.95)</f>
        <v>882.95</v>
      </c>
    </row>
    <row r="687">
      <c r="A687" s="5">
        <f>IFERROR(__xludf.DUMMYFUNCTION("""COMPUTED_VALUE"""),45944.64583333333)</f>
        <v>45944.64583</v>
      </c>
      <c r="B687" s="5">
        <f>IFERROR(__xludf.DUMMYFUNCTION("""COMPUTED_VALUE"""),876.95)</f>
        <v>876.95</v>
      </c>
    </row>
    <row r="688">
      <c r="A688" s="5">
        <f>IFERROR(__xludf.DUMMYFUNCTION("""COMPUTED_VALUE"""),45945.64583333333)</f>
        <v>45945.64583</v>
      </c>
      <c r="B688" s="5">
        <f>IFERROR(__xludf.DUMMYFUNCTION("""COMPUTED_VALUE"""),886.1)</f>
        <v>886.1</v>
      </c>
    </row>
    <row r="689">
      <c r="A689" s="5">
        <f>IFERROR(__xludf.DUMMYFUNCTION("""COMPUTED_VALUE"""),45946.64583333333)</f>
        <v>45946.64583</v>
      </c>
      <c r="B689" s="5">
        <f>IFERROR(__xludf.DUMMYFUNCTION("""COMPUTED_VALUE"""),886.95)</f>
        <v>886.95</v>
      </c>
    </row>
    <row r="690">
      <c r="A690" s="5">
        <f>IFERROR(__xludf.DUMMYFUNCTION("""COMPUTED_VALUE"""),45947.64583333333)</f>
        <v>45947.64583</v>
      </c>
      <c r="B690" s="5">
        <f>IFERROR(__xludf.DUMMYFUNCTION("""COMPUTED_VALUE"""),889.15)</f>
        <v>889.15</v>
      </c>
    </row>
    <row r="691">
      <c r="A691" s="5">
        <f>IFERROR(__xludf.DUMMYFUNCTION("""COMPUTED_VALUE"""),45950.64583333333)</f>
        <v>45950.64583</v>
      </c>
      <c r="B691" s="5">
        <f>IFERROR(__xludf.DUMMYFUNCTION("""COMPUTED_VALUE"""),907.5)</f>
        <v>907.5</v>
      </c>
    </row>
    <row r="692">
      <c r="A692" s="5">
        <f>IFERROR(__xludf.DUMMYFUNCTION("""COMPUTED_VALUE"""),45951.64583333333)</f>
        <v>45951.64583</v>
      </c>
      <c r="B692" s="5">
        <f>IFERROR(__xludf.DUMMYFUNCTION("""COMPUTED_VALUE"""),907.85)</f>
        <v>907.85</v>
      </c>
    </row>
    <row r="693">
      <c r="A693" s="5">
        <f>IFERROR(__xludf.DUMMYFUNCTION("""COMPUTED_VALUE"""),45953.64583333333)</f>
        <v>45953.64583</v>
      </c>
      <c r="B693" s="5">
        <f>IFERROR(__xludf.DUMMYFUNCTION("""COMPUTED_VALUE"""),911.55)</f>
        <v>911.55</v>
      </c>
    </row>
    <row r="694">
      <c r="A694" s="5">
        <f>IFERROR(__xludf.DUMMYFUNCTION("""COMPUTED_VALUE"""),45954.64583333333)</f>
        <v>45954.64583</v>
      </c>
      <c r="B694" s="5">
        <f>IFERROR(__xludf.DUMMYFUNCTION("""COMPUTED_VALUE"""),904.5)</f>
        <v>904.5</v>
      </c>
    </row>
    <row r="695">
      <c r="A695" s="5">
        <f>IFERROR(__xludf.DUMMYFUNCTION("""COMPUTED_VALUE"""),45957.64583333333)</f>
        <v>45957.64583</v>
      </c>
      <c r="B695" s="5">
        <f>IFERROR(__xludf.DUMMYFUNCTION("""COMPUTED_VALUE"""),922.75)</f>
        <v>922.75</v>
      </c>
    </row>
    <row r="696">
      <c r="A696" s="5">
        <f>IFERROR(__xludf.DUMMYFUNCTION("""COMPUTED_VALUE"""),45958.64583333333)</f>
        <v>45958.64583</v>
      </c>
      <c r="B696" s="5">
        <f>IFERROR(__xludf.DUMMYFUNCTION("""COMPUTED_VALUE"""),930.25)</f>
        <v>930.25</v>
      </c>
    </row>
    <row r="697">
      <c r="A697" s="5">
        <f>IFERROR(__xludf.DUMMYFUNCTION("""COMPUTED_VALUE"""),45959.64583333333)</f>
        <v>45959.64583</v>
      </c>
      <c r="B697" s="5">
        <f>IFERROR(__xludf.DUMMYFUNCTION("""COMPUTED_VALUE"""),939.75)</f>
        <v>939.75</v>
      </c>
    </row>
    <row r="698">
      <c r="A698" s="5">
        <f>IFERROR(__xludf.DUMMYFUNCTION("""COMPUTED_VALUE"""),45960.64583333333)</f>
        <v>45960.64583</v>
      </c>
      <c r="B698" s="5">
        <f>IFERROR(__xludf.DUMMYFUNCTION("""COMPUTED_VALUE"""),934.35)</f>
        <v>934.35</v>
      </c>
    </row>
    <row r="699">
      <c r="A699" s="5">
        <f>IFERROR(__xludf.DUMMYFUNCTION("""COMPUTED_VALUE"""),45961.64583333333)</f>
        <v>45961.64583</v>
      </c>
      <c r="B699" s="5">
        <f>IFERROR(__xludf.DUMMYFUNCTION("""COMPUTED_VALUE"""),937.0)</f>
        <v>937</v>
      </c>
    </row>
    <row r="700">
      <c r="A700" s="5">
        <f>IFERROR(__xludf.DUMMYFUNCTION("""COMPUTED_VALUE"""),45964.64583333333)</f>
        <v>45964.64583</v>
      </c>
      <c r="B700" s="5">
        <f>IFERROR(__xludf.DUMMYFUNCTION("""COMPUTED_VALUE"""),949.7)</f>
        <v>949.7</v>
      </c>
    </row>
    <row r="701">
      <c r="A701" s="5">
        <f>IFERROR(__xludf.DUMMYFUNCTION("""COMPUTED_VALUE"""),45965.64583333333)</f>
        <v>45965.64583</v>
      </c>
      <c r="B701" s="5">
        <f>IFERROR(__xludf.DUMMYFUNCTION("""COMPUTED_VALUE"""),957.6)</f>
        <v>957.6</v>
      </c>
    </row>
    <row r="702">
      <c r="A702" s="5">
        <f>IFERROR(__xludf.DUMMYFUNCTION("""COMPUTED_VALUE"""),45967.64583333333)</f>
        <v>45967.64583</v>
      </c>
      <c r="B702" s="5">
        <f>IFERROR(__xludf.DUMMYFUNCTION("""COMPUTED_VALUE"""),960.75)</f>
        <v>960.75</v>
      </c>
    </row>
    <row r="703">
      <c r="A703" s="5">
        <f>IFERROR(__xludf.DUMMYFUNCTION("""COMPUTED_VALUE"""),45968.64583333333)</f>
        <v>45968.64583</v>
      </c>
      <c r="B703" s="5">
        <f>IFERROR(__xludf.DUMMYFUNCTION("""COMPUTED_VALUE"""),955.85)</f>
        <v>955.85</v>
      </c>
    </row>
    <row r="704">
      <c r="A704" s="5">
        <f>IFERROR(__xludf.DUMMYFUNCTION("""COMPUTED_VALUE"""),45971.64583333333)</f>
        <v>45971.64583</v>
      </c>
      <c r="B704" s="5">
        <f>IFERROR(__xludf.DUMMYFUNCTION("""COMPUTED_VALUE"""),951.15)</f>
        <v>951.15</v>
      </c>
    </row>
    <row r="705">
      <c r="A705" s="5">
        <f>IFERROR(__xludf.DUMMYFUNCTION("""COMPUTED_VALUE"""),45972.64583333333)</f>
        <v>45972.64583</v>
      </c>
      <c r="B705" s="5">
        <f>IFERROR(__xludf.DUMMYFUNCTION("""COMPUTED_VALUE"""),953.3)</f>
        <v>953.3</v>
      </c>
    </row>
    <row r="706">
      <c r="A706" s="5">
        <f>IFERROR(__xludf.DUMMYFUNCTION("""COMPUTED_VALUE"""),45973.64583333333)</f>
        <v>45973.64583</v>
      </c>
      <c r="B706" s="5">
        <f>IFERROR(__xludf.DUMMYFUNCTION("""COMPUTED_VALUE"""),957.15)</f>
        <v>957.15</v>
      </c>
    </row>
    <row r="707">
      <c r="A707" s="5">
        <f>IFERROR(__xludf.DUMMYFUNCTION("""COMPUTED_VALUE"""),45974.64583333333)</f>
        <v>45974.64583</v>
      </c>
      <c r="B707" s="5">
        <f>IFERROR(__xludf.DUMMYFUNCTION("""COMPUTED_VALUE"""),954.0)</f>
        <v>954</v>
      </c>
    </row>
    <row r="708">
      <c r="A708" s="5">
        <f>IFERROR(__xludf.DUMMYFUNCTION("""COMPUTED_VALUE"""),45975.64583333333)</f>
        <v>45975.64583</v>
      </c>
      <c r="B708" s="5">
        <f>IFERROR(__xludf.DUMMYFUNCTION("""COMPUTED_VALUE"""),967.85)</f>
        <v>967.85</v>
      </c>
    </row>
    <row r="709">
      <c r="A709" s="5">
        <f>IFERROR(__xludf.DUMMYFUNCTION("""COMPUTED_VALUE"""),45978.64583333333)</f>
        <v>45978.64583</v>
      </c>
      <c r="B709" s="5">
        <f>IFERROR(__xludf.DUMMYFUNCTION("""COMPUTED_VALUE"""),973.35)</f>
        <v>973.35</v>
      </c>
    </row>
    <row r="710">
      <c r="A710" s="5">
        <f>IFERROR(__xludf.DUMMYFUNCTION("""COMPUTED_VALUE"""),45979.64583333333)</f>
        <v>45979.64583</v>
      </c>
      <c r="B710" s="5">
        <f>IFERROR(__xludf.DUMMYFUNCTION("""COMPUTED_VALUE"""),972.45)</f>
        <v>972.45</v>
      </c>
    </row>
    <row r="711">
      <c r="A711" s="5">
        <f>IFERROR(__xludf.DUMMYFUNCTION("""COMPUTED_VALUE"""),45980.64583333333)</f>
        <v>45980.64583</v>
      </c>
      <c r="B711" s="5">
        <f>IFERROR(__xludf.DUMMYFUNCTION("""COMPUTED_VALUE"""),982.75)</f>
        <v>982.75</v>
      </c>
    </row>
    <row r="712">
      <c r="A712" s="5">
        <f>IFERROR(__xludf.DUMMYFUNCTION("""COMPUTED_VALUE"""),45981.64583333333)</f>
        <v>45981.64583</v>
      </c>
      <c r="B712" s="5">
        <f>IFERROR(__xludf.DUMMYFUNCTION("""COMPUTED_VALUE"""),981.55)</f>
        <v>981.55</v>
      </c>
    </row>
    <row r="713">
      <c r="A713" s="5">
        <f>IFERROR(__xludf.DUMMYFUNCTION("""COMPUTED_VALUE"""),45982.64583333333)</f>
        <v>45982.64583</v>
      </c>
      <c r="B713" s="5">
        <f>IFERROR(__xludf.DUMMYFUNCTION("""COMPUTED_VALUE"""),972.6)</f>
        <v>972.6</v>
      </c>
    </row>
    <row r="714">
      <c r="A714" s="5">
        <f>IFERROR(__xludf.DUMMYFUNCTION("""COMPUTED_VALUE"""),45985.64583333333)</f>
        <v>45985.64583</v>
      </c>
      <c r="B714" s="5">
        <f>IFERROR(__xludf.DUMMYFUNCTION("""COMPUTED_VALUE"""),970.6)</f>
        <v>970.6</v>
      </c>
    </row>
    <row r="715">
      <c r="A715" s="5">
        <f>IFERROR(__xludf.DUMMYFUNCTION("""COMPUTED_VALUE"""),45986.64583333333)</f>
        <v>45986.64583</v>
      </c>
      <c r="B715" s="5">
        <f>IFERROR(__xludf.DUMMYFUNCTION("""COMPUTED_VALUE"""),983.6)</f>
        <v>983.6</v>
      </c>
    </row>
    <row r="716">
      <c r="A716" s="5">
        <f>IFERROR(__xludf.DUMMYFUNCTION("""COMPUTED_VALUE"""),45987.64583333333)</f>
        <v>45987.64583</v>
      </c>
      <c r="B716" s="5">
        <f>IFERROR(__xludf.DUMMYFUNCTION("""COMPUTED_VALUE"""),983.9)</f>
        <v>983.9</v>
      </c>
    </row>
    <row r="717">
      <c r="A717" s="5">
        <f>IFERROR(__xludf.DUMMYFUNCTION("""COMPUTED_VALUE"""),45988.64583333333)</f>
        <v>45988.64583</v>
      </c>
      <c r="B717" s="5">
        <f>IFERROR(__xludf.DUMMYFUNCTION("""COMPUTED_VALUE"""),972.85)</f>
        <v>972.85</v>
      </c>
    </row>
    <row r="718">
      <c r="A718" s="5">
        <f>IFERROR(__xludf.DUMMYFUNCTION("""COMPUTED_VALUE"""),45989.64583333333)</f>
        <v>45989.64583</v>
      </c>
      <c r="B718" s="5">
        <f>IFERROR(__xludf.DUMMYFUNCTION("""COMPUTED_VALUE"""),979.0)</f>
        <v>979</v>
      </c>
    </row>
    <row r="719">
      <c r="A719" s="5">
        <f>IFERROR(__xludf.DUMMYFUNCTION("""COMPUTED_VALUE"""),45992.64583333333)</f>
        <v>45992.64583</v>
      </c>
      <c r="B719" s="5">
        <f>IFERROR(__xludf.DUMMYFUNCTION("""COMPUTED_VALUE"""),973.1)</f>
        <v>973.1</v>
      </c>
    </row>
    <row r="720">
      <c r="A720" s="5">
        <f>IFERROR(__xludf.DUMMYFUNCTION("""COMPUTED_VALUE"""),45993.64583333333)</f>
        <v>45993.64583</v>
      </c>
      <c r="B720" s="5">
        <f>IFERROR(__xludf.DUMMYFUNCTION("""COMPUTED_VALUE"""),967.3)</f>
        <v>967.3</v>
      </c>
    </row>
    <row r="721">
      <c r="A721" s="5">
        <f>IFERROR(__xludf.DUMMYFUNCTION("""COMPUTED_VALUE"""),45994.64583333333)</f>
        <v>45994.64583</v>
      </c>
      <c r="B721" s="5">
        <f>IFERROR(__xludf.DUMMYFUNCTION("""COMPUTED_VALUE"""),951.05)</f>
        <v>951.05</v>
      </c>
    </row>
    <row r="722">
      <c r="A722" s="5">
        <f>IFERROR(__xludf.DUMMYFUNCTION("""COMPUTED_VALUE"""),45995.64583333333)</f>
        <v>45995.64583</v>
      </c>
      <c r="B722" s="5">
        <f>IFERROR(__xludf.DUMMYFUNCTION("""COMPUTED_VALUE"""),948.1)</f>
        <v>948.1</v>
      </c>
    </row>
    <row r="723">
      <c r="A723" s="5">
        <f>IFERROR(__xludf.DUMMYFUNCTION("""COMPUTED_VALUE"""),45996.64583333333)</f>
        <v>45996.64583</v>
      </c>
      <c r="B723" s="5">
        <f>IFERROR(__xludf.DUMMYFUNCTION("""COMPUTED_VALUE"""),971.5)</f>
        <v>971.5</v>
      </c>
    </row>
    <row r="724">
      <c r="A724" s="5">
        <f>IFERROR(__xludf.DUMMYFUNCTION("""COMPUTED_VALUE"""),45999.64583333333)</f>
        <v>45999.64583</v>
      </c>
      <c r="B724" s="5">
        <f>IFERROR(__xludf.DUMMYFUNCTION("""COMPUTED_VALUE"""),956.4)</f>
        <v>956.4</v>
      </c>
    </row>
    <row r="725">
      <c r="A725" s="5">
        <f>IFERROR(__xludf.DUMMYFUNCTION("""COMPUTED_VALUE"""),46000.64583333333)</f>
        <v>46000.64583</v>
      </c>
      <c r="B725" s="5">
        <f>IFERROR(__xludf.DUMMYFUNCTION("""COMPUTED_VALUE"""),959.35)</f>
        <v>959.35</v>
      </c>
    </row>
    <row r="726">
      <c r="A726" s="5">
        <f>IFERROR(__xludf.DUMMYFUNCTION("""COMPUTED_VALUE"""),46001.64583333333)</f>
        <v>46001.64583</v>
      </c>
      <c r="B726" s="5">
        <f>IFERROR(__xludf.DUMMYFUNCTION("""COMPUTED_VALUE"""),959.75)</f>
        <v>959.75</v>
      </c>
    </row>
    <row r="727">
      <c r="A727" s="5">
        <f>IFERROR(__xludf.DUMMYFUNCTION("""COMPUTED_VALUE"""),46002.64583333333)</f>
        <v>46002.64583</v>
      </c>
      <c r="B727" s="5">
        <f>IFERROR(__xludf.DUMMYFUNCTION("""COMPUTED_VALUE"""),963.25)</f>
        <v>963.25</v>
      </c>
    </row>
    <row r="728">
      <c r="A728" s="5">
        <f>IFERROR(__xludf.DUMMYFUNCTION("""COMPUTED_VALUE"""),46003.64583333333)</f>
        <v>46003.64583</v>
      </c>
      <c r="B728" s="5">
        <f>IFERROR(__xludf.DUMMYFUNCTION("""COMPUTED_VALUE"""),963.15)</f>
        <v>963.15</v>
      </c>
    </row>
    <row r="729">
      <c r="A729" s="5">
        <f>IFERROR(__xludf.DUMMYFUNCTION("""COMPUTED_VALUE"""),46006.64583333333)</f>
        <v>46006.64583</v>
      </c>
      <c r="B729" s="5">
        <f>IFERROR(__xludf.DUMMYFUNCTION("""COMPUTED_VALUE"""),967.25)</f>
        <v>967.25</v>
      </c>
    </row>
    <row r="730">
      <c r="A730" s="5">
        <f>IFERROR(__xludf.DUMMYFUNCTION("""COMPUTED_VALUE"""),46007.64583333333)</f>
        <v>46007.64583</v>
      </c>
      <c r="B730" s="5">
        <f>IFERROR(__xludf.DUMMYFUNCTION("""COMPUTED_VALUE"""),961.15)</f>
        <v>961.15</v>
      </c>
    </row>
    <row r="731">
      <c r="A731" s="5">
        <f>IFERROR(__xludf.DUMMYFUNCTION("""COMPUTED_VALUE"""),46008.64583333333)</f>
        <v>46008.64583</v>
      </c>
      <c r="B731" s="5">
        <f>IFERROR(__xludf.DUMMYFUNCTION("""COMPUTED_VALUE"""),975.85)</f>
        <v>975.85</v>
      </c>
    </row>
    <row r="732">
      <c r="A732" s="5">
        <f>IFERROR(__xludf.DUMMYFUNCTION("""COMPUTED_VALUE"""),46009.64583333333)</f>
        <v>46009.64583</v>
      </c>
      <c r="B732" s="5">
        <f>IFERROR(__xludf.DUMMYFUNCTION("""COMPUTED_VALUE"""),977.55)</f>
        <v>977.55</v>
      </c>
    </row>
    <row r="733">
      <c r="A733" s="5">
        <f>IFERROR(__xludf.DUMMYFUNCTION("""COMPUTED_VALUE"""),46010.64583333333)</f>
        <v>46010.64583</v>
      </c>
      <c r="B733" s="5">
        <f>IFERROR(__xludf.DUMMYFUNCTION("""COMPUTED_VALUE"""),980.3)</f>
        <v>980.3</v>
      </c>
    </row>
    <row r="734">
      <c r="A734" s="5">
        <f>IFERROR(__xludf.DUMMYFUNCTION("""COMPUTED_VALUE"""),46013.64583333333)</f>
        <v>46013.64583</v>
      </c>
      <c r="B734" s="5">
        <f>IFERROR(__xludf.DUMMYFUNCTION("""COMPUTED_VALUE"""),974.3)</f>
        <v>974.3</v>
      </c>
    </row>
    <row r="735">
      <c r="A735" s="5">
        <f>IFERROR(__xludf.DUMMYFUNCTION("""COMPUTED_VALUE"""),46014.64583333333)</f>
        <v>46014.64583</v>
      </c>
      <c r="B735" s="5">
        <f>IFERROR(__xludf.DUMMYFUNCTION("""COMPUTED_VALUE"""),971.9)</f>
        <v>971.9</v>
      </c>
    </row>
    <row r="736">
      <c r="A736" s="5">
        <f>IFERROR(__xludf.DUMMYFUNCTION("""COMPUTED_VALUE"""),46015.64583333333)</f>
        <v>46015.64583</v>
      </c>
      <c r="B736" s="5">
        <f>IFERROR(__xludf.DUMMYFUNCTION("""COMPUTED_VALUE"""),968.95)</f>
        <v>968.95</v>
      </c>
    </row>
    <row r="737">
      <c r="A737" s="5">
        <f>IFERROR(__xludf.DUMMYFUNCTION("""COMPUTED_VALUE"""),46017.64583333333)</f>
        <v>46017.64583</v>
      </c>
      <c r="B737" s="5">
        <f>IFERROR(__xludf.DUMMYFUNCTION("""COMPUTED_VALUE"""),966.3)</f>
        <v>966.3</v>
      </c>
    </row>
    <row r="738">
      <c r="A738" s="5">
        <f>IFERROR(__xludf.DUMMYFUNCTION("""COMPUTED_VALUE"""),46020.64583333333)</f>
        <v>46020.64583</v>
      </c>
      <c r="B738" s="5">
        <f>IFERROR(__xludf.DUMMYFUNCTION("""COMPUTED_VALUE"""),965.05)</f>
        <v>965.05</v>
      </c>
    </row>
    <row r="739">
      <c r="A739" s="5">
        <f>IFERROR(__xludf.DUMMYFUNCTION("""COMPUTED_VALUE"""),46021.64583333333)</f>
        <v>46021.64583</v>
      </c>
      <c r="B739" s="5">
        <f>IFERROR(__xludf.DUMMYFUNCTION("""COMPUTED_VALUE"""),973.45)</f>
        <v>973.45</v>
      </c>
    </row>
    <row r="740">
      <c r="A740" s="5">
        <f>IFERROR(__xludf.DUMMYFUNCTION("""COMPUTED_VALUE"""),46022.64583333333)</f>
        <v>46022.64583</v>
      </c>
      <c r="B740" s="5">
        <f>IFERROR(__xludf.DUMMYFUNCTION("""COMPUTED_VALUE"""),982.2)</f>
        <v>982.2</v>
      </c>
    </row>
    <row r="741">
      <c r="A741" s="5">
        <f>IFERROR(__xludf.DUMMYFUNCTION("""COMPUTED_VALUE"""),46023.64583333333)</f>
        <v>46023.64583</v>
      </c>
      <c r="B741" s="5">
        <f>IFERROR(__xludf.DUMMYFUNCTION("""COMPUTED_VALUE"""),984.75)</f>
        <v>984.75</v>
      </c>
    </row>
    <row r="742">
      <c r="A742" s="5">
        <f>IFERROR(__xludf.DUMMYFUNCTION("""COMPUTED_VALUE"""),46024.64583333333)</f>
        <v>46024.64583</v>
      </c>
      <c r="B742" s="5">
        <f>IFERROR(__xludf.DUMMYFUNCTION("""COMPUTED_VALUE"""),998.95)</f>
        <v>998.95</v>
      </c>
    </row>
    <row r="743">
      <c r="A743" s="5">
        <f>IFERROR(__xludf.DUMMYFUNCTION("""COMPUTED_VALUE"""),46027.64583333333)</f>
        <v>46027.64583</v>
      </c>
      <c r="B743" s="5">
        <f>IFERROR(__xludf.DUMMYFUNCTION("""COMPUTED_VALUE"""),1005.55)</f>
        <v>1005.55</v>
      </c>
    </row>
    <row r="744">
      <c r="A744" s="5">
        <f>IFERROR(__xludf.DUMMYFUNCTION("""COMPUTED_VALUE"""),46028.64583333333)</f>
        <v>46028.64583</v>
      </c>
      <c r="B744" s="5">
        <f>IFERROR(__xludf.DUMMYFUNCTION("""COMPUTED_VALUE"""),1018.9)</f>
        <v>1018.9</v>
      </c>
    </row>
    <row r="745">
      <c r="A745" s="5">
        <f>IFERROR(__xludf.DUMMYFUNCTION("""COMPUTED_VALUE"""),46029.64583333333)</f>
        <v>46029.64583</v>
      </c>
      <c r="B745" s="5">
        <f>IFERROR(__xludf.DUMMYFUNCTION("""COMPUTED_VALUE"""),1007.15)</f>
        <v>1007.15</v>
      </c>
    </row>
    <row r="746">
      <c r="A746" s="5">
        <f>IFERROR(__xludf.DUMMYFUNCTION("""COMPUTED_VALUE"""),46030.64583333333)</f>
        <v>46030.64583</v>
      </c>
      <c r="B746" s="5">
        <f>IFERROR(__xludf.DUMMYFUNCTION("""COMPUTED_VALUE"""),998.0)</f>
        <v>998</v>
      </c>
    </row>
    <row r="747">
      <c r="A747" s="5">
        <f>IFERROR(__xludf.DUMMYFUNCTION("""COMPUTED_VALUE"""),46031.64583333333)</f>
        <v>46031.64583</v>
      </c>
      <c r="B747" s="5">
        <f>IFERROR(__xludf.DUMMYFUNCTION("""COMPUTED_VALUE"""),1000.5)</f>
        <v>1000.5</v>
      </c>
    </row>
    <row r="748">
      <c r="A748" s="5">
        <f>IFERROR(__xludf.DUMMYFUNCTION("""COMPUTED_VALUE"""),46034.64583333333)</f>
        <v>46034.64583</v>
      </c>
      <c r="B748" s="5">
        <f>IFERROR(__xludf.DUMMYFUNCTION("""COMPUTED_VALUE"""),1015.15)</f>
        <v>1015.15</v>
      </c>
    </row>
    <row r="749">
      <c r="A749" s="5">
        <f>IFERROR(__xludf.DUMMYFUNCTION("""COMPUTED_VALUE"""),46035.64583333333)</f>
        <v>46035.64583</v>
      </c>
      <c r="B749" s="5">
        <f>IFERROR(__xludf.DUMMYFUNCTION("""COMPUTED_VALUE"""),1028.45)</f>
        <v>1028.45</v>
      </c>
    </row>
    <row r="750">
      <c r="A750" s="5">
        <f>IFERROR(__xludf.DUMMYFUNCTION("""COMPUTED_VALUE"""),46036.64583333333)</f>
        <v>46036.64583</v>
      </c>
      <c r="B750" s="5">
        <f>IFERROR(__xludf.DUMMYFUNCTION("""COMPUTED_VALUE"""),1028.35)</f>
        <v>1028.35</v>
      </c>
    </row>
    <row r="751">
      <c r="A751" s="5">
        <f>IFERROR(__xludf.DUMMYFUNCTION("""COMPUTED_VALUE"""),46038.64583333333)</f>
        <v>46038.64583</v>
      </c>
      <c r="B751" s="5">
        <f>IFERROR(__xludf.DUMMYFUNCTION("""COMPUTED_VALUE"""),1042.3)</f>
        <v>1042.3</v>
      </c>
    </row>
    <row r="752">
      <c r="A752" s="5">
        <f>IFERROR(__xludf.DUMMYFUNCTION("""COMPUTED_VALUE"""),46041.64583333333)</f>
        <v>46041.64583</v>
      </c>
      <c r="B752" s="5">
        <f>IFERROR(__xludf.DUMMYFUNCTION("""COMPUTED_VALUE"""),1038.4)</f>
        <v>1038.4</v>
      </c>
    </row>
    <row r="753">
      <c r="A753" s="5">
        <f>IFERROR(__xludf.DUMMYFUNCTION("""COMPUTED_VALUE"""),46042.64583333333)</f>
        <v>46042.64583</v>
      </c>
      <c r="B753" s="5">
        <f>IFERROR(__xludf.DUMMYFUNCTION("""COMPUTED_VALUE"""),1036.4)</f>
        <v>1036.4</v>
      </c>
    </row>
    <row r="754">
      <c r="A754" s="5">
        <f>IFERROR(__xludf.DUMMYFUNCTION("""COMPUTED_VALUE"""),46043.64583333333)</f>
        <v>46043.64583</v>
      </c>
      <c r="B754" s="5">
        <f>IFERROR(__xludf.DUMMYFUNCTION("""COMPUTED_VALUE"""),1028.65)</f>
        <v>1028.65</v>
      </c>
    </row>
    <row r="755">
      <c r="A755" s="5">
        <f>IFERROR(__xludf.DUMMYFUNCTION("""COMPUTED_VALUE"""),46044.64583333333)</f>
        <v>46044.64583</v>
      </c>
      <c r="B755" s="5">
        <f>IFERROR(__xludf.DUMMYFUNCTION("""COMPUTED_VALUE"""),1048.35)</f>
        <v>1048.35</v>
      </c>
    </row>
    <row r="756">
      <c r="A756" s="5">
        <f>IFERROR(__xludf.DUMMYFUNCTION("""COMPUTED_VALUE"""),46045.64583333333)</f>
        <v>46045.64583</v>
      </c>
      <c r="B756" s="5">
        <f>IFERROR(__xludf.DUMMYFUNCTION("""COMPUTED_VALUE"""),1029.5)</f>
        <v>1029.5</v>
      </c>
    </row>
    <row r="757">
      <c r="A757" s="5">
        <f>IFERROR(__xludf.DUMMYFUNCTION("""COMPUTED_VALUE"""),46049.64583333333)</f>
        <v>46049.64583</v>
      </c>
      <c r="B757" s="5">
        <f>IFERROR(__xludf.DUMMYFUNCTION("""COMPUTED_VALUE"""),1053.15)</f>
        <v>1053.15</v>
      </c>
    </row>
    <row r="758">
      <c r="A758" s="5">
        <f>IFERROR(__xludf.DUMMYFUNCTION("""COMPUTED_VALUE"""),46050.64583333333)</f>
        <v>46050.64583</v>
      </c>
      <c r="B758" s="5">
        <f>IFERROR(__xludf.DUMMYFUNCTION("""COMPUTED_VALUE"""),1063.5)</f>
        <v>1063.5</v>
      </c>
    </row>
    <row r="759">
      <c r="A759" s="5">
        <f>IFERROR(__xludf.DUMMYFUNCTION("""COMPUTED_VALUE"""),46051.64583333333)</f>
        <v>46051.64583</v>
      </c>
      <c r="B759" s="5">
        <f>IFERROR(__xludf.DUMMYFUNCTION("""COMPUTED_VALUE"""),1066.2)</f>
        <v>1066.2</v>
      </c>
    </row>
    <row r="760">
      <c r="A760" s="5">
        <f>IFERROR(__xludf.DUMMYFUNCTION("""COMPUTED_VALUE"""),46052.64583333333)</f>
        <v>46052.64583</v>
      </c>
      <c r="B760" s="5">
        <f>IFERROR(__xludf.DUMMYFUNCTION("""COMPUTED_VALUE"""),1077.15)</f>
        <v>1077.15</v>
      </c>
    </row>
    <row r="761">
      <c r="A761" s="5">
        <f>IFERROR(__xludf.DUMMYFUNCTION("""COMPUTED_VALUE"""),46055.64583333333)</f>
        <v>46055.64583</v>
      </c>
      <c r="B761" s="5">
        <f>IFERROR(__xludf.DUMMYFUNCTION("""COMPUTED_VALUE"""),1028.7)</f>
        <v>1028.7</v>
      </c>
    </row>
    <row r="762">
      <c r="A762" s="5">
        <f>IFERROR(__xludf.DUMMYFUNCTION("""COMPUTED_VALUE"""),46056.64583333333)</f>
        <v>46056.64583</v>
      </c>
      <c r="B762" s="5">
        <f>IFERROR(__xludf.DUMMYFUNCTION("""COMPUTED_VALUE"""),1064.2)</f>
        <v>1064.2</v>
      </c>
    </row>
    <row r="763">
      <c r="A763" s="5">
        <f>IFERROR(__xludf.DUMMYFUNCTION("""COMPUTED_VALUE"""),46057.64583333333)</f>
        <v>46057.64583</v>
      </c>
      <c r="B763" s="5">
        <f>IFERROR(__xludf.DUMMYFUNCTION("""COMPUTED_VALUE"""),1068.2)</f>
        <v>1068.2</v>
      </c>
    </row>
    <row r="764">
      <c r="A764" s="5">
        <f>IFERROR(__xludf.DUMMYFUNCTION("""COMPUTED_VALUE"""),46058.64583333333)</f>
        <v>46058.64583</v>
      </c>
      <c r="B764" s="5">
        <f>IFERROR(__xludf.DUMMYFUNCTION("""COMPUTED_VALUE"""),1073.5)</f>
        <v>1073.5</v>
      </c>
    </row>
    <row r="765">
      <c r="A765" s="5">
        <f>IFERROR(__xludf.DUMMYFUNCTION("""COMPUTED_VALUE"""),46059.64583333333)</f>
        <v>46059.64583</v>
      </c>
      <c r="B765" s="5">
        <f>IFERROR(__xludf.DUMMYFUNCTION("""COMPUTED_VALUE"""),1066.4)</f>
        <v>1066.4</v>
      </c>
    </row>
    <row r="766">
      <c r="A766" s="5">
        <f>IFERROR(__xludf.DUMMYFUNCTION("""COMPUTED_VALUE"""),46062.64583333333)</f>
        <v>46062.64583</v>
      </c>
      <c r="B766" s="5">
        <f>IFERROR(__xludf.DUMMYFUNCTION("""COMPUTED_VALUE"""),1146.0)</f>
        <v>1146</v>
      </c>
    </row>
    <row r="767">
      <c r="A767" s="5">
        <f>IFERROR(__xludf.DUMMYFUNCTION("""COMPUTED_VALUE"""),46063.64583333333)</f>
        <v>46063.64583</v>
      </c>
      <c r="B767" s="5">
        <f>IFERROR(__xludf.DUMMYFUNCTION("""COMPUTED_VALUE"""),1144.1)</f>
        <v>1144.1</v>
      </c>
    </row>
    <row r="768">
      <c r="A768" s="5">
        <f>IFERROR(__xludf.DUMMYFUNCTION("""COMPUTED_VALUE"""),46064.64583333333)</f>
        <v>46064.64583</v>
      </c>
      <c r="B768" s="5">
        <f>IFERROR(__xludf.DUMMYFUNCTION("""COMPUTED_VALUE"""),1182.9)</f>
        <v>1182.9</v>
      </c>
    </row>
    <row r="769">
      <c r="A769" s="5">
        <f>IFERROR(__xludf.DUMMYFUNCTION("""COMPUTED_VALUE"""),46065.64583333333)</f>
        <v>46065.64583</v>
      </c>
      <c r="B769" s="5">
        <f>IFERROR(__xludf.DUMMYFUNCTION("""COMPUTED_VALUE"""),1192.4)</f>
        <v>1192.4</v>
      </c>
    </row>
    <row r="770">
      <c r="A770" s="5">
        <f>IFERROR(__xludf.DUMMYFUNCTION("""COMPUTED_VALUE"""),46066.64583333333)</f>
        <v>46066.64583</v>
      </c>
      <c r="B770" s="5">
        <f>IFERROR(__xludf.DUMMYFUNCTION("""COMPUTED_VALUE"""),1198.6)</f>
        <v>1198.6</v>
      </c>
    </row>
    <row r="771">
      <c r="A771" s="5">
        <f>IFERROR(__xludf.DUMMYFUNCTION("""COMPUTED_VALUE"""),46069.64583333333)</f>
        <v>46069.64583</v>
      </c>
      <c r="B771" s="5">
        <f>IFERROR(__xludf.DUMMYFUNCTION("""COMPUTED_VALUE"""),1208.1)</f>
        <v>1208.1</v>
      </c>
    </row>
    <row r="772">
      <c r="A772" s="5">
        <f>IFERROR(__xludf.DUMMYFUNCTION("""COMPUTED_VALUE"""),46070.64583333333)</f>
        <v>46070.64583</v>
      </c>
      <c r="B772" s="5">
        <f>IFERROR(__xludf.DUMMYFUNCTION("""COMPUTED_VALUE"""),1213.4)</f>
        <v>1213.4</v>
      </c>
    </row>
    <row r="773">
      <c r="A773" s="5">
        <f>IFERROR(__xludf.DUMMYFUNCTION("""COMPUTED_VALUE"""),46071.64583333333)</f>
        <v>46071.64583</v>
      </c>
      <c r="B773" s="5">
        <f>IFERROR(__xludf.DUMMYFUNCTION("""COMPUTED_VALUE"""),1218.9)</f>
        <v>1218.9</v>
      </c>
    </row>
    <row r="774">
      <c r="A774" s="5">
        <f>IFERROR(__xludf.DUMMYFUNCTION("""COMPUTED_VALUE"""),46072.64583333333)</f>
        <v>46072.64583</v>
      </c>
      <c r="B774" s="5">
        <f>IFERROR(__xludf.DUMMYFUNCTION("""COMPUTED_VALUE"""),1205.7)</f>
        <v>1205.7</v>
      </c>
    </row>
    <row r="775">
      <c r="A775" s="5">
        <f>IFERROR(__xludf.DUMMYFUNCTION("""COMPUTED_VALUE"""),46073.64583333333)</f>
        <v>46073.64583</v>
      </c>
      <c r="B775" s="5">
        <f>IFERROR(__xludf.DUMMYFUNCTION("""COMPUTED_VALUE"""),1216.1)</f>
        <v>1216.1</v>
      </c>
    </row>
    <row r="776">
      <c r="A776" s="5">
        <f>IFERROR(__xludf.DUMMYFUNCTION("""COMPUTED_VALUE"""),46076.64583333333)</f>
        <v>46076.64583</v>
      </c>
      <c r="B776" s="5">
        <f>IFERROR(__xludf.DUMMYFUNCTION("""COMPUTED_VALUE"""),1227.8)</f>
        <v>1227.8</v>
      </c>
    </row>
    <row r="777">
      <c r="A777" s="5">
        <f>IFERROR(__xludf.DUMMYFUNCTION("""COMPUTED_VALUE"""),46077.64583333333)</f>
        <v>46077.64583</v>
      </c>
      <c r="B777" s="5">
        <f>IFERROR(__xludf.DUMMYFUNCTION("""COMPUTED_VALUE"""),1223.3)</f>
        <v>1223.3</v>
      </c>
    </row>
    <row r="778">
      <c r="A778" s="5">
        <f>IFERROR(__xludf.DUMMYFUNCTION("""COMPUTED_VALUE"""),46078.64583333333)</f>
        <v>46078.64583</v>
      </c>
      <c r="B778" s="5">
        <f>IFERROR(__xludf.DUMMYFUNCTION("""COMPUTED_VALUE"""),1200.1)</f>
        <v>1200.1</v>
      </c>
    </row>
    <row r="779">
      <c r="A779" s="5">
        <f>IFERROR(__xludf.DUMMYFUNCTION("""COMPUTED_VALUE"""),46079.64583333333)</f>
        <v>46079.64583</v>
      </c>
      <c r="B779" s="5">
        <f>IFERROR(__xludf.DUMMYFUNCTION("""COMPUTED_VALUE"""),1209.5)</f>
        <v>1209.5</v>
      </c>
    </row>
    <row r="780">
      <c r="A780" s="5">
        <f>IFERROR(__xludf.DUMMYFUNCTION("""COMPUTED_VALUE"""),46080.64583333333)</f>
        <v>46080.64583</v>
      </c>
      <c r="B780" s="5">
        <f>IFERROR(__xludf.DUMMYFUNCTION("""COMPUTED_VALUE"""),1201.7)</f>
        <v>1201.7</v>
      </c>
    </row>
    <row r="781">
      <c r="A781" s="5">
        <f>IFERROR(__xludf.DUMMYFUNCTION("""COMPUTED_VALUE"""),46083.64583333333)</f>
        <v>46083.64583</v>
      </c>
      <c r="B781" s="5">
        <f>IFERROR(__xludf.DUMMYFUNCTION("""COMPUTED_VALUE"""),1189.9)</f>
        <v>1189.9</v>
      </c>
    </row>
    <row r="782">
      <c r="A782" s="5">
        <f>IFERROR(__xludf.DUMMYFUNCTION("""COMPUTED_VALUE"""),46085.64583333333)</f>
        <v>46085.64583</v>
      </c>
      <c r="B782" s="5">
        <f>IFERROR(__xludf.DUMMYFUNCTION("""COMPUTED_VALUE"""),1174.5)</f>
        <v>1174.5</v>
      </c>
    </row>
    <row r="783">
      <c r="A783" s="5">
        <f>IFERROR(__xludf.DUMMYFUNCTION("""COMPUTED_VALUE"""),46086.64583333333)</f>
        <v>46086.64583</v>
      </c>
      <c r="B783" s="5">
        <f>IFERROR(__xludf.DUMMYFUNCTION("""COMPUTED_VALUE"""),1169.5)</f>
        <v>1169.5</v>
      </c>
    </row>
    <row r="784">
      <c r="A784" s="5">
        <f>IFERROR(__xludf.DUMMYFUNCTION("""COMPUTED_VALUE"""),46087.64583333333)</f>
        <v>46087.64583</v>
      </c>
      <c r="B784" s="5">
        <f>IFERROR(__xludf.DUMMYFUNCTION("""COMPUTED_VALUE"""),1143.0)</f>
        <v>1143</v>
      </c>
    </row>
    <row r="785">
      <c r="A785" s="5">
        <f>IFERROR(__xludf.DUMMYFUNCTION("""COMPUTED_VALUE"""),46090.64583333333)</f>
        <v>46090.64583</v>
      </c>
      <c r="B785" s="5">
        <f>IFERROR(__xludf.DUMMYFUNCTION("""COMPUTED_VALUE"""),1098.5)</f>
        <v>1098.5</v>
      </c>
    </row>
    <row r="786">
      <c r="A786" s="5">
        <f>IFERROR(__xludf.DUMMYFUNCTION("""COMPUTED_VALUE"""),46091.64583333333)</f>
        <v>46091.64583</v>
      </c>
      <c r="B786" s="5">
        <f>IFERROR(__xludf.DUMMYFUNCTION("""COMPUTED_VALUE"""),1112.2)</f>
        <v>1112.2</v>
      </c>
    </row>
    <row r="787">
      <c r="A787" s="5">
        <f>IFERROR(__xludf.DUMMYFUNCTION("""COMPUTED_VALUE"""),46092.64583333333)</f>
        <v>46092.64583</v>
      </c>
      <c r="B787" s="5">
        <f>IFERROR(__xludf.DUMMYFUNCTION("""COMPUTED_VALUE"""),1091.1)</f>
        <v>1091.1</v>
      </c>
    </row>
    <row r="788">
      <c r="A788" s="5">
        <f>IFERROR(__xludf.DUMMYFUNCTION("""COMPUTED_VALUE"""),46093.64583333333)</f>
        <v>46093.64583</v>
      </c>
      <c r="B788" s="5">
        <f>IFERROR(__xludf.DUMMYFUNCTION("""COMPUTED_VALUE"""),1085.2)</f>
        <v>1085.2</v>
      </c>
    </row>
    <row r="789">
      <c r="A789" s="5">
        <f>IFERROR(__xludf.DUMMYFUNCTION("""COMPUTED_VALUE"""),46094.64583333333)</f>
        <v>46094.64583</v>
      </c>
      <c r="B789" s="5">
        <f>IFERROR(__xludf.DUMMYFUNCTION("""COMPUTED_VALUE"""),1047.0)</f>
        <v>1047</v>
      </c>
    </row>
    <row r="790">
      <c r="A790" s="5">
        <f>IFERROR(__xludf.DUMMYFUNCTION("""COMPUTED_VALUE"""),46097.64583333333)</f>
        <v>46097.64583</v>
      </c>
      <c r="B790" s="5">
        <f>IFERROR(__xludf.DUMMYFUNCTION("""COMPUTED_VALUE"""),1066.7)</f>
        <v>1066.7</v>
      </c>
    </row>
    <row r="791">
      <c r="A791" s="5">
        <f>IFERROR(__xludf.DUMMYFUNCTION("""COMPUTED_VALUE"""),46098.64583333333)</f>
        <v>46098.64583</v>
      </c>
      <c r="B791" s="5">
        <f>IFERROR(__xludf.DUMMYFUNCTION("""COMPUTED_VALUE"""),1064.7)</f>
        <v>1064.7</v>
      </c>
    </row>
    <row r="792">
      <c r="A792" s="5">
        <f>IFERROR(__xludf.DUMMYFUNCTION("""COMPUTED_VALUE"""),46099.64583333333)</f>
        <v>46099.64583</v>
      </c>
      <c r="B792" s="5">
        <f>IFERROR(__xludf.DUMMYFUNCTION("""COMPUTED_VALUE"""),1069.8)</f>
        <v>1069.8</v>
      </c>
    </row>
    <row r="793">
      <c r="A793" s="5">
        <f>IFERROR(__xludf.DUMMYFUNCTION("""COMPUTED_VALUE"""),46100.64583333333)</f>
        <v>46100.64583</v>
      </c>
      <c r="B793" s="5">
        <f>IFERROR(__xludf.DUMMYFUNCTION("""COMPUTED_VALUE"""),1048.9)</f>
        <v>1048.9</v>
      </c>
    </row>
    <row r="794">
      <c r="A794" s="5">
        <f>IFERROR(__xludf.DUMMYFUNCTION("""COMPUTED_VALUE"""),46101.64583333333)</f>
        <v>46101.64583</v>
      </c>
      <c r="B794" s="5">
        <f>IFERROR(__xludf.DUMMYFUNCTION("""COMPUTED_VALUE"""),1058.0)</f>
        <v>1058</v>
      </c>
    </row>
    <row r="795">
      <c r="A795" s="5">
        <f>IFERROR(__xludf.DUMMYFUNCTION("""COMPUTED_VALUE"""),46104.64583333333)</f>
        <v>46104.64583</v>
      </c>
      <c r="B795" s="5">
        <f>IFERROR(__xludf.DUMMYFUNCTION("""COMPUTED_VALUE"""),1031.9)</f>
        <v>1031.9</v>
      </c>
    </row>
    <row r="796">
      <c r="A796" s="5">
        <f>IFERROR(__xludf.DUMMYFUNCTION("""COMPUTED_VALUE"""),46105.64583333333)</f>
        <v>46105.64583</v>
      </c>
      <c r="B796" s="5">
        <f>IFERROR(__xludf.DUMMYFUNCTION("""COMPUTED_VALUE"""),1030.8)</f>
        <v>1030.8</v>
      </c>
    </row>
    <row r="797">
      <c r="A797" s="5">
        <f>IFERROR(__xludf.DUMMYFUNCTION("""COMPUTED_VALUE"""),46106.64583333333)</f>
        <v>46106.64583</v>
      </c>
      <c r="B797" s="5">
        <f>IFERROR(__xludf.DUMMYFUNCTION("""COMPUTED_VALUE"""),1060.6)</f>
        <v>1060.6</v>
      </c>
    </row>
    <row r="798">
      <c r="A798" s="5">
        <f>IFERROR(__xludf.DUMMYFUNCTION("""COMPUTED_VALUE"""),46108.64583333333)</f>
        <v>46108.64583</v>
      </c>
      <c r="B798" s="5">
        <f>IFERROR(__xludf.DUMMYFUNCTION("""COMPUTED_VALUE"""),1019.5)</f>
        <v>1019.5</v>
      </c>
    </row>
    <row r="799">
      <c r="A799" s="5">
        <f>IFERROR(__xludf.DUMMYFUNCTION("""COMPUTED_VALUE"""),46111.64583333333)</f>
        <v>46111.64583</v>
      </c>
      <c r="B799" s="5">
        <f>IFERROR(__xludf.DUMMYFUNCTION("""COMPUTED_VALUE"""),979.4)</f>
        <v>979.4</v>
      </c>
    </row>
    <row r="800">
      <c r="A800" s="5">
        <f>IFERROR(__xludf.DUMMYFUNCTION("""COMPUTED_VALUE"""),46113.64583333333)</f>
        <v>46113.64583</v>
      </c>
      <c r="B800" s="5">
        <f>IFERROR(__xludf.DUMMYFUNCTION("""COMPUTED_VALUE"""),1017.8)</f>
        <v>1017.8</v>
      </c>
    </row>
    <row r="801">
      <c r="A801" s="5">
        <f>IFERROR(__xludf.DUMMYFUNCTION("""COMPUTED_VALUE"""),46114.64583333333)</f>
        <v>46114.64583</v>
      </c>
      <c r="B801" s="5">
        <f>IFERROR(__xludf.DUMMYFUNCTION("""COMPUTED_VALUE"""),1018.4)</f>
        <v>1018.4</v>
      </c>
    </row>
    <row r="802">
      <c r="A802" s="5">
        <f>IFERROR(__xludf.DUMMYFUNCTION("""COMPUTED_VALUE"""),46118.64583333333)</f>
        <v>46118.64583</v>
      </c>
      <c r="B802" s="5">
        <f>IFERROR(__xludf.DUMMYFUNCTION("""COMPUTED_VALUE"""),1032.75)</f>
        <v>1032.75</v>
      </c>
    </row>
    <row r="803">
      <c r="A803" s="5">
        <f>IFERROR(__xludf.DUMMYFUNCTION("""COMPUTED_VALUE"""),46119.64583333333)</f>
        <v>46119.64583</v>
      </c>
      <c r="B803" s="5">
        <f>IFERROR(__xludf.DUMMYFUNCTION("""COMPUTED_VALUE"""),1030.4)</f>
        <v>1030.4</v>
      </c>
    </row>
    <row r="804">
      <c r="A804" s="5">
        <f>IFERROR(__xludf.DUMMYFUNCTION("""COMPUTED_VALUE"""),46120.64583333333)</f>
        <v>46120.64583</v>
      </c>
      <c r="B804" s="5">
        <f>IFERROR(__xludf.DUMMYFUNCTION("""COMPUTED_VALUE"""),1061.45)</f>
        <v>1061.45</v>
      </c>
    </row>
    <row r="805">
      <c r="A805" s="5">
        <f>IFERROR(__xludf.DUMMYFUNCTION("""COMPUTED_VALUE"""),46121.64583333333)</f>
        <v>46121.64583</v>
      </c>
      <c r="B805" s="5">
        <f>IFERROR(__xludf.DUMMYFUNCTION("""COMPUTED_VALUE"""),1040.95)</f>
        <v>1040.95</v>
      </c>
    </row>
    <row r="806">
      <c r="A806" s="5">
        <f>IFERROR(__xludf.DUMMYFUNCTION("""COMPUTED_VALUE"""),46122.64583333333)</f>
        <v>46122.64583</v>
      </c>
      <c r="B806" s="5">
        <f>IFERROR(__xludf.DUMMYFUNCTION("""COMPUTED_VALUE"""),1066.7)</f>
        <v>1066.7</v>
      </c>
    </row>
    <row r="807">
      <c r="A807" s="5">
        <f>IFERROR(__xludf.DUMMYFUNCTION("""COMPUTED_VALUE"""),46125.64583333333)</f>
        <v>46125.64583</v>
      </c>
      <c r="B807" s="5">
        <f>IFERROR(__xludf.DUMMYFUNCTION("""COMPUTED_VALUE"""),1063.55)</f>
        <v>1063.55</v>
      </c>
    </row>
    <row r="808">
      <c r="A808" s="5">
        <f>IFERROR(__xludf.DUMMYFUNCTION("""COMPUTED_VALUE"""),46127.64583333333)</f>
        <v>46127.64583</v>
      </c>
      <c r="B808" s="5">
        <f>IFERROR(__xludf.DUMMYFUNCTION("""COMPUTED_VALUE"""),1071.5)</f>
        <v>1071.5</v>
      </c>
    </row>
    <row r="809">
      <c r="A809" s="5">
        <f>IFERROR(__xludf.DUMMYFUNCTION("""COMPUTED_VALUE"""),46128.64583333333)</f>
        <v>46128.64583</v>
      </c>
      <c r="B809" s="5">
        <f>IFERROR(__xludf.DUMMYFUNCTION("""COMPUTED_VALUE"""),1067.15)</f>
        <v>1067.15</v>
      </c>
    </row>
    <row r="810">
      <c r="A810" s="5">
        <f>IFERROR(__xludf.DUMMYFUNCTION("""COMPUTED_VALUE"""),46129.64583333333)</f>
        <v>46129.64583</v>
      </c>
      <c r="B810" s="5">
        <f>IFERROR(__xludf.DUMMYFUNCTION("""COMPUTED_VALUE"""),1080.25)</f>
        <v>1080.25</v>
      </c>
    </row>
    <row r="811">
      <c r="A811" s="5">
        <f>IFERROR(__xludf.DUMMYFUNCTION("""COMPUTED_VALUE"""),46132.64583333333)</f>
        <v>46132.64583</v>
      </c>
      <c r="B811" s="5">
        <f>IFERROR(__xludf.DUMMYFUNCTION("""COMPUTED_VALUE"""),1107.85)</f>
        <v>1107.85</v>
      </c>
    </row>
    <row r="812">
      <c r="A812" s="5">
        <f>IFERROR(__xludf.DUMMYFUNCTION("""COMPUTED_VALUE"""),46133.64583333333)</f>
        <v>46133.64583</v>
      </c>
      <c r="B812" s="5">
        <f>IFERROR(__xludf.DUMMYFUNCTION("""COMPUTED_VALUE"""),1111.85)</f>
        <v>1111.85</v>
      </c>
    </row>
    <row r="813">
      <c r="A813" s="5">
        <f>IFERROR(__xludf.DUMMYFUNCTION("""COMPUTED_VALUE"""),46134.64583333333)</f>
        <v>46134.64583</v>
      </c>
      <c r="B813" s="5">
        <f>IFERROR(__xludf.DUMMYFUNCTION("""COMPUTED_VALUE"""),1103.3)</f>
        <v>1103.3</v>
      </c>
    </row>
    <row r="814">
      <c r="A814" s="5">
        <f>IFERROR(__xludf.DUMMYFUNCTION("""COMPUTED_VALUE"""),46135.64583333333)</f>
        <v>46135.64583</v>
      </c>
      <c r="B814" s="5">
        <f>IFERROR(__xludf.DUMMYFUNCTION("""COMPUTED_VALUE"""),1094.25)</f>
        <v>1094.25</v>
      </c>
    </row>
    <row r="815">
      <c r="A815" s="5">
        <f>IFERROR(__xludf.DUMMYFUNCTION("""COMPUTED_VALUE"""),46136.64583333333)</f>
        <v>46136.64583</v>
      </c>
      <c r="B815" s="5">
        <f>IFERROR(__xludf.DUMMYFUNCTION("""COMPUTED_VALUE"""),1101.1)</f>
        <v>1101.1</v>
      </c>
    </row>
    <row r="816">
      <c r="A816" s="5">
        <f>IFERROR(__xludf.DUMMYFUNCTION("""COMPUTED_VALUE"""),46139.64583333333)</f>
        <v>46139.64583</v>
      </c>
      <c r="B816" s="5">
        <f>IFERROR(__xludf.DUMMYFUNCTION("""COMPUTED_VALUE"""),1111.85)</f>
        <v>1111.85</v>
      </c>
    </row>
    <row r="817">
      <c r="A817" s="5">
        <f>IFERROR(__xludf.DUMMYFUNCTION("""COMPUTED_VALUE"""),46140.64583333333)</f>
        <v>46140.64583</v>
      </c>
      <c r="B817" s="5">
        <f>IFERROR(__xludf.DUMMYFUNCTION("""COMPUTED_VALUE"""),1091.3)</f>
        <v>1091.3</v>
      </c>
    </row>
    <row r="818">
      <c r="A818" s="5">
        <f>IFERROR(__xludf.DUMMYFUNCTION("""COMPUTED_VALUE"""),46141.64583333333)</f>
        <v>46141.64583</v>
      </c>
      <c r="B818" s="5">
        <f>IFERROR(__xludf.DUMMYFUNCTION("""COMPUTED_VALUE"""),1086.9)</f>
        <v>1086.9</v>
      </c>
    </row>
    <row r="819">
      <c r="A819" s="5">
        <f>IFERROR(__xludf.DUMMYFUNCTION("""COMPUTED_VALUE"""),46142.64583333333)</f>
        <v>46142.64583</v>
      </c>
      <c r="B819" s="5">
        <f>IFERROR(__xludf.DUMMYFUNCTION("""COMPUTED_VALUE"""),1068.45)</f>
        <v>1068.45</v>
      </c>
    </row>
    <row r="820">
      <c r="A820" s="5">
        <f>IFERROR(__xludf.DUMMYFUNCTION("""COMPUTED_VALUE"""),46146.64583333333)</f>
        <v>46146.64583</v>
      </c>
      <c r="B820" s="5">
        <f>IFERROR(__xludf.DUMMYFUNCTION("""COMPUTED_VALUE"""),1068.4)</f>
        <v>1068.4</v>
      </c>
    </row>
    <row r="821">
      <c r="A821" s="5">
        <f>IFERROR(__xludf.DUMMYFUNCTION("""COMPUTED_VALUE"""),46147.64583333333)</f>
        <v>46147.64583</v>
      </c>
      <c r="B821" s="5">
        <f>IFERROR(__xludf.DUMMYFUNCTION("""COMPUTED_VALUE"""),1059.9)</f>
        <v>1059.9</v>
      </c>
    </row>
    <row r="822">
      <c r="A822" s="5">
        <f>IFERROR(__xludf.DUMMYFUNCTION("""COMPUTED_VALUE"""),46148.64583333333)</f>
        <v>46148.64583</v>
      </c>
      <c r="B822" s="5">
        <f>IFERROR(__xludf.DUMMYFUNCTION("""COMPUTED_VALUE"""),1096.0)</f>
        <v>1096</v>
      </c>
    </row>
    <row r="823">
      <c r="A823" s="5">
        <f>IFERROR(__xludf.DUMMYFUNCTION("""COMPUTED_VALUE"""),46149.64583333333)</f>
        <v>46149.64583</v>
      </c>
      <c r="B823" s="5">
        <f>IFERROR(__xludf.DUMMYFUNCTION("""COMPUTED_VALUE"""),1092.0)</f>
        <v>1092</v>
      </c>
    </row>
    <row r="824">
      <c r="A824" s="5">
        <f>IFERROR(__xludf.DUMMYFUNCTION("""COMPUTED_VALUE"""),46150.64583333333)</f>
        <v>46150.64583</v>
      </c>
      <c r="B824" s="5">
        <f>IFERROR(__xludf.DUMMYFUNCTION("""COMPUTED_VALUE"""),1019.3)</f>
        <v>1019.3</v>
      </c>
    </row>
    <row r="825">
      <c r="A825" s="5">
        <f>IFERROR(__xludf.DUMMYFUNCTION("""COMPUTED_VALUE"""),46153.64583333333)</f>
        <v>46153.64583</v>
      </c>
      <c r="B825" s="5">
        <f>IFERROR(__xludf.DUMMYFUNCTION("""COMPUTED_VALUE"""),973.6)</f>
        <v>973.6</v>
      </c>
    </row>
    <row r="826">
      <c r="A826" s="5">
        <f>IFERROR(__xludf.DUMMYFUNCTION("""COMPUTED_VALUE"""),46154.64583333333)</f>
        <v>46154.64583</v>
      </c>
      <c r="B826" s="5">
        <f>IFERROR(__xludf.DUMMYFUNCTION("""COMPUTED_VALUE"""),974.6)</f>
        <v>974.6</v>
      </c>
    </row>
    <row r="827">
      <c r="A827" s="5">
        <f>IFERROR(__xludf.DUMMYFUNCTION("""COMPUTED_VALUE"""),46155.64583333333)</f>
        <v>46155.64583</v>
      </c>
      <c r="B827" s="5">
        <f>IFERROR(__xludf.DUMMYFUNCTION("""COMPUTED_VALUE"""),970.1)</f>
        <v>970.1</v>
      </c>
    </row>
    <row r="828">
      <c r="A828" s="5">
        <f>IFERROR(__xludf.DUMMYFUNCTION("""COMPUTED_VALUE"""),46156.64583333333)</f>
        <v>46156.64583</v>
      </c>
      <c r="B828" s="5">
        <f>IFERROR(__xludf.DUMMYFUNCTION("""COMPUTED_VALUE"""),979.9)</f>
        <v>979.9</v>
      </c>
    </row>
    <row r="829">
      <c r="A829" s="5">
        <f>IFERROR(__xludf.DUMMYFUNCTION("""COMPUTED_VALUE"""),46157.64583333333)</f>
        <v>46157.64583</v>
      </c>
      <c r="B829" s="5">
        <f>IFERROR(__xludf.DUMMYFUNCTION("""COMPUTED_VALUE"""),963.2)</f>
        <v>963.2</v>
      </c>
    </row>
    <row r="830">
      <c r="A830" s="5">
        <f>IFERROR(__xludf.DUMMYFUNCTION("""COMPUTED_VALUE"""),46160.64583333333)</f>
        <v>46160.64583</v>
      </c>
      <c r="B830" s="5">
        <f>IFERROR(__xludf.DUMMYFUNCTION("""COMPUTED_VALUE"""),939.4)</f>
        <v>939.4</v>
      </c>
    </row>
    <row r="831">
      <c r="A831" s="5">
        <f>IFERROR(__xludf.DUMMYFUNCTION("""COMPUTED_VALUE"""),46161.64583333333)</f>
        <v>46161.64583</v>
      </c>
      <c r="B831" s="5">
        <f>IFERROR(__xludf.DUMMYFUNCTION("""COMPUTED_VALUE"""),948.8)</f>
        <v>948.8</v>
      </c>
    </row>
    <row r="832">
      <c r="A832" s="5">
        <f>IFERROR(__xludf.DUMMYFUNCTION("""COMPUTED_VALUE"""),46162.64583333333)</f>
        <v>46162.64583</v>
      </c>
      <c r="B832" s="5">
        <f>IFERROR(__xludf.DUMMYFUNCTION("""COMPUTED_VALUE"""),950.9)</f>
        <v>950.9</v>
      </c>
    </row>
    <row r="833">
      <c r="A833" s="5">
        <f>IFERROR(__xludf.DUMMYFUNCTION("""COMPUTED_VALUE"""),46163.64583333333)</f>
        <v>46163.64583</v>
      </c>
      <c r="B833" s="5">
        <f>IFERROR(__xludf.DUMMYFUNCTION("""COMPUTED_VALUE"""),950.9)</f>
        <v>950.9</v>
      </c>
    </row>
    <row r="834">
      <c r="A834" s="5">
        <f>IFERROR(__xludf.DUMMYFUNCTION("""COMPUTED_VALUE"""),46164.64583333333)</f>
        <v>46164.64583</v>
      </c>
      <c r="B834" s="5">
        <f>IFERROR(__xludf.DUMMYFUNCTION("""COMPUTED_VALUE"""),949.2)</f>
        <v>949.2</v>
      </c>
    </row>
    <row r="835">
      <c r="A835" s="5">
        <f>IFERROR(__xludf.DUMMYFUNCTION("""COMPUTED_VALUE"""),46167.64583333333)</f>
        <v>46167.64583</v>
      </c>
      <c r="B835" s="5">
        <f>IFERROR(__xludf.DUMMYFUNCTION("""COMPUTED_VALUE"""),969.6)</f>
        <v>969.6</v>
      </c>
    </row>
    <row r="836">
      <c r="A836" s="5">
        <f>IFERROR(__xludf.DUMMYFUNCTION("""COMPUTED_VALUE"""),46168.64583333333)</f>
        <v>46168.64583</v>
      </c>
      <c r="B836" s="5">
        <f>IFERROR(__xludf.DUMMYFUNCTION("""COMPUTED_VALUE"""),968.5)</f>
        <v>968.5</v>
      </c>
    </row>
    <row r="837">
      <c r="A837" s="5">
        <f>IFERROR(__xludf.DUMMYFUNCTION("""COMPUTED_VALUE"""),46169.64583333333)</f>
        <v>46169.64583</v>
      </c>
      <c r="B837" s="5">
        <f>IFERROR(__xludf.DUMMYFUNCTION("""COMPUTED_VALUE"""),967.8)</f>
        <v>967.8</v>
      </c>
    </row>
    <row r="838">
      <c r="A838" s="5">
        <f>IFERROR(__xludf.DUMMYFUNCTION("""COMPUTED_VALUE"""),46171.64583333333)</f>
        <v>46171.64583</v>
      </c>
      <c r="B838" s="5">
        <f>IFERROR(__xludf.DUMMYFUNCTION("""COMPUTED_VALUE"""),964.4)</f>
        <v>964.4</v>
      </c>
    </row>
    <row r="839">
      <c r="A839" s="5">
        <f>IFERROR(__xludf.DUMMYFUNCTION("""COMPUTED_VALUE"""),46174.64583333333)</f>
        <v>46174.64583</v>
      </c>
      <c r="B839" s="5">
        <f>IFERROR(__xludf.DUMMYFUNCTION("""COMPUTED_VALUE"""),954.1)</f>
        <v>954.1</v>
      </c>
    </row>
    <row r="840">
      <c r="A840" s="5">
        <f>IFERROR(__xludf.DUMMYFUNCTION("""COMPUTED_VALUE"""),46175.64583333333)</f>
        <v>46175.64583</v>
      </c>
      <c r="B840" s="5">
        <f>IFERROR(__xludf.DUMMYFUNCTION("""COMPUTED_VALUE"""),956.65)</f>
        <v>956.65</v>
      </c>
    </row>
    <row r="841">
      <c r="A841" s="5">
        <f>IFERROR(__xludf.DUMMYFUNCTION("""COMPUTED_VALUE"""),46176.64583333333)</f>
        <v>46176.64583</v>
      </c>
      <c r="B841" s="5">
        <f>IFERROR(__xludf.DUMMYFUNCTION("""COMPUTED_VALUE"""),970.45)</f>
        <v>970.45</v>
      </c>
    </row>
    <row r="842">
      <c r="A842" s="5">
        <f>IFERROR(__xludf.DUMMYFUNCTION("""COMPUTED_VALUE"""),46177.64583333333)</f>
        <v>46177.64583</v>
      </c>
      <c r="B842" s="5">
        <f>IFERROR(__xludf.DUMMYFUNCTION("""COMPUTED_VALUE"""),979.25)</f>
        <v>979.25</v>
      </c>
    </row>
    <row r="843">
      <c r="A843" s="5">
        <f>IFERROR(__xludf.DUMMYFUNCTION("""COMPUTED_VALUE"""),46178.64583333333)</f>
        <v>46178.64583</v>
      </c>
      <c r="B843" s="5">
        <f>IFERROR(__xludf.DUMMYFUNCTION("""COMPUTED_VALUE"""),977.7)</f>
        <v>977.7</v>
      </c>
    </row>
    <row r="844">
      <c r="A844" s="5">
        <f>IFERROR(__xludf.DUMMYFUNCTION("""COMPUTED_VALUE"""),46181.64583333333)</f>
        <v>46181.64583</v>
      </c>
      <c r="B844" s="5">
        <f>IFERROR(__xludf.DUMMYFUNCTION("""COMPUTED_VALUE"""),981.95)</f>
        <v>981.95</v>
      </c>
    </row>
    <row r="845">
      <c r="A845" s="5">
        <f>IFERROR(__xludf.DUMMYFUNCTION("""COMPUTED_VALUE"""),46182.64583333333)</f>
        <v>46182.64583</v>
      </c>
      <c r="B845" s="5">
        <f>IFERROR(__xludf.DUMMYFUNCTION("""COMPUTED_VALUE"""),1002.7)</f>
        <v>1002.7</v>
      </c>
    </row>
    <row r="846">
      <c r="A846" s="5">
        <f>IFERROR(__xludf.DUMMYFUNCTION("""COMPUTED_VALUE"""),46183.64583333333)</f>
        <v>46183.64583</v>
      </c>
      <c r="B846" s="5">
        <f>IFERROR(__xludf.DUMMYFUNCTION("""COMPUTED_VALUE"""),1003.25)</f>
        <v>1003.25</v>
      </c>
    </row>
    <row r="847">
      <c r="A847" s="5">
        <f>IFERROR(__xludf.DUMMYFUNCTION("""COMPUTED_VALUE"""),46184.64583333333)</f>
        <v>46184.64583</v>
      </c>
      <c r="B847" s="5">
        <f>IFERROR(__xludf.DUMMYFUNCTION("""COMPUTED_VALUE"""),1000.7)</f>
        <v>1000.7</v>
      </c>
    </row>
    <row r="848">
      <c r="A848" s="5">
        <f>IFERROR(__xludf.DUMMYFUNCTION("""COMPUTED_VALUE"""),46185.64583333333)</f>
        <v>46185.64583</v>
      </c>
      <c r="B848" s="5">
        <f>IFERROR(__xludf.DUMMYFUNCTION("""COMPUTED_VALUE"""),1017.15)</f>
        <v>1017.15</v>
      </c>
    </row>
    <row r="849">
      <c r="A849" s="5">
        <f>IFERROR(__xludf.DUMMYFUNCTION("""COMPUTED_VALUE"""),46188.64583333333)</f>
        <v>46188.64583</v>
      </c>
      <c r="B849" s="5">
        <f>IFERROR(__xludf.DUMMYFUNCTION("""COMPUTED_VALUE"""),1020.85)</f>
        <v>1020.85</v>
      </c>
    </row>
    <row r="850">
      <c r="A850" s="5">
        <f>IFERROR(__xludf.DUMMYFUNCTION("""COMPUTED_VALUE"""),46189.64583333333)</f>
        <v>46189.64583</v>
      </c>
      <c r="B850" s="5">
        <f>IFERROR(__xludf.DUMMYFUNCTION("""COMPUTED_VALUE"""),1015.3)</f>
        <v>1015.3</v>
      </c>
    </row>
    <row r="851">
      <c r="A851" s="5">
        <f>IFERROR(__xludf.DUMMYFUNCTION("""COMPUTED_VALUE"""),46190.64583333333)</f>
        <v>46190.64583</v>
      </c>
      <c r="B851" s="5">
        <f>IFERROR(__xludf.DUMMYFUNCTION("""COMPUTED_VALUE"""),1026.5)</f>
        <v>1026.5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5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IFERROR(__xludf.DUMMYFUNCTION("""COMPUTED_VALUE"""),3261.45)</f>
        <v>3261.45</v>
      </c>
    </row>
    <row r="4">
      <c r="A4" s="4">
        <f>IFERROR(__xludf.DUMMYFUNCTION("""COMPUTED_VALUE"""),44929.64583333333)</f>
        <v>44929.64583</v>
      </c>
      <c r="B4" s="5">
        <f>IFERROR(__xludf.DUMMYFUNCTION("""COMPUTED_VALUE"""),3311.35)</f>
        <v>3311.35</v>
      </c>
    </row>
    <row r="5">
      <c r="A5" s="4">
        <f>IFERROR(__xludf.DUMMYFUNCTION("""COMPUTED_VALUE"""),44930.64583333333)</f>
        <v>44930.64583</v>
      </c>
      <c r="B5" s="5">
        <f>IFERROR(__xludf.DUMMYFUNCTION("""COMPUTED_VALUE"""),3314.65)</f>
        <v>3314.65</v>
      </c>
    </row>
    <row r="6">
      <c r="A6" s="4">
        <f>IFERROR(__xludf.DUMMYFUNCTION("""COMPUTED_VALUE"""),44931.64583333333)</f>
        <v>44931.64583</v>
      </c>
      <c r="B6" s="5">
        <f>IFERROR(__xludf.DUMMYFUNCTION("""COMPUTED_VALUE"""),3311.1)</f>
        <v>3311.1</v>
      </c>
    </row>
    <row r="7">
      <c r="A7" s="4">
        <f>IFERROR(__xludf.DUMMYFUNCTION("""COMPUTED_VALUE"""),44932.64583333333)</f>
        <v>44932.64583</v>
      </c>
      <c r="B7" s="5">
        <f>IFERROR(__xludf.DUMMYFUNCTION("""COMPUTED_VALUE"""),3211.55)</f>
        <v>3211.55</v>
      </c>
    </row>
    <row r="8">
      <c r="A8" s="4">
        <f>IFERROR(__xludf.DUMMYFUNCTION("""COMPUTED_VALUE"""),44935.64583333333)</f>
        <v>44935.64583</v>
      </c>
      <c r="B8" s="5">
        <f>IFERROR(__xludf.DUMMYFUNCTION("""COMPUTED_VALUE"""),3319.95)</f>
        <v>3319.95</v>
      </c>
    </row>
    <row r="9">
      <c r="A9" s="4">
        <f>IFERROR(__xludf.DUMMYFUNCTION("""COMPUTED_VALUE"""),44936.64583333333)</f>
        <v>44936.64583</v>
      </c>
      <c r="B9" s="5">
        <f>IFERROR(__xludf.DUMMYFUNCTION("""COMPUTED_VALUE"""),3286.4)</f>
        <v>3286.4</v>
      </c>
    </row>
    <row r="10">
      <c r="A10" s="4">
        <f>IFERROR(__xludf.DUMMYFUNCTION("""COMPUTED_VALUE"""),44937.64583333333)</f>
        <v>44937.64583</v>
      </c>
      <c r="B10" s="5">
        <f>IFERROR(__xludf.DUMMYFUNCTION("""COMPUTED_VALUE"""),3328.7)</f>
        <v>3328.7</v>
      </c>
    </row>
    <row r="11">
      <c r="A11" s="4">
        <f>IFERROR(__xludf.DUMMYFUNCTION("""COMPUTED_VALUE"""),44938.64583333333)</f>
        <v>44938.64583</v>
      </c>
      <c r="B11" s="5">
        <f>IFERROR(__xludf.DUMMYFUNCTION("""COMPUTED_VALUE"""),3334.35)</f>
        <v>3334.35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IFERROR(__xludf.DUMMYFUNCTION("""COMPUTED_VALUE"""),3374.55)</f>
        <v>3374.55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IFERROR(__xludf.DUMMYFUNCTION("""COMPUTED_VALUE"""),3334.05)</f>
        <v>3334.05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IFERROR(__xludf.DUMMYFUNCTION("""COMPUTED_VALUE"""),3378.4)</f>
        <v>3378.4</v>
      </c>
    </row>
    <row r="15">
      <c r="A15" s="4">
        <f>IFERROR(__xludf.DUMMYFUNCTION("""COMPUTED_VALUE"""),44944.64583333333)</f>
        <v>44944.64583</v>
      </c>
      <c r="B15" s="5">
        <f>IFERROR(__xludf.DUMMYFUNCTION("""COMPUTED_VALUE"""),3390.0)</f>
        <v>3390</v>
      </c>
    </row>
    <row r="16">
      <c r="A16" s="4">
        <f>IFERROR(__xludf.DUMMYFUNCTION("""COMPUTED_VALUE"""),44945.64583333333)</f>
        <v>44945.64583</v>
      </c>
      <c r="B16" s="5">
        <f>IFERROR(__xludf.DUMMYFUNCTION("""COMPUTED_VALUE"""),3373.1)</f>
        <v>3373.1</v>
      </c>
    </row>
    <row r="17">
      <c r="A17" s="4">
        <f>IFERROR(__xludf.DUMMYFUNCTION("""COMPUTED_VALUE"""),44946.64583333333)</f>
        <v>44946.64583</v>
      </c>
      <c r="B17" s="5">
        <f>IFERROR(__xludf.DUMMYFUNCTION("""COMPUTED_VALUE"""),3363.1)</f>
        <v>3363.1</v>
      </c>
    </row>
    <row r="18">
      <c r="A18" s="4">
        <f>IFERROR(__xludf.DUMMYFUNCTION("""COMPUTED_VALUE"""),44949.64583333333)</f>
        <v>44949.64583</v>
      </c>
      <c r="B18" s="5">
        <f>IFERROR(__xludf.DUMMYFUNCTION("""COMPUTED_VALUE"""),3414.9)</f>
        <v>3414.9</v>
      </c>
    </row>
    <row r="19">
      <c r="A19" s="4">
        <f>IFERROR(__xludf.DUMMYFUNCTION("""COMPUTED_VALUE"""),44950.64583333333)</f>
        <v>44950.64583</v>
      </c>
      <c r="B19" s="5">
        <f>IFERROR(__xludf.DUMMYFUNCTION("""COMPUTED_VALUE"""),3436.3)</f>
        <v>3436.3</v>
      </c>
    </row>
    <row r="20">
      <c r="A20" s="4">
        <f>IFERROR(__xludf.DUMMYFUNCTION("""COMPUTED_VALUE"""),44951.64583333333)</f>
        <v>44951.64583</v>
      </c>
      <c r="B20" s="5">
        <f>IFERROR(__xludf.DUMMYFUNCTION("""COMPUTED_VALUE"""),3429.75)</f>
        <v>3429.75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IFERROR(__xludf.DUMMYFUNCTION("""COMPUTED_VALUE"""),3411.05)</f>
        <v>3411.05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IFERROR(__xludf.DUMMYFUNCTION("""COMPUTED_VALUE"""),3433.65)</f>
        <v>3433.65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IFERROR(__xludf.DUMMYFUNCTION("""COMPUTED_VALUE"""),3358.7)</f>
        <v>3358.7</v>
      </c>
    </row>
    <row r="24">
      <c r="A24" s="4">
        <f>IFERROR(__xludf.DUMMYFUNCTION("""COMPUTED_VALUE"""),44958.64583333333)</f>
        <v>44958.64583</v>
      </c>
      <c r="B24" s="5">
        <f>IFERROR(__xludf.DUMMYFUNCTION("""COMPUTED_VALUE"""),3408.35)</f>
        <v>3408.35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IFERROR(__xludf.DUMMYFUNCTION("""COMPUTED_VALUE"""),3460.4)</f>
        <v>3460.4</v>
      </c>
    </row>
    <row r="26">
      <c r="A26" s="4">
        <f>IFERROR(__xludf.DUMMYFUNCTION("""COMPUTED_VALUE"""),44960.64583333333)</f>
        <v>44960.64583</v>
      </c>
      <c r="B26" s="5">
        <f>IFERROR(__xludf.DUMMYFUNCTION("""COMPUTED_VALUE"""),3482.3)</f>
        <v>3482.3</v>
      </c>
    </row>
    <row r="27">
      <c r="A27" s="4">
        <f>IFERROR(__xludf.DUMMYFUNCTION("""COMPUTED_VALUE"""),44963.64583333333)</f>
        <v>44963.64583</v>
      </c>
      <c r="B27" s="5">
        <f>IFERROR(__xludf.DUMMYFUNCTION("""COMPUTED_VALUE"""),3459.95)</f>
        <v>3459.95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IFERROR(__xludf.DUMMYFUNCTION("""COMPUTED_VALUE"""),3472.55)</f>
        <v>3472.55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IFERROR(__xludf.DUMMYFUNCTION("""COMPUTED_VALUE"""),3520.1)</f>
        <v>3520.1</v>
      </c>
    </row>
    <row r="30">
      <c r="A30" s="4">
        <f>IFERROR(__xludf.DUMMYFUNCTION("""COMPUTED_VALUE"""),44966.64583333333)</f>
        <v>44966.64583</v>
      </c>
      <c r="B30" s="5">
        <f>IFERROR(__xludf.DUMMYFUNCTION("""COMPUTED_VALUE"""),3540.85)</f>
        <v>3540.85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IFERROR(__xludf.DUMMYFUNCTION("""COMPUTED_VALUE"""),3537.55)</f>
        <v>3537.55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IFERROR(__xludf.DUMMYFUNCTION("""COMPUTED_VALUE"""),3482.4)</f>
        <v>3482.4</v>
      </c>
    </row>
    <row r="33">
      <c r="A33" s="4">
        <f>IFERROR(__xludf.DUMMYFUNCTION("""COMPUTED_VALUE"""),44971.64583333333)</f>
        <v>44971.64583</v>
      </c>
      <c r="B33" s="5">
        <f>IFERROR(__xludf.DUMMYFUNCTION("""COMPUTED_VALUE"""),3500.1)</f>
        <v>3500.1</v>
      </c>
    </row>
    <row r="34">
      <c r="A34" s="4">
        <f>IFERROR(__xludf.DUMMYFUNCTION("""COMPUTED_VALUE"""),44972.64583333333)</f>
        <v>44972.64583</v>
      </c>
      <c r="B34" s="5">
        <f>IFERROR(__xludf.DUMMYFUNCTION("""COMPUTED_VALUE"""),3520.65)</f>
        <v>3520.65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IFERROR(__xludf.DUMMYFUNCTION("""COMPUTED_VALUE"""),3558.05)</f>
        <v>3558.05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IFERROR(__xludf.DUMMYFUNCTION("""COMPUTED_VALUE"""),3501.15)</f>
        <v>3501.15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IFERROR(__xludf.DUMMYFUNCTION("""COMPUTED_VALUE"""),3487.3)</f>
        <v>3487.3</v>
      </c>
    </row>
    <row r="38">
      <c r="A38" s="4">
        <f>IFERROR(__xludf.DUMMYFUNCTION("""COMPUTED_VALUE"""),44978.64583333333)</f>
        <v>44978.64583</v>
      </c>
      <c r="B38" s="5">
        <f>IFERROR(__xludf.DUMMYFUNCTION("""COMPUTED_VALUE"""),3451.0)</f>
        <v>3451</v>
      </c>
    </row>
    <row r="39">
      <c r="A39" s="4">
        <f>IFERROR(__xludf.DUMMYFUNCTION("""COMPUTED_VALUE"""),44979.64583333333)</f>
        <v>44979.64583</v>
      </c>
      <c r="B39" s="5">
        <f>IFERROR(__xludf.DUMMYFUNCTION("""COMPUTED_VALUE"""),3401.55)</f>
        <v>3401.55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IFERROR(__xludf.DUMMYFUNCTION("""COMPUTED_VALUE"""),3413.8)</f>
        <v>3413.8</v>
      </c>
    </row>
    <row r="41">
      <c r="A41" s="4">
        <f>IFERROR(__xludf.DUMMYFUNCTION("""COMPUTED_VALUE"""),44981.64583333333)</f>
        <v>44981.64583</v>
      </c>
      <c r="B41" s="5">
        <f>IFERROR(__xludf.DUMMYFUNCTION("""COMPUTED_VALUE"""),3400.45)</f>
        <v>3400.45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IFERROR(__xludf.DUMMYFUNCTION("""COMPUTED_VALUE"""),3331.85)</f>
        <v>3331.85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IFERROR(__xludf.DUMMYFUNCTION("""COMPUTED_VALUE"""),3312.85)</f>
        <v>3312.85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IFERROR(__xludf.DUMMYFUNCTION("""COMPUTED_VALUE"""),3385.7)</f>
        <v>3385.7</v>
      </c>
    </row>
    <row r="45">
      <c r="A45" s="4">
        <f>IFERROR(__xludf.DUMMYFUNCTION("""COMPUTED_VALUE"""),44987.64583333333)</f>
        <v>44987.64583</v>
      </c>
      <c r="B45" s="5">
        <f>IFERROR(__xludf.DUMMYFUNCTION("""COMPUTED_VALUE"""),3321.45)</f>
        <v>3321.45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IFERROR(__xludf.DUMMYFUNCTION("""COMPUTED_VALUE"""),3342.15)</f>
        <v>3342.15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IFERROR(__xludf.DUMMYFUNCTION("""COMPUTED_VALUE"""),3371.85)</f>
        <v>3371.85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IFERROR(__xludf.DUMMYFUNCTION("""COMPUTED_VALUE"""),3390.4)</f>
        <v>3390.4</v>
      </c>
    </row>
    <row r="49">
      <c r="A49" s="4">
        <f>IFERROR(__xludf.DUMMYFUNCTION("""COMPUTED_VALUE"""),44994.64583333333)</f>
        <v>44994.64583</v>
      </c>
      <c r="B49" s="5">
        <f>IFERROR(__xludf.DUMMYFUNCTION("""COMPUTED_VALUE"""),3336.85)</f>
        <v>3336.85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IFERROR(__xludf.DUMMYFUNCTION("""COMPUTED_VALUE"""),3331.0)</f>
        <v>3331</v>
      </c>
    </row>
    <row r="51">
      <c r="A51" s="4">
        <f>IFERROR(__xludf.DUMMYFUNCTION("""COMPUTED_VALUE"""),44998.64583333333)</f>
        <v>44998.64583</v>
      </c>
      <c r="B51" s="5">
        <f>IFERROR(__xludf.DUMMYFUNCTION("""COMPUTED_VALUE"""),3281.95)</f>
        <v>3281.95</v>
      </c>
    </row>
    <row r="52">
      <c r="A52" s="4">
        <f>IFERROR(__xludf.DUMMYFUNCTION("""COMPUTED_VALUE"""),44999.64583333333)</f>
        <v>44999.64583</v>
      </c>
      <c r="B52" s="5">
        <f>IFERROR(__xludf.DUMMYFUNCTION("""COMPUTED_VALUE"""),3214.95)</f>
        <v>3214.95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IFERROR(__xludf.DUMMYFUNCTION("""COMPUTED_VALUE"""),3198.9)</f>
        <v>3198.9</v>
      </c>
    </row>
    <row r="54">
      <c r="A54" s="4">
        <f>IFERROR(__xludf.DUMMYFUNCTION("""COMPUTED_VALUE"""),45001.64583333333)</f>
        <v>45001.64583</v>
      </c>
      <c r="B54" s="5">
        <f>IFERROR(__xludf.DUMMYFUNCTION("""COMPUTED_VALUE"""),3185.0)</f>
        <v>3185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IFERROR(__xludf.DUMMYFUNCTION("""COMPUTED_VALUE"""),3179.3)</f>
        <v>3179.3</v>
      </c>
    </row>
    <row r="56">
      <c r="A56" s="4">
        <f>IFERROR(__xludf.DUMMYFUNCTION("""COMPUTED_VALUE"""),45005.64583333333)</f>
        <v>45005.64583</v>
      </c>
      <c r="B56" s="5">
        <f>IFERROR(__xludf.DUMMYFUNCTION("""COMPUTED_VALUE"""),3143.3)</f>
        <v>3143.3</v>
      </c>
    </row>
    <row r="57">
      <c r="A57" s="4">
        <f>IFERROR(__xludf.DUMMYFUNCTION("""COMPUTED_VALUE"""),45006.64583333333)</f>
        <v>45006.64583</v>
      </c>
      <c r="B57" s="5">
        <f>IFERROR(__xludf.DUMMYFUNCTION("""COMPUTED_VALUE"""),3106.1)</f>
        <v>3106.1</v>
      </c>
    </row>
    <row r="58">
      <c r="A58" s="4">
        <f>IFERROR(__xludf.DUMMYFUNCTION("""COMPUTED_VALUE"""),45007.64583333333)</f>
        <v>45007.64583</v>
      </c>
      <c r="B58" s="5">
        <f>IFERROR(__xludf.DUMMYFUNCTION("""COMPUTED_VALUE"""),3130.8)</f>
        <v>3130.8</v>
      </c>
    </row>
    <row r="59">
      <c r="A59" s="4">
        <f>IFERROR(__xludf.DUMMYFUNCTION("""COMPUTED_VALUE"""),45008.64583333333)</f>
        <v>45008.64583</v>
      </c>
      <c r="B59" s="5">
        <f>IFERROR(__xludf.DUMMYFUNCTION("""COMPUTED_VALUE"""),3124.65)</f>
        <v>3124.65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IFERROR(__xludf.DUMMYFUNCTION("""COMPUTED_VALUE"""),3120.5)</f>
        <v>3120.5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IFERROR(__xludf.DUMMYFUNCTION("""COMPUTED_VALUE"""),3122.3)</f>
        <v>3122.3</v>
      </c>
    </row>
    <row r="62">
      <c r="A62" s="4">
        <f>IFERROR(__xludf.DUMMYFUNCTION("""COMPUTED_VALUE"""),45013.64583333333)</f>
        <v>45013.64583</v>
      </c>
      <c r="B62" s="5">
        <f>IFERROR(__xludf.DUMMYFUNCTION("""COMPUTED_VALUE"""),3115.9)</f>
        <v>3115.9</v>
      </c>
    </row>
    <row r="63">
      <c r="A63" s="4">
        <f>IFERROR(__xludf.DUMMYFUNCTION("""COMPUTED_VALUE"""),45014.64583333333)</f>
        <v>45014.64583</v>
      </c>
      <c r="B63" s="5">
        <f>IFERROR(__xludf.DUMMYFUNCTION("""COMPUTED_VALUE"""),3138.9)</f>
        <v>3138.9</v>
      </c>
    </row>
    <row r="64">
      <c r="A64" s="4">
        <f>IFERROR(__xludf.DUMMYFUNCTION("""COMPUTED_VALUE"""),45016.64583333333)</f>
        <v>45016.64583</v>
      </c>
      <c r="B64" s="5">
        <f>IFERROR(__xludf.DUMMYFUNCTION("""COMPUTED_VALUE"""),3205.9)</f>
        <v>3205.9</v>
      </c>
    </row>
    <row r="65">
      <c r="A65" s="4">
        <f>IFERROR(__xludf.DUMMYFUNCTION("""COMPUTED_VALUE"""),45019.64583333333)</f>
        <v>45019.64583</v>
      </c>
      <c r="B65" s="5">
        <f>IFERROR(__xludf.DUMMYFUNCTION("""COMPUTED_VALUE"""),3200.0)</f>
        <v>3200</v>
      </c>
    </row>
    <row r="66">
      <c r="A66" s="4">
        <f>IFERROR(__xludf.DUMMYFUNCTION("""COMPUTED_VALUE"""),45021.64583333333)</f>
        <v>45021.64583</v>
      </c>
      <c r="B66" s="5">
        <f>IFERROR(__xludf.DUMMYFUNCTION("""COMPUTED_VALUE"""),3239.8)</f>
        <v>3239.8</v>
      </c>
    </row>
    <row r="67">
      <c r="A67" s="4">
        <f>IFERROR(__xludf.DUMMYFUNCTION("""COMPUTED_VALUE"""),45022.64583333333)</f>
        <v>45022.64583</v>
      </c>
      <c r="B67" s="5">
        <f>IFERROR(__xludf.DUMMYFUNCTION("""COMPUTED_VALUE"""),3220.7)</f>
        <v>3220.7</v>
      </c>
    </row>
    <row r="68">
      <c r="A68" s="4">
        <f>IFERROR(__xludf.DUMMYFUNCTION("""COMPUTED_VALUE"""),45026.64583333333)</f>
        <v>45026.64583</v>
      </c>
      <c r="B68" s="5">
        <f>IFERROR(__xludf.DUMMYFUNCTION("""COMPUTED_VALUE"""),3263.4)</f>
        <v>3263.4</v>
      </c>
    </row>
    <row r="69">
      <c r="A69" s="4">
        <f>IFERROR(__xludf.DUMMYFUNCTION("""COMPUTED_VALUE"""),45027.64583333333)</f>
        <v>45027.64583</v>
      </c>
      <c r="B69" s="5">
        <f>IFERROR(__xludf.DUMMYFUNCTION("""COMPUTED_VALUE"""),3213.8)</f>
        <v>3213.8</v>
      </c>
    </row>
    <row r="70">
      <c r="A70" s="4">
        <f>IFERROR(__xludf.DUMMYFUNCTION("""COMPUTED_VALUE"""),45028.64583333333)</f>
        <v>45028.64583</v>
      </c>
      <c r="B70" s="5">
        <f>IFERROR(__xludf.DUMMYFUNCTION("""COMPUTED_VALUE"""),3241.65)</f>
        <v>3241.65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IFERROR(__xludf.DUMMYFUNCTION("""COMPUTED_VALUE"""),3188.85)</f>
        <v>3188.85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IFERROR(__xludf.DUMMYFUNCTION("""COMPUTED_VALUE"""),3139.5)</f>
        <v>3139.5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IFERROR(__xludf.DUMMYFUNCTION("""COMPUTED_VALUE"""),3130.75)</f>
        <v>3130.75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IFERROR(__xludf.DUMMYFUNCTION("""COMPUTED_VALUE"""),3089.6)</f>
        <v>3089.6</v>
      </c>
    </row>
    <row r="75">
      <c r="A75" s="4">
        <f>IFERROR(__xludf.DUMMYFUNCTION("""COMPUTED_VALUE"""),45036.64583333333)</f>
        <v>45036.64583</v>
      </c>
      <c r="B75" s="5">
        <f>IFERROR(__xludf.DUMMYFUNCTION("""COMPUTED_VALUE"""),3104.8)</f>
        <v>3104.8</v>
      </c>
    </row>
    <row r="76">
      <c r="A76" s="4">
        <f>IFERROR(__xludf.DUMMYFUNCTION("""COMPUTED_VALUE"""),45037.64583333333)</f>
        <v>45037.64583</v>
      </c>
      <c r="B76" s="5">
        <f>IFERROR(__xludf.DUMMYFUNCTION("""COMPUTED_VALUE"""),3160.85)</f>
        <v>3160.85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IFERROR(__xludf.DUMMYFUNCTION("""COMPUTED_VALUE"""),3174.8)</f>
        <v>3174.8</v>
      </c>
    </row>
    <row r="78">
      <c r="A78" s="4">
        <f>IFERROR(__xludf.DUMMYFUNCTION("""COMPUTED_VALUE"""),45041.64583333333)</f>
        <v>45041.64583</v>
      </c>
      <c r="B78" s="5">
        <f>IFERROR(__xludf.DUMMYFUNCTION("""COMPUTED_VALUE"""),3176.0)</f>
        <v>3176</v>
      </c>
    </row>
    <row r="79">
      <c r="A79" s="4">
        <f>IFERROR(__xludf.DUMMYFUNCTION("""COMPUTED_VALUE"""),45042.64583333333)</f>
        <v>45042.64583</v>
      </c>
      <c r="B79" s="5">
        <f>IFERROR(__xludf.DUMMYFUNCTION("""COMPUTED_VALUE"""),3198.15)</f>
        <v>3198.15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IFERROR(__xludf.DUMMYFUNCTION("""COMPUTED_VALUE"""),3187.95)</f>
        <v>3187.95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IFERROR(__xludf.DUMMYFUNCTION("""COMPUTED_VALUE"""),3219.25)</f>
        <v>3219.25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IFERROR(__xludf.DUMMYFUNCTION("""COMPUTED_VALUE"""),3219.4)</f>
        <v>3219.4</v>
      </c>
    </row>
    <row r="83">
      <c r="A83" s="4">
        <f>IFERROR(__xludf.DUMMYFUNCTION("""COMPUTED_VALUE"""),45049.64583333333)</f>
        <v>45049.64583</v>
      </c>
      <c r="B83" s="5">
        <f>IFERROR(__xludf.DUMMYFUNCTION("""COMPUTED_VALUE"""),3179.9)</f>
        <v>3179.9</v>
      </c>
    </row>
    <row r="84">
      <c r="A84" s="4">
        <f>IFERROR(__xludf.DUMMYFUNCTION("""COMPUTED_VALUE"""),45050.64583333333)</f>
        <v>45050.64583</v>
      </c>
      <c r="B84" s="5">
        <f>IFERROR(__xludf.DUMMYFUNCTION("""COMPUTED_VALUE"""),3220.7)</f>
        <v>3220.7</v>
      </c>
    </row>
    <row r="85">
      <c r="A85" s="4">
        <f>IFERROR(__xludf.DUMMYFUNCTION("""COMPUTED_VALUE"""),45051.64583333333)</f>
        <v>45051.64583</v>
      </c>
      <c r="B85" s="5">
        <f>IFERROR(__xludf.DUMMYFUNCTION("""COMPUTED_VALUE"""),3230.7)</f>
        <v>3230.7</v>
      </c>
    </row>
    <row r="86">
      <c r="A86" s="4">
        <f>IFERROR(__xludf.DUMMYFUNCTION("""COMPUTED_VALUE"""),45054.64583333333)</f>
        <v>45054.64583</v>
      </c>
      <c r="B86" s="5">
        <f>IFERROR(__xludf.DUMMYFUNCTION("""COMPUTED_VALUE"""),3250.6)</f>
        <v>3250.6</v>
      </c>
    </row>
    <row r="87">
      <c r="A87" s="4">
        <f>IFERROR(__xludf.DUMMYFUNCTION("""COMPUTED_VALUE"""),45055.64583333333)</f>
        <v>45055.64583</v>
      </c>
      <c r="B87" s="5">
        <f>IFERROR(__xludf.DUMMYFUNCTION("""COMPUTED_VALUE"""),3283.25)</f>
        <v>3283.25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IFERROR(__xludf.DUMMYFUNCTION("""COMPUTED_VALUE"""),3286.8)</f>
        <v>3286.8</v>
      </c>
    </row>
    <row r="89">
      <c r="A89" s="4">
        <f>IFERROR(__xludf.DUMMYFUNCTION("""COMPUTED_VALUE"""),45057.64583333333)</f>
        <v>45057.64583</v>
      </c>
      <c r="B89" s="5">
        <f>IFERROR(__xludf.DUMMYFUNCTION("""COMPUTED_VALUE"""),3282.15)</f>
        <v>3282.15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IFERROR(__xludf.DUMMYFUNCTION("""COMPUTED_VALUE"""),3274.3)</f>
        <v>3274.3</v>
      </c>
    </row>
    <row r="91">
      <c r="A91" s="4">
        <f>IFERROR(__xludf.DUMMYFUNCTION("""COMPUTED_VALUE"""),45061.64583333333)</f>
        <v>45061.64583</v>
      </c>
      <c r="B91" s="5">
        <f>IFERROR(__xludf.DUMMYFUNCTION("""COMPUTED_VALUE"""),3255.05)</f>
        <v>3255.05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IFERROR(__xludf.DUMMYFUNCTION("""COMPUTED_VALUE"""),3258.15)</f>
        <v>3258.15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IFERROR(__xludf.DUMMYFUNCTION("""COMPUTED_VALUE"""),3208.7)</f>
        <v>3208.7</v>
      </c>
    </row>
    <row r="94">
      <c r="A94" s="4">
        <f>IFERROR(__xludf.DUMMYFUNCTION("""COMPUTED_VALUE"""),45064.64583333333)</f>
        <v>45064.64583</v>
      </c>
      <c r="B94" s="5">
        <f>IFERROR(__xludf.DUMMYFUNCTION("""COMPUTED_VALUE"""),3199.85)</f>
        <v>3199.85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IFERROR(__xludf.DUMMYFUNCTION("""COMPUTED_VALUE"""),3222.85)</f>
        <v>3222.85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IFERROR(__xludf.DUMMYFUNCTION("""COMPUTED_VALUE"""),3298.7)</f>
        <v>3298.7</v>
      </c>
    </row>
    <row r="97">
      <c r="A97" s="4">
        <f>IFERROR(__xludf.DUMMYFUNCTION("""COMPUTED_VALUE"""),45069.64583333333)</f>
        <v>45069.64583</v>
      </c>
      <c r="B97" s="5">
        <f>IFERROR(__xludf.DUMMYFUNCTION("""COMPUTED_VALUE"""),3297.05)</f>
        <v>3297.05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IFERROR(__xludf.DUMMYFUNCTION("""COMPUTED_VALUE"""),3303.35)</f>
        <v>3303.35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IFERROR(__xludf.DUMMYFUNCTION("""COMPUTED_VALUE"""),3293.5)</f>
        <v>3293.5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IFERROR(__xludf.DUMMYFUNCTION("""COMPUTED_VALUE"""),3328.9)</f>
        <v>3328.9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IFERROR(__xludf.DUMMYFUNCTION("""COMPUTED_VALUE"""),3320.35)</f>
        <v>3320.35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IFERROR(__xludf.DUMMYFUNCTION("""COMPUTED_VALUE"""),3316.2)</f>
        <v>3316.2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IFERROR(__xludf.DUMMYFUNCTION("""COMPUTED_VALUE"""),3289.5)</f>
        <v>3289.5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IFERROR(__xludf.DUMMYFUNCTION("""COMPUTED_VALUE"""),3324.0)</f>
        <v>3324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IFERROR(__xludf.DUMMYFUNCTION("""COMPUTED_VALUE"""),3305.6)</f>
        <v>3305.6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IFERROR(__xludf.DUMMYFUNCTION("""COMPUTED_VALUE"""),3288.9)</f>
        <v>3288.9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IFERROR(__xludf.DUMMYFUNCTION("""COMPUTED_VALUE"""),3232.3)</f>
        <v>3232.3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IFERROR(__xludf.DUMMYFUNCTION("""COMPUTED_VALUE"""),3274.9)</f>
        <v>3274.9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IFERROR(__xludf.DUMMYFUNCTION("""COMPUTED_VALUE"""),3236.45)</f>
        <v>3236.45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IFERROR(__xludf.DUMMYFUNCTION("""COMPUTED_VALUE"""),3209.3)</f>
        <v>3209.3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IFERROR(__xludf.DUMMYFUNCTION("""COMPUTED_VALUE"""),3246.9)</f>
        <v>3246.9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IFERROR(__xludf.DUMMYFUNCTION("""COMPUTED_VALUE"""),3243.7)</f>
        <v>3243.7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IFERROR(__xludf.DUMMYFUNCTION("""COMPUTED_VALUE"""),3251.05)</f>
        <v>3251.05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IFERROR(__xludf.DUMMYFUNCTION("""COMPUTED_VALUE"""),3216.3)</f>
        <v>3216.3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IFERROR(__xludf.DUMMYFUNCTION("""COMPUTED_VALUE"""),3174.9)</f>
        <v>3174.9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IFERROR(__xludf.DUMMYFUNCTION("""COMPUTED_VALUE"""),3210.4)</f>
        <v>3210.4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IFERROR(__xludf.DUMMYFUNCTION("""COMPUTED_VALUE"""),3227.7)</f>
        <v>3227.7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IFERROR(__xludf.DUMMYFUNCTION("""COMPUTED_VALUE"""),3258.2)</f>
        <v>3258.2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IFERROR(__xludf.DUMMYFUNCTION("""COMPUTED_VALUE"""),3238.5)</f>
        <v>3238.5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IFERROR(__xludf.DUMMYFUNCTION("""COMPUTED_VALUE"""),3216.35)</f>
        <v>3216.35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IFERROR(__xludf.DUMMYFUNCTION("""COMPUTED_VALUE"""),3189.65)</f>
        <v>3189.65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IFERROR(__xludf.DUMMYFUNCTION("""COMPUTED_VALUE"""),3197.35)</f>
        <v>3197.35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IFERROR(__xludf.DUMMYFUNCTION("""COMPUTED_VALUE"""),3215.45)</f>
        <v>3215.45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IFERROR(__xludf.DUMMYFUNCTION("""COMPUTED_VALUE"""),3302.25)</f>
        <v>3302.25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IFERROR(__xludf.DUMMYFUNCTION("""COMPUTED_VALUE"""),3272.3)</f>
        <v>3272.3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IFERROR(__xludf.DUMMYFUNCTION("""COMPUTED_VALUE"""),3308.85)</f>
        <v>3308.85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IFERROR(__xludf.DUMMYFUNCTION("""COMPUTED_VALUE"""),3319.95)</f>
        <v>3319.95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IFERROR(__xludf.DUMMYFUNCTION("""COMPUTED_VALUE"""),3322.9)</f>
        <v>3322.9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IFERROR(__xludf.DUMMYFUNCTION("""COMPUTED_VALUE"""),3329.25)</f>
        <v>3329.25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IFERROR(__xludf.DUMMYFUNCTION("""COMPUTED_VALUE"""),3271.95)</f>
        <v>3271.95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IFERROR(__xludf.DUMMYFUNCTION("""COMPUTED_VALUE"""),3272.4)</f>
        <v>3272.4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IFERROR(__xludf.DUMMYFUNCTION("""COMPUTED_VALUE"""),3259.9)</f>
        <v>3259.9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IFERROR(__xludf.DUMMYFUNCTION("""COMPUTED_VALUE"""),3340.55)</f>
        <v>3340.55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IFERROR(__xludf.DUMMYFUNCTION("""COMPUTED_VALUE"""),3514.65)</f>
        <v>3514.65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IFERROR(__xludf.DUMMYFUNCTION("""COMPUTED_VALUE"""),3491.7)</f>
        <v>3491.7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IFERROR(__xludf.DUMMYFUNCTION("""COMPUTED_VALUE"""),3496.85)</f>
        <v>3496.85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IFERROR(__xludf.DUMMYFUNCTION("""COMPUTED_VALUE"""),3470.05)</f>
        <v>3470.05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IFERROR(__xludf.DUMMYFUNCTION("""COMPUTED_VALUE"""),3463.3)</f>
        <v>3463.3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IFERROR(__xludf.DUMMYFUNCTION("""COMPUTED_VALUE"""),3368.3)</f>
        <v>3368.3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IFERROR(__xludf.DUMMYFUNCTION("""COMPUTED_VALUE"""),3394.75)</f>
        <v>3394.75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IFERROR(__xludf.DUMMYFUNCTION("""COMPUTED_VALUE"""),3399.15)</f>
        <v>3399.15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IFERROR(__xludf.DUMMYFUNCTION("""COMPUTED_VALUE"""),3388.3)</f>
        <v>3388.3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IFERROR(__xludf.DUMMYFUNCTION("""COMPUTED_VALUE"""),3396.9)</f>
        <v>3396.9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IFERROR(__xludf.DUMMYFUNCTION("""COMPUTED_VALUE"""),3355.4)</f>
        <v>3355.4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IFERROR(__xludf.DUMMYFUNCTION("""COMPUTED_VALUE"""),3421.45)</f>
        <v>3421.45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IFERROR(__xludf.DUMMYFUNCTION("""COMPUTED_VALUE"""),3452.05)</f>
        <v>3452.05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IFERROR(__xludf.DUMMYFUNCTION("""COMPUTED_VALUE"""),3440.65)</f>
        <v>3440.65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IFERROR(__xludf.DUMMYFUNCTION("""COMPUTED_VALUE"""),3399.95)</f>
        <v>3399.95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IFERROR(__xludf.DUMMYFUNCTION("""COMPUTED_VALUE"""),3443.55)</f>
        <v>3443.55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IFERROR(__xludf.DUMMYFUNCTION("""COMPUTED_VALUE"""),3484.05)</f>
        <v>3484.05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IFERROR(__xludf.DUMMYFUNCTION("""COMPUTED_VALUE"""),3470.6)</f>
        <v>3470.6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IFERROR(__xludf.DUMMYFUNCTION("""COMPUTED_VALUE"""),3462.5)</f>
        <v>3462.5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IFERROR(__xludf.DUMMYFUNCTION("""COMPUTED_VALUE"""),3442.1)</f>
        <v>3442.1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IFERROR(__xludf.DUMMYFUNCTION("""COMPUTED_VALUE"""),3448.8)</f>
        <v>3448.8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IFERROR(__xludf.DUMMYFUNCTION("""COMPUTED_VALUE"""),3449.85)</f>
        <v>3449.85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IFERROR(__xludf.DUMMYFUNCTION("""COMPUTED_VALUE"""),3458.4)</f>
        <v>3458.4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IFERROR(__xludf.DUMMYFUNCTION("""COMPUTED_VALUE"""),3435.75)</f>
        <v>3435.75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IFERROR(__xludf.DUMMYFUNCTION("""COMPUTED_VALUE"""),3367.1)</f>
        <v>3367.1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IFERROR(__xludf.DUMMYFUNCTION("""COMPUTED_VALUE"""),3401.65)</f>
        <v>3401.65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IFERROR(__xludf.DUMMYFUNCTION("""COMPUTED_VALUE"""),3382.15)</f>
        <v>3382.15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IFERROR(__xludf.DUMMYFUNCTION("""COMPUTED_VALUE"""),3398.25)</f>
        <v>3398.25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IFERROR(__xludf.DUMMYFUNCTION("""COMPUTED_VALUE"""),3387.75)</f>
        <v>3387.75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IFERROR(__xludf.DUMMYFUNCTION("""COMPUTED_VALUE"""),3381.3)</f>
        <v>3381.3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IFERROR(__xludf.DUMMYFUNCTION("""COMPUTED_VALUE"""),3375.55)</f>
        <v>3375.55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IFERROR(__xludf.DUMMYFUNCTION("""COMPUTED_VALUE"""),3376.15)</f>
        <v>3376.15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IFERROR(__xludf.DUMMYFUNCTION("""COMPUTED_VALUE"""),3390.95)</f>
        <v>3390.95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IFERROR(__xludf.DUMMYFUNCTION("""COMPUTED_VALUE"""),3356.8)</f>
        <v>3356.8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IFERROR(__xludf.DUMMYFUNCTION("""COMPUTED_VALUE"""),3379.2)</f>
        <v>3379.2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IFERROR(__xludf.DUMMYFUNCTION("""COMPUTED_VALUE"""),3418.5)</f>
        <v>3418.5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IFERROR(__xludf.DUMMYFUNCTION("""COMPUTED_VALUE"""),3429.35)</f>
        <v>3429.35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IFERROR(__xludf.DUMMYFUNCTION("""COMPUTED_VALUE"""),3429.9)</f>
        <v>3429.9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IFERROR(__xludf.DUMMYFUNCTION("""COMPUTED_VALUE"""),3455.25)</f>
        <v>3455.25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IFERROR(__xludf.DUMMYFUNCTION("""COMPUTED_VALUE"""),3441.9)</f>
        <v>3441.9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IFERROR(__xludf.DUMMYFUNCTION("""COMPUTED_VALUE"""),3480.65)</f>
        <v>3480.65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IFERROR(__xludf.DUMMYFUNCTION("""COMPUTED_VALUE"""),3580.8)</f>
        <v>3580.8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IFERROR(__xludf.DUMMYFUNCTION("""COMPUTED_VALUE"""),3567.85)</f>
        <v>3567.85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IFERROR(__xludf.DUMMYFUNCTION("""COMPUTED_VALUE"""),3560.05)</f>
        <v>3560.05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IFERROR(__xludf.DUMMYFUNCTION("""COMPUTED_VALUE"""),3598.3)</f>
        <v>3598.3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IFERROR(__xludf.DUMMYFUNCTION("""COMPUTED_VALUE"""),3606.15)</f>
        <v>3606.15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IFERROR(__xludf.DUMMYFUNCTION("""COMPUTED_VALUE"""),3606.05)</f>
        <v>3606.05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IFERROR(__xludf.DUMMYFUNCTION("""COMPUTED_VALUE"""),3585.3)</f>
        <v>3585.3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IFERROR(__xludf.DUMMYFUNCTION("""COMPUTED_VALUE"""),3603.65)</f>
        <v>3603.65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IFERROR(__xludf.DUMMYFUNCTION("""COMPUTED_VALUE"""),3577.15)</f>
        <v>3577.15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IFERROR(__xludf.DUMMYFUNCTION("""COMPUTED_VALUE"""),3585.7)</f>
        <v>3585.7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IFERROR(__xludf.DUMMYFUNCTION("""COMPUTED_VALUE"""),3589.3)</f>
        <v>3589.3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IFERROR(__xludf.DUMMYFUNCTION("""COMPUTED_VALUE"""),3536.75)</f>
        <v>3536.75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IFERROR(__xludf.DUMMYFUNCTION("""COMPUTED_VALUE"""),3528.6)</f>
        <v>3528.6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IFERROR(__xludf.DUMMYFUNCTION("""COMPUTED_VALUE"""),3513.85)</f>
        <v>3513.85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IFERROR(__xludf.DUMMYFUNCTION("""COMPUTED_VALUE"""),3537.75)</f>
        <v>3537.75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IFERROR(__xludf.DUMMYFUNCTION("""COMPUTED_VALUE"""),3589.35)</f>
        <v>3589.35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IFERROR(__xludf.DUMMYFUNCTION("""COMPUTED_VALUE"""),3621.4)</f>
        <v>3621.4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IFERROR(__xludf.DUMMYFUNCTION("""COMPUTED_VALUE"""),3638.35)</f>
        <v>3638.35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IFERROR(__xludf.DUMMYFUNCTION("""COMPUTED_VALUE"""),3628.9)</f>
        <v>3628.9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IFERROR(__xludf.DUMMYFUNCTION("""COMPUTED_VALUE"""),3609.9)</f>
        <v>3609.9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IFERROR(__xludf.DUMMYFUNCTION("""COMPUTED_VALUE"""),3542.55)</f>
        <v>3542.55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IFERROR(__xludf.DUMMYFUNCTION("""COMPUTED_VALUE"""),3570.85)</f>
        <v>3570.85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IFERROR(__xludf.DUMMYFUNCTION("""COMPUTED_VALUE"""),3524.05)</f>
        <v>3524.05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IFERROR(__xludf.DUMMYFUNCTION("""COMPUTED_VALUE"""),3507.05)</f>
        <v>3507.05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IFERROR(__xludf.DUMMYFUNCTION("""COMPUTED_VALUE"""),3487.25)</f>
        <v>3487.25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IFERROR(__xludf.DUMMYFUNCTION("""COMPUTED_VALUE"""),3455.65)</f>
        <v>3455.65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IFERROR(__xludf.DUMMYFUNCTION("""COMPUTED_VALUE"""),3494.55)</f>
        <v>3494.55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IFERROR(__xludf.DUMMYFUNCTION("""COMPUTED_VALUE"""),3410.15)</f>
        <v>3410.15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IFERROR(__xludf.DUMMYFUNCTION("""COMPUTED_VALUE"""),3390.1)</f>
        <v>3390.1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IFERROR(__xludf.DUMMYFUNCTION("""COMPUTED_VALUE"""),3336.75)</f>
        <v>3336.75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IFERROR(__xludf.DUMMYFUNCTION("""COMPUTED_VALUE"""),3350.95)</f>
        <v>3350.95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IFERROR(__xludf.DUMMYFUNCTION("""COMPUTED_VALUE"""),3378.55)</f>
        <v>3378.55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IFERROR(__xludf.DUMMYFUNCTION("""COMPUTED_VALUE"""),3368.75)</f>
        <v>3368.75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IFERROR(__xludf.DUMMYFUNCTION("""COMPUTED_VALUE"""),3330.65)</f>
        <v>3330.65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IFERROR(__xludf.DUMMYFUNCTION("""COMPUTED_VALUE"""),3360.1)</f>
        <v>3360.1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IFERROR(__xludf.DUMMYFUNCTION("""COMPUTED_VALUE"""),3350.9)</f>
        <v>3350.9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IFERROR(__xludf.DUMMYFUNCTION("""COMPUTED_VALUE"""),3380.25)</f>
        <v>3380.25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IFERROR(__xludf.DUMMYFUNCTION("""COMPUTED_VALUE"""),3370.45)</f>
        <v>3370.45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IFERROR(__xludf.DUMMYFUNCTION("""COMPUTED_VALUE"""),3381.55)</f>
        <v>3381.55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IFERROR(__xludf.DUMMYFUNCTION("""COMPUTED_VALUE"""),3347.45)</f>
        <v>3347.45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IFERROR(__xludf.DUMMYFUNCTION("""COMPUTED_VALUE"""),3333.45)</f>
        <v>3333.45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IFERROR(__xludf.DUMMYFUNCTION("""COMPUTED_VALUE"""),3331.55)</f>
        <v>3331.55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IFERROR(__xludf.DUMMYFUNCTION("""COMPUTED_VALUE"""),3404.3)</f>
        <v>3404.3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IFERROR(__xludf.DUMMYFUNCTION("""COMPUTED_VALUE"""),3497.85)</f>
        <v>3497.85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IFERROR(__xludf.DUMMYFUNCTION("""COMPUTED_VALUE"""),3502.45)</f>
        <v>3502.45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IFERROR(__xludf.DUMMYFUNCTION("""COMPUTED_VALUE"""),3519.6)</f>
        <v>3519.6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IFERROR(__xludf.DUMMYFUNCTION("""COMPUTED_VALUE"""),3510.2)</f>
        <v>3510.2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IFERROR(__xludf.DUMMYFUNCTION("""COMPUTED_VALUE"""),3530.15)</f>
        <v>3530.15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IFERROR(__xludf.DUMMYFUNCTION("""COMPUTED_VALUE"""),3508.25)</f>
        <v>3508.25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IFERROR(__xludf.DUMMYFUNCTION("""COMPUTED_VALUE"""),3457.1)</f>
        <v>3457.1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IFERROR(__xludf.DUMMYFUNCTION("""COMPUTED_VALUE"""),3470.15)</f>
        <v>3470.15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IFERROR(__xludf.DUMMYFUNCTION("""COMPUTED_VALUE"""),3513.75)</f>
        <v>3513.75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IFERROR(__xludf.DUMMYFUNCTION("""COMPUTED_VALUE"""),3487.6)</f>
        <v>3487.6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IFERROR(__xludf.DUMMYFUNCTION("""COMPUTED_VALUE"""),3511.65)</f>
        <v>3511.65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IFERROR(__xludf.DUMMYFUNCTION("""COMPUTED_VALUE"""),3512.45)</f>
        <v>3512.45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IFERROR(__xludf.DUMMYFUNCTION("""COMPUTED_VALUE"""),3531.6)</f>
        <v>3531.6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IFERROR(__xludf.DUMMYFUNCTION("""COMPUTED_VALUE"""),3604.1)</f>
        <v>3604.1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IFERROR(__xludf.DUMMYFUNCTION("""COMPUTED_VALUE"""),3614.9)</f>
        <v>3614.9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IFERROR(__xludf.DUMMYFUNCTION("""COMPUTED_VALUE"""),3626.7)</f>
        <v>3626.7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IFERROR(__xludf.DUMMYFUNCTION("""COMPUTED_VALUE"""),3642.9)</f>
        <v>3642.9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IFERROR(__xludf.DUMMYFUNCTION("""COMPUTED_VALUE"""),3672.1)</f>
        <v>3672.1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IFERROR(__xludf.DUMMYFUNCTION("""COMPUTED_VALUE"""),3593.55)</f>
        <v>3593.55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IFERROR(__xludf.DUMMYFUNCTION("""COMPUTED_VALUE"""),3667.25)</f>
        <v>3667.25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IFERROR(__xludf.DUMMYFUNCTION("""COMPUTED_VALUE"""),3861.0)</f>
        <v>3861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IFERROR(__xludf.DUMMYFUNCTION("""COMPUTED_VALUE"""),3859.2)</f>
        <v>3859.2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IFERROR(__xludf.DUMMYFUNCTION("""COMPUTED_VALUE"""),3816.2)</f>
        <v>3816.2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IFERROR(__xludf.DUMMYFUNCTION("""COMPUTED_VALUE"""),3780.05)</f>
        <v>3780.05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IFERROR(__xludf.DUMMYFUNCTION("""COMPUTED_VALUE"""),3787.5)</f>
        <v>3787.5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IFERROR(__xludf.DUMMYFUNCTION("""COMPUTED_VALUE"""),3824.0)</f>
        <v>3824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IFERROR(__xludf.DUMMYFUNCTION("""COMPUTED_VALUE"""),3795.55)</f>
        <v>3795.55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IFERROR(__xludf.DUMMYFUNCTION("""COMPUTED_VALUE"""),3811.2)</f>
        <v>3811.2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IFERROR(__xludf.DUMMYFUNCTION("""COMPUTED_VALUE"""),3799.9)</f>
        <v>3799.9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IFERROR(__xludf.DUMMYFUNCTION("""COMPUTED_VALUE"""),3793.4)</f>
        <v>3793.4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IFERROR(__xludf.DUMMYFUNCTION("""COMPUTED_VALUE"""),3811.1)</f>
        <v>3811.1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IFERROR(__xludf.DUMMYFUNCTION("""COMPUTED_VALUE"""),3783.2)</f>
        <v>3783.2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IFERROR(__xludf.DUMMYFUNCTION("""COMPUTED_VALUE"""),3691.75)</f>
        <v>3691.75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IFERROR(__xludf.DUMMYFUNCTION("""COMPUTED_VALUE"""),3666.8)</f>
        <v>3666.8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IFERROR(__xludf.DUMMYFUNCTION("""COMPUTED_VALUE"""),3737.9)</f>
        <v>3737.9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IFERROR(__xludf.DUMMYFUNCTION("""COMPUTED_VALUE"""),3678.3)</f>
        <v>3678.3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IFERROR(__xludf.DUMMYFUNCTION("""COMPUTED_VALUE"""),3689.9)</f>
        <v>3689.9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IFERROR(__xludf.DUMMYFUNCTION("""COMPUTED_VALUE"""),3713.05)</f>
        <v>3713.05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IFERROR(__xludf.DUMMYFUNCTION("""COMPUTED_VALUE"""),3735.55)</f>
        <v>3735.55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IFERROR(__xludf.DUMMYFUNCTION("""COMPUTED_VALUE"""),3882.8)</f>
        <v>3882.8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IFERROR(__xludf.DUMMYFUNCTION("""COMPUTED_VALUE"""),3903.8)</f>
        <v>3903.8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IFERROR(__xludf.DUMMYFUNCTION("""COMPUTED_VALUE"""),3861.3)</f>
        <v>3861.3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IFERROR(__xludf.DUMMYFUNCTION("""COMPUTED_VALUE"""),3884.6)</f>
        <v>3884.6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IFERROR(__xludf.DUMMYFUNCTION("""COMPUTED_VALUE"""),3902.6)</f>
        <v>3902.6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IFERROR(__xludf.DUMMYFUNCTION("""COMPUTED_VALUE"""),3943.05)</f>
        <v>3943.05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IFERROR(__xludf.DUMMYFUNCTION("""COMPUTED_VALUE"""),3858.25)</f>
        <v>3858.25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IFERROR(__xludf.DUMMYFUNCTION("""COMPUTED_VALUE"""),3841.8)</f>
        <v>3841.8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IFERROR(__xludf.DUMMYFUNCTION("""COMPUTED_VALUE"""),3810.3)</f>
        <v>3810.3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IFERROR(__xludf.DUMMYFUNCTION("""COMPUTED_VALUE"""),3801.0)</f>
        <v>3801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IFERROR(__xludf.DUMMYFUNCTION("""COMPUTED_VALUE"""),3800.55)</f>
        <v>3800.55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IFERROR(__xludf.DUMMYFUNCTION("""COMPUTED_VALUE"""),3815.95)</f>
        <v>3815.95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IFERROR(__xludf.DUMMYFUNCTION("""COMPUTED_VALUE"""),3854.15)</f>
        <v>3854.15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IFERROR(__xludf.DUMMYFUNCTION("""COMPUTED_VALUE"""),3966.3)</f>
        <v>3966.3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IFERROR(__xludf.DUMMYFUNCTION("""COMPUTED_VALUE"""),3973.3)</f>
        <v>3973.3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IFERROR(__xludf.DUMMYFUNCTION("""COMPUTED_VALUE"""),4136.0)</f>
        <v>4136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IFERROR(__xludf.DUMMYFUNCTION("""COMPUTED_VALUE"""),4083.4)</f>
        <v>4083.4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IFERROR(__xludf.DUMMYFUNCTION("""COMPUTED_VALUE"""),4134.1)</f>
        <v>4134.1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IFERROR(__xludf.DUMMYFUNCTION("""COMPUTED_VALUE"""),4133.7)</f>
        <v>4133.7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IFERROR(__xludf.DUMMYFUNCTION("""COMPUTED_VALUE"""),4120.7)</f>
        <v>4120.7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IFERROR(__xludf.DUMMYFUNCTION("""COMPUTED_VALUE"""),4149.5)</f>
        <v>4149.5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IFERROR(__xludf.DUMMYFUNCTION("""COMPUTED_VALUE"""),4100.1)</f>
        <v>4100.1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IFERROR(__xludf.DUMMYFUNCTION("""COMPUTED_VALUE"""),4103.2)</f>
        <v>4103.2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IFERROR(__xludf.DUMMYFUNCTION("""COMPUTED_VALUE"""),4128.3)</f>
        <v>4128.3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IFERROR(__xludf.DUMMYFUNCTION("""COMPUTED_VALUE"""),4103.8)</f>
        <v>4103.8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IFERROR(__xludf.DUMMYFUNCTION("""COMPUTED_VALUE"""),4030.65)</f>
        <v>4030.65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IFERROR(__xludf.DUMMYFUNCTION("""COMPUTED_VALUE"""),3991.5)</f>
        <v>3991.5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IFERROR(__xludf.DUMMYFUNCTION("""COMPUTED_VALUE"""),4087.1)</f>
        <v>4087.1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IFERROR(__xludf.DUMMYFUNCTION("""COMPUTED_VALUE"""),4052.1)</f>
        <v>4052.1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IFERROR(__xludf.DUMMYFUNCTION("""COMPUTED_VALUE"""),4001.05)</f>
        <v>4001.05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IFERROR(__xludf.DUMMYFUNCTION("""COMPUTED_VALUE"""),4104.4)</f>
        <v>4104.4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IFERROR(__xludf.DUMMYFUNCTION("""COMPUTED_VALUE"""),4118.95)</f>
        <v>4118.95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IFERROR(__xludf.DUMMYFUNCTION("""COMPUTED_VALUE"""),4095.1)</f>
        <v>4095.1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IFERROR(__xludf.DUMMYFUNCTION("""COMPUTED_VALUE"""),4094.35)</f>
        <v>4094.35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IFERROR(__xludf.DUMMYFUNCTION("""COMPUTED_VALUE"""),4080.7)</f>
        <v>4080.7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IFERROR(__xludf.DUMMYFUNCTION("""COMPUTED_VALUE"""),4012.1)</f>
        <v>4012.1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IFERROR(__xludf.DUMMYFUNCTION("""COMPUTED_VALUE"""),4064.3)</f>
        <v>4064.3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IFERROR(__xludf.DUMMYFUNCTION("""COMPUTED_VALUE"""),4108.6)</f>
        <v>4108.6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IFERROR(__xludf.DUMMYFUNCTION("""COMPUTED_VALUE"""),4122.35)</f>
        <v>4122.35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IFERROR(__xludf.DUMMYFUNCTION("""COMPUTED_VALUE"""),4192.25)</f>
        <v>4192.25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IFERROR(__xludf.DUMMYFUNCTION("""COMPUTED_VALUE"""),4149.0)</f>
        <v>4149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IFERROR(__xludf.DUMMYFUNCTION("""COMPUTED_VALUE"""),4207.6)</f>
        <v>4207.6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IFERROR(__xludf.DUMMYFUNCTION("""COMPUTED_VALUE"""),4219.25)</f>
        <v>4219.25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IFERROR(__xludf.DUMMYFUNCTION("""COMPUTED_VALUE"""),4152.5)</f>
        <v>4152.5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IFERROR(__xludf.DUMMYFUNCTION("""COMPUTED_VALUE"""),3977.3)</f>
        <v>3977.3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IFERROR(__xludf.DUMMYFUNCTION("""COMPUTED_VALUE"""),3970.9)</f>
        <v>3970.9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IFERROR(__xludf.DUMMYFUNCTION("""COMPUTED_VALUE"""),3972.95)</f>
        <v>3972.95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IFERROR(__xludf.DUMMYFUNCTION("""COMPUTED_VALUE"""),3910.9)</f>
        <v>3910.9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IFERROR(__xludf.DUMMYFUNCTION("""COMPUTED_VALUE"""),3877.5)</f>
        <v>3877.5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IFERROR(__xludf.DUMMYFUNCTION("""COMPUTED_VALUE"""),3840.9)</f>
        <v>3840.9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IFERROR(__xludf.DUMMYFUNCTION("""COMPUTED_VALUE"""),3876.3)</f>
        <v>3876.3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IFERROR(__xludf.DUMMYFUNCTION("""COMPUTED_VALUE"""),3916.75)</f>
        <v>3916.75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IFERROR(__xludf.DUMMYFUNCTION("""COMPUTED_VALUE"""),3883.8)</f>
        <v>3883.8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IFERROR(__xludf.DUMMYFUNCTION("""COMPUTED_VALUE"""),3947.3)</f>
        <v>3947.3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IFERROR(__xludf.DUMMYFUNCTION("""COMPUTED_VALUE"""),4003.3)</f>
        <v>4003.3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IFERROR(__xludf.DUMMYFUNCTION("""COMPUTED_VALUE"""),3979.25)</f>
        <v>3979.25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IFERROR(__xludf.DUMMYFUNCTION("""COMPUTED_VALUE"""),3972.55)</f>
        <v>3972.55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IFERROR(__xludf.DUMMYFUNCTION("""COMPUTED_VALUE"""),3946.55)</f>
        <v>3946.55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IFERROR(__xludf.DUMMYFUNCTION("""COMPUTED_VALUE"""),3984.65)</f>
        <v>3984.65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IFERROR(__xludf.DUMMYFUNCTION("""COMPUTED_VALUE"""),4001.4)</f>
        <v>4001.4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IFERROR(__xludf.DUMMYFUNCTION("""COMPUTED_VALUE"""),3941.2)</f>
        <v>3941.2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IFERROR(__xludf.DUMMYFUNCTION("""COMPUTED_VALUE"""),3872.8)</f>
        <v>3872.8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IFERROR(__xludf.DUMMYFUNCTION("""COMPUTED_VALUE"""),3862.0)</f>
        <v>3862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IFERROR(__xludf.DUMMYFUNCTION("""COMPUTED_VALUE"""),3826.2)</f>
        <v>3826.2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IFERROR(__xludf.DUMMYFUNCTION("""COMPUTED_VALUE"""),3864.6)</f>
        <v>3864.6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IFERROR(__xludf.DUMMYFUNCTION("""COMPUTED_VALUE"""),3874.7)</f>
        <v>3874.7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IFERROR(__xludf.DUMMYFUNCTION("""COMPUTED_VALUE"""),3831.05)</f>
        <v>3831.05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IFERROR(__xludf.DUMMYFUNCTION("""COMPUTED_VALUE"""),3852.2)</f>
        <v>3852.2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IFERROR(__xludf.DUMMYFUNCTION("""COMPUTED_VALUE"""),3821.35)</f>
        <v>3821.35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IFERROR(__xludf.DUMMYFUNCTION("""COMPUTED_VALUE"""),3870.2)</f>
        <v>3870.2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IFERROR(__xludf.DUMMYFUNCTION("""COMPUTED_VALUE"""),3820.65)</f>
        <v>3820.65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IFERROR(__xludf.DUMMYFUNCTION("""COMPUTED_VALUE"""),3863.3)</f>
        <v>3863.3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IFERROR(__xludf.DUMMYFUNCTION("""COMPUTED_VALUE"""),3843.4)</f>
        <v>3843.4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IFERROR(__xludf.DUMMYFUNCTION("""COMPUTED_VALUE"""),3921.05)</f>
        <v>3921.05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IFERROR(__xludf.DUMMYFUNCTION("""COMPUTED_VALUE"""),3978.95)</f>
        <v>3978.95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IFERROR(__xludf.DUMMYFUNCTION("""COMPUTED_VALUE"""),3976.95)</f>
        <v>3976.95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IFERROR(__xludf.DUMMYFUNCTION("""COMPUTED_VALUE"""),3960.2)</f>
        <v>3960.2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IFERROR(__xludf.DUMMYFUNCTION("""COMPUTED_VALUE"""),3893.9)</f>
        <v>3893.9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IFERROR(__xludf.DUMMYFUNCTION("""COMPUTED_VALUE"""),3947.8)</f>
        <v>3947.8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IFERROR(__xludf.DUMMYFUNCTION("""COMPUTED_VALUE"""),3901.2)</f>
        <v>3901.2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IFERROR(__xludf.DUMMYFUNCTION("""COMPUTED_VALUE"""),3880.4)</f>
        <v>3880.4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IFERROR(__xludf.DUMMYFUNCTION("""COMPUTED_VALUE"""),3900.95)</f>
        <v>3900.95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IFERROR(__xludf.DUMMYFUNCTION("""COMPUTED_VALUE"""),3834.1)</f>
        <v>3834.1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IFERROR(__xludf.DUMMYFUNCTION("""COMPUTED_VALUE"""),3820.2)</f>
        <v>3820.2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IFERROR(__xludf.DUMMYFUNCTION("""COMPUTED_VALUE"""),3832.0)</f>
        <v>3832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IFERROR(__xludf.DUMMYFUNCTION("""COMPUTED_VALUE"""),3893.45)</f>
        <v>3893.45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IFERROR(__xludf.DUMMYFUNCTION("""COMPUTED_VALUE"""),3849.5)</f>
        <v>3849.5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IFERROR(__xludf.DUMMYFUNCTION("""COMPUTED_VALUE"""),3847.05)</f>
        <v>3847.05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IFERROR(__xludf.DUMMYFUNCTION("""COMPUTED_VALUE"""),3839.9)</f>
        <v>3839.9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IFERROR(__xludf.DUMMYFUNCTION("""COMPUTED_VALUE"""),3803.65)</f>
        <v>3803.65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IFERROR(__xludf.DUMMYFUNCTION("""COMPUTED_VALUE"""),3736.1)</f>
        <v>3736.1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IFERROR(__xludf.DUMMYFUNCTION("""COMPUTED_VALUE"""),3670.95)</f>
        <v>3670.95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IFERROR(__xludf.DUMMYFUNCTION("""COMPUTED_VALUE"""),3702.85)</f>
        <v>3702.85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IFERROR(__xludf.DUMMYFUNCTION("""COMPUTED_VALUE"""),3715.0)</f>
        <v>3715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IFERROR(__xludf.DUMMYFUNCTION("""COMPUTED_VALUE"""),3746.45)</f>
        <v>3746.45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IFERROR(__xludf.DUMMYFUNCTION("""COMPUTED_VALUE"""),3830.4)</f>
        <v>3830.4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IFERROR(__xludf.DUMMYFUNCTION("""COMPUTED_VALUE"""),3893.95)</f>
        <v>3893.95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IFERROR(__xludf.DUMMYFUNCTION("""COMPUTED_VALUE"""),3858.7)</f>
        <v>3858.7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IFERROR(__xludf.DUMMYFUNCTION("""COMPUTED_VALUE"""),3852.1)</f>
        <v>3852.1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IFERROR(__xludf.DUMMYFUNCTION("""COMPUTED_VALUE"""),3831.65)</f>
        <v>3831.65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IFERROR(__xludf.DUMMYFUNCTION("""COMPUTED_VALUE"""),3878.15)</f>
        <v>3878.15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IFERROR(__xludf.DUMMYFUNCTION("""COMPUTED_VALUE"""),3832.05)</f>
        <v>3832.05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IFERROR(__xludf.DUMMYFUNCTION("""COMPUTED_VALUE"""),3815.1)</f>
        <v>3815.1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IFERROR(__xludf.DUMMYFUNCTION("""COMPUTED_VALUE"""),3801.7)</f>
        <v>3801.7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IFERROR(__xludf.DUMMYFUNCTION("""COMPUTED_VALUE"""),3787.25)</f>
        <v>3787.25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IFERROR(__xludf.DUMMYFUNCTION("""COMPUTED_VALUE"""),3810.75)</f>
        <v>3810.75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IFERROR(__xludf.DUMMYFUNCTION("""COMPUTED_VALUE"""),3816.8)</f>
        <v>3816.8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IFERROR(__xludf.DUMMYFUNCTION("""COMPUTED_VALUE"""),3838.45)</f>
        <v>3838.45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IFERROR(__xludf.DUMMYFUNCTION("""COMPUTED_VALUE"""),3855.85)</f>
        <v>3855.85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IFERROR(__xludf.DUMMYFUNCTION("""COMPUTED_VALUE"""),3934.15)</f>
        <v>3934.15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IFERROR(__xludf.DUMMYFUNCTION("""COMPUTED_VALUE"""),3904.15)</f>
        <v>3904.15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IFERROR(__xludf.DUMMYFUNCTION("""COMPUTED_VALUE"""),3978.2)</f>
        <v>3978.2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IFERROR(__xludf.DUMMYFUNCTION("""COMPUTED_VALUE"""),4017.4)</f>
        <v>4017.4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IFERROR(__xludf.DUMMYFUNCTION("""COMPUTED_VALUE"""),3965.25)</f>
        <v>3965.25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IFERROR(__xludf.DUMMYFUNCTION("""COMPUTED_VALUE"""),4020.95)</f>
        <v>4020.95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IFERROR(__xludf.DUMMYFUNCTION("""COMPUTED_VALUE"""),4011.8)</f>
        <v>4011.8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IFERROR(__xludf.DUMMYFUNCTION("""COMPUTED_VALUE"""),3993.2)</f>
        <v>3993.2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IFERROR(__xludf.DUMMYFUNCTION("""COMPUTED_VALUE"""),3985.5)</f>
        <v>3985.5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IFERROR(__xludf.DUMMYFUNCTION("""COMPUTED_VALUE"""),3909.15)</f>
        <v>3909.15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IFERROR(__xludf.DUMMYFUNCTION("""COMPUTED_VALUE"""),3923.7)</f>
        <v>3923.7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IFERROR(__xludf.DUMMYFUNCTION("""COMPUTED_VALUE"""),4183.95)</f>
        <v>4183.95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IFERROR(__xludf.DUMMYFUNCTION("""COMPUTED_VALUE"""),4169.2)</f>
        <v>4169.2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IFERROR(__xludf.DUMMYFUNCTION("""COMPUTED_VALUE"""),4178.45)</f>
        <v>4178.45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IFERROR(__xludf.DUMMYFUNCTION("""COMPUTED_VALUE"""),4315.55)</f>
        <v>4315.55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IFERROR(__xludf.DUMMYFUNCTION("""COMPUTED_VALUE"""),4302.4)</f>
        <v>4302.4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IFERROR(__xludf.DUMMYFUNCTION("""COMPUTED_VALUE"""),4287.35)</f>
        <v>4287.35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IFERROR(__xludf.DUMMYFUNCTION("""COMPUTED_VALUE"""),4302.35)</f>
        <v>4302.35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IFERROR(__xludf.DUMMYFUNCTION("""COMPUTED_VALUE"""),4306.25)</f>
        <v>4306.25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IFERROR(__xludf.DUMMYFUNCTION("""COMPUTED_VALUE"""),4322.5)</f>
        <v>4322.5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IFERROR(__xludf.DUMMYFUNCTION("""COMPUTED_VALUE"""),4387.85)</f>
        <v>4387.85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IFERROR(__xludf.DUMMYFUNCTION("""COMPUTED_VALUE"""),4381.1)</f>
        <v>4381.1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IFERROR(__xludf.DUMMYFUNCTION("""COMPUTED_VALUE"""),4365.35)</f>
        <v>4365.35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IFERROR(__xludf.DUMMYFUNCTION("""COMPUTED_VALUE"""),4385.35)</f>
        <v>4385.35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IFERROR(__xludf.DUMMYFUNCTION("""COMPUTED_VALUE"""),4397.1)</f>
        <v>4397.1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IFERROR(__xludf.DUMMYFUNCTION("""COMPUTED_VALUE"""),4283.05)</f>
        <v>4283.05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IFERROR(__xludf.DUMMYFUNCTION("""COMPUTED_VALUE"""),4155.05)</f>
        <v>4155.05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IFERROR(__xludf.DUMMYFUNCTION("""COMPUTED_VALUE"""),4171.2)</f>
        <v>4171.2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IFERROR(__xludf.DUMMYFUNCTION("""COMPUTED_VALUE"""),4200.45)</f>
        <v>4200.45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IFERROR(__xludf.DUMMYFUNCTION("""COMPUTED_VALUE"""),4172.55)</f>
        <v>4172.55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IFERROR(__xludf.DUMMYFUNCTION("""COMPUTED_VALUE"""),4228.75)</f>
        <v>4228.75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IFERROR(__xludf.DUMMYFUNCTION("""COMPUTED_VALUE"""),4195.65)</f>
        <v>4195.65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IFERROR(__xludf.DUMMYFUNCTION("""COMPUTED_VALUE"""),4196.95)</f>
        <v>4196.95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IFERROR(__xludf.DUMMYFUNCTION("""COMPUTED_VALUE"""),4295.25)</f>
        <v>4295.25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IFERROR(__xludf.DUMMYFUNCTION("""COMPUTED_VALUE"""),4416.05)</f>
        <v>4416.05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IFERROR(__xludf.DUMMYFUNCTION("""COMPUTED_VALUE"""),4490.0)</f>
        <v>4490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IFERROR(__xludf.DUMMYFUNCTION("""COMPUTED_VALUE"""),4523.3)</f>
        <v>4523.3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IFERROR(__xludf.DUMMYFUNCTION("""COMPUTED_VALUE"""),4551.5)</f>
        <v>4551.5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IFERROR(__xludf.DUMMYFUNCTION("""COMPUTED_VALUE"""),4502.0)</f>
        <v>4502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IFERROR(__xludf.DUMMYFUNCTION("""COMPUTED_VALUE"""),4463.9)</f>
        <v>4463.9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IFERROR(__xludf.DUMMYFUNCTION("""COMPUTED_VALUE"""),4502.45)</f>
        <v>4502.45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IFERROR(__xludf.DUMMYFUNCTION("""COMPUTED_VALUE"""),4497.15)</f>
        <v>4497.15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IFERROR(__xludf.DUMMYFUNCTION("""COMPUTED_VALUE"""),4506.05)</f>
        <v>4506.05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IFERROR(__xludf.DUMMYFUNCTION("""COMPUTED_VALUE"""),4511.8)</f>
        <v>4511.8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IFERROR(__xludf.DUMMYFUNCTION("""COMPUTED_VALUE"""),4553.75)</f>
        <v>4553.75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IFERROR(__xludf.DUMMYFUNCTION("""COMPUTED_VALUE"""),4521.05)</f>
        <v>4521.05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IFERROR(__xludf.DUMMYFUNCTION("""COMPUTED_VALUE"""),4512.35)</f>
        <v>4512.35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IFERROR(__xludf.DUMMYFUNCTION("""COMPUTED_VALUE"""),4479.25)</f>
        <v>4479.25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IFERROR(__xludf.DUMMYFUNCTION("""COMPUTED_VALUE"""),4475.95)</f>
        <v>4475.95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IFERROR(__xludf.DUMMYFUNCTION("""COMPUTED_VALUE"""),4456.75)</f>
        <v>4456.75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IFERROR(__xludf.DUMMYFUNCTION("""COMPUTED_VALUE"""),4449.55)</f>
        <v>4449.55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IFERROR(__xludf.DUMMYFUNCTION("""COMPUTED_VALUE"""),4507.85)</f>
        <v>4507.85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IFERROR(__xludf.DUMMYFUNCTION("""COMPUTED_VALUE"""),4479.35)</f>
        <v>4479.35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IFERROR(__xludf.DUMMYFUNCTION("""COMPUTED_VALUE"""),4517.7)</f>
        <v>4517.7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IFERROR(__xludf.DUMMYFUNCTION("""COMPUTED_VALUE"""),4522.6)</f>
        <v>4522.6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IFERROR(__xludf.DUMMYFUNCTION("""COMPUTED_VALUE"""),4513.25)</f>
        <v>4513.25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IFERROR(__xludf.DUMMYFUNCTION("""COMPUTED_VALUE"""),4505.65)</f>
        <v>4505.65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IFERROR(__xludf.DUMMYFUNCTION("""COMPUTED_VALUE"""),4346.15)</f>
        <v>4346.15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IFERROR(__xludf.DUMMYFUNCTION("""COMPUTED_VALUE"""),4296.15)</f>
        <v>4296.15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IFERROR(__xludf.DUMMYFUNCTION("""COMPUTED_VALUE"""),4284.9)</f>
        <v>4284.9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IFERROR(__xludf.DUMMYFUNCTION("""COMPUTED_VALUE"""),4268.5)</f>
        <v>4268.5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IFERROR(__xludf.DUMMYFUNCTION("""COMPUTED_VALUE"""),4271.3)</f>
        <v>4271.3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IFERROR(__xludf.DUMMYFUNCTION("""COMPUTED_VALUE"""),4274.75)</f>
        <v>4274.75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IFERROR(__xludf.DUMMYFUNCTION("""COMPUTED_VALUE"""),4292.5)</f>
        <v>4292.5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IFERROR(__xludf.DUMMYFUNCTION("""COMPUTED_VALUE"""),4308.7)</f>
        <v>4308.7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IFERROR(__xludf.DUMMYFUNCTION("""COMPUTED_VALUE"""),4268.5)</f>
        <v>4268.5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IFERROR(__xludf.DUMMYFUNCTION("""COMPUTED_VALUE"""),4287.9)</f>
        <v>4287.9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IFERROR(__xludf.DUMMYFUNCTION("""COMPUTED_VALUE"""),4232.75)</f>
        <v>4232.75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IFERROR(__xludf.DUMMYFUNCTION("""COMPUTED_VALUE"""),4252.25)</f>
        <v>4252.25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IFERROR(__xludf.DUMMYFUNCTION("""COMPUTED_VALUE"""),4272.85)</f>
        <v>4272.85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IFERROR(__xludf.DUMMYFUNCTION("""COMPUTED_VALUE"""),4253.25)</f>
        <v>4253.25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IFERROR(__xludf.DUMMYFUNCTION("""COMPUTED_VALUE"""),4252.95)</f>
        <v>4252.95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IFERROR(__xludf.DUMMYFUNCTION("""COMPUTED_VALUE"""),4227.4)</f>
        <v>4227.4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IFERROR(__xludf.DUMMYFUNCTION("""COMPUTED_VALUE"""),4149.2)</f>
        <v>4149.2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IFERROR(__xludf.DUMMYFUNCTION("""COMPUTED_VALUE"""),4136.65)</f>
        <v>4136.65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IFERROR(__xludf.DUMMYFUNCTION("""COMPUTED_VALUE"""),4116.8)</f>
        <v>4116.8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IFERROR(__xludf.DUMMYFUNCTION("""COMPUTED_VALUE"""),4094.95)</f>
        <v>4094.95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IFERROR(__xludf.DUMMYFUNCTION("""COMPUTED_VALUE"""),4109.0)</f>
        <v>4109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IFERROR(__xludf.DUMMYFUNCTION("""COMPUTED_VALUE"""),4123.05)</f>
        <v>4123.05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IFERROR(__xludf.DUMMYFUNCTION("""COMPUTED_VALUE"""),4079.85)</f>
        <v>4079.85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IFERROR(__xludf.DUMMYFUNCTION("""COMPUTED_VALUE"""),4015.5)</f>
        <v>4015.5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IFERROR(__xludf.DUMMYFUNCTION("""COMPUTED_VALUE"""),4066.25)</f>
        <v>4066.25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IFERROR(__xludf.DUMMYFUNCTION("""COMPUTED_VALUE"""),4047.9)</f>
        <v>4047.9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IFERROR(__xludf.DUMMYFUNCTION("""COMPUTED_VALUE"""),4057.55)</f>
        <v>4057.55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IFERROR(__xludf.DUMMYFUNCTION("""COMPUTED_VALUE"""),4090.85)</f>
        <v>4090.85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IFERROR(__xludf.DUMMYFUNCTION("""COMPUTED_VALUE"""),4075.25)</f>
        <v>4075.25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IFERROR(__xludf.DUMMYFUNCTION("""COMPUTED_VALUE"""),4084.65)</f>
        <v>4084.65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IFERROR(__xludf.DUMMYFUNCTION("""COMPUTED_VALUE"""),3968.45)</f>
        <v>3968.45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IFERROR(__xludf.DUMMYFUNCTION("""COMPUTED_VALUE"""),3964.15)</f>
        <v>3964.15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IFERROR(__xludf.DUMMYFUNCTION("""COMPUTED_VALUE"""),3971.35)</f>
        <v>3971.35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IFERROR(__xludf.DUMMYFUNCTION("""COMPUTED_VALUE"""),4139.65)</f>
        <v>4139.65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IFERROR(__xludf.DUMMYFUNCTION("""COMPUTED_VALUE"""),4150.9)</f>
        <v>4150.9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IFERROR(__xludf.DUMMYFUNCTION("""COMPUTED_VALUE"""),4147.0)</f>
        <v>4147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IFERROR(__xludf.DUMMYFUNCTION("""COMPUTED_VALUE"""),4198.7)</f>
        <v>4198.7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IFERROR(__xludf.DUMMYFUNCTION("""COMPUTED_VALUE"""),4197.4)</f>
        <v>4197.4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IFERROR(__xludf.DUMMYFUNCTION("""COMPUTED_VALUE"""),4150.35)</f>
        <v>4150.35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IFERROR(__xludf.DUMMYFUNCTION("""COMPUTED_VALUE"""),4145.9)</f>
        <v>4145.9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IFERROR(__xludf.DUMMYFUNCTION("""COMPUTED_VALUE"""),4019.5)</f>
        <v>4019.5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IFERROR(__xludf.DUMMYFUNCTION("""COMPUTED_VALUE"""),4039.55)</f>
        <v>4039.55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IFERROR(__xludf.DUMMYFUNCTION("""COMPUTED_VALUE"""),4072.85)</f>
        <v>4072.85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IFERROR(__xludf.DUMMYFUNCTION("""COMPUTED_VALUE"""),4244.6)</f>
        <v>4244.6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IFERROR(__xludf.DUMMYFUNCTION("""COMPUTED_VALUE"""),4315.1)</f>
        <v>4315.1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IFERROR(__xludf.DUMMYFUNCTION("""COMPUTED_VALUE"""),4352.7)</f>
        <v>4352.7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IFERROR(__xludf.DUMMYFUNCTION("""COMPUTED_VALUE"""),4332.55)</f>
        <v>4332.55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IFERROR(__xludf.DUMMYFUNCTION("""COMPUTED_VALUE"""),4244.9)</f>
        <v>4244.9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IFERROR(__xludf.DUMMYFUNCTION("""COMPUTED_VALUE"""),4270.85)</f>
        <v>4270.85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IFERROR(__xludf.DUMMYFUNCTION("""COMPUTED_VALUE"""),4276.65)</f>
        <v>4276.65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IFERROR(__xludf.DUMMYFUNCTION("""COMPUTED_VALUE"""),4302.75)</f>
        <v>4302.75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IFERROR(__xludf.DUMMYFUNCTION("""COMPUTED_VALUE"""),4354.4)</f>
        <v>4354.4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IFERROR(__xludf.DUMMYFUNCTION("""COMPUTED_VALUE"""),4464.05)</f>
        <v>4464.05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IFERROR(__xludf.DUMMYFUNCTION("""COMPUTED_VALUE"""),4445.5)</f>
        <v>4445.5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IFERROR(__xludf.DUMMYFUNCTION("""COMPUTED_VALUE"""),4452.15)</f>
        <v>4452.15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IFERROR(__xludf.DUMMYFUNCTION("""COMPUTED_VALUE"""),4432.55)</f>
        <v>4432.55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IFERROR(__xludf.DUMMYFUNCTION("""COMPUTED_VALUE"""),4427.45)</f>
        <v>4427.45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IFERROR(__xludf.DUMMYFUNCTION("""COMPUTED_VALUE"""),4454.95)</f>
        <v>4454.95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IFERROR(__xludf.DUMMYFUNCTION("""COMPUTED_VALUE"""),4473.9)</f>
        <v>4473.9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IFERROR(__xludf.DUMMYFUNCTION("""COMPUTED_VALUE"""),4415.2)</f>
        <v>4415.2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IFERROR(__xludf.DUMMYFUNCTION("""COMPUTED_VALUE"""),4328.5)</f>
        <v>4328.5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IFERROR(__xludf.DUMMYFUNCTION("""COMPUTED_VALUE"""),4347.85)</f>
        <v>4347.85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IFERROR(__xludf.DUMMYFUNCTION("""COMPUTED_VALUE"""),4271.9)</f>
        <v>4271.9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IFERROR(__xludf.DUMMYFUNCTION("""COMPUTED_VALUE"""),4170.3)</f>
        <v>4170.3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IFERROR(__xludf.DUMMYFUNCTION("""COMPUTED_VALUE"""),4158.3)</f>
        <v>4158.3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IFERROR(__xludf.DUMMYFUNCTION("""COMPUTED_VALUE"""),4179.5)</f>
        <v>4179.5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IFERROR(__xludf.DUMMYFUNCTION("""COMPUTED_VALUE"""),4169.1)</f>
        <v>4169.1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IFERROR(__xludf.DUMMYFUNCTION("""COMPUTED_VALUE"""),4164.85)</f>
        <v>4164.85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IFERROR(__xludf.DUMMYFUNCTION("""COMPUTED_VALUE"""),4158.8)</f>
        <v>4158.8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IFERROR(__xludf.DUMMYFUNCTION("""COMPUTED_VALUE"""),4094.8)</f>
        <v>4094.8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IFERROR(__xludf.DUMMYFUNCTION("""COMPUTED_VALUE"""),4112.45)</f>
        <v>4112.45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IFERROR(__xludf.DUMMYFUNCTION("""COMPUTED_VALUE"""),4175.75)</f>
        <v>4175.75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IFERROR(__xludf.DUMMYFUNCTION("""COMPUTED_VALUE"""),4099.9)</f>
        <v>4099.9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IFERROR(__xludf.DUMMYFUNCTION("""COMPUTED_VALUE"""),4095.0)</f>
        <v>4095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IFERROR(__xludf.DUMMYFUNCTION("""COMPUTED_VALUE"""),4028.3)</f>
        <v>4028.3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IFERROR(__xludf.DUMMYFUNCTION("""COMPUTED_VALUE"""),4108.4)</f>
        <v>4108.4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IFERROR(__xludf.DUMMYFUNCTION("""COMPUTED_VALUE"""),4038.85)</f>
        <v>4038.85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IFERROR(__xludf.DUMMYFUNCTION("""COMPUTED_VALUE"""),4265.65)</f>
        <v>4265.65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IFERROR(__xludf.DUMMYFUNCTION("""COMPUTED_VALUE"""),4291.1)</f>
        <v>4291.1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IFERROR(__xludf.DUMMYFUNCTION("""COMPUTED_VALUE"""),4233.05)</f>
        <v>4233.05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IFERROR(__xludf.DUMMYFUNCTION("""COMPUTED_VALUE"""),4249.6)</f>
        <v>4249.6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IFERROR(__xludf.DUMMYFUNCTION("""COMPUTED_VALUE"""),4206.3)</f>
        <v>4206.3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IFERROR(__xludf.DUMMYFUNCTION("""COMPUTED_VALUE"""),4124.3)</f>
        <v>4124.3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IFERROR(__xludf.DUMMYFUNCTION("""COMPUTED_VALUE"""),4077.8)</f>
        <v>4077.8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IFERROR(__xludf.DUMMYFUNCTION("""COMPUTED_VALUE"""),4035.85)</f>
        <v>4035.85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IFERROR(__xludf.DUMMYFUNCTION("""COMPUTED_VALUE"""),4156.6)</f>
        <v>4156.6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IFERROR(__xludf.DUMMYFUNCTION("""COMPUTED_VALUE"""),4145.45)</f>
        <v>4145.45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IFERROR(__xludf.DUMMYFUNCTION("""COMPUTED_VALUE"""),4152.35)</f>
        <v>4152.35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IFERROR(__xludf.DUMMYFUNCTION("""COMPUTED_VALUE"""),4065.15)</f>
        <v>4065.15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IFERROR(__xludf.DUMMYFUNCTION("""COMPUTED_VALUE"""),4040.3)</f>
        <v>4040.3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IFERROR(__xludf.DUMMYFUNCTION("""COMPUTED_VALUE"""),4099.8)</f>
        <v>4099.8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IFERROR(__xludf.DUMMYFUNCTION("""COMPUTED_VALUE"""),4100.05)</f>
        <v>4100.05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IFERROR(__xludf.DUMMYFUNCTION("""COMPUTED_VALUE"""),4112.4)</f>
        <v>4112.4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IFERROR(__xludf.DUMMYFUNCTION("""COMPUTED_VALUE"""),4068.65)</f>
        <v>4068.65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IFERROR(__xludf.DUMMYFUNCTION("""COMPUTED_VALUE"""),4107.05)</f>
        <v>4107.05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IFERROR(__xludf.DUMMYFUNCTION("""COMPUTED_VALUE"""),4091.1)</f>
        <v>4091.1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IFERROR(__xludf.DUMMYFUNCTION("""COMPUTED_VALUE"""),4082.75)</f>
        <v>4082.75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IFERROR(__xludf.DUMMYFUNCTION("""COMPUTED_VALUE"""),4029.4)</f>
        <v>4029.4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IFERROR(__xludf.DUMMYFUNCTION("""COMPUTED_VALUE"""),4036.95)</f>
        <v>4036.95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IFERROR(__xludf.DUMMYFUNCTION("""COMPUTED_VALUE"""),3963.55)</f>
        <v>3963.55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IFERROR(__xludf.DUMMYFUNCTION("""COMPUTED_VALUE"""),3950.15)</f>
        <v>3950.15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IFERROR(__xludf.DUMMYFUNCTION("""COMPUTED_VALUE"""),3910.15)</f>
        <v>3910.15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IFERROR(__xludf.DUMMYFUNCTION("""COMPUTED_VALUE"""),3934.85)</f>
        <v>3934.85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IFERROR(__xludf.DUMMYFUNCTION("""COMPUTED_VALUE"""),3904.5)</f>
        <v>3904.5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IFERROR(__xludf.DUMMYFUNCTION("""COMPUTED_VALUE"""),3873.2)</f>
        <v>3873.2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IFERROR(__xludf.DUMMYFUNCTION("""COMPUTED_VALUE"""),3784.1)</f>
        <v>3784.1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IFERROR(__xludf.DUMMYFUNCTION("""COMPUTED_VALUE"""),3779.4)</f>
        <v>3779.4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IFERROR(__xludf.DUMMYFUNCTION("""COMPUTED_VALUE"""),3786.0)</f>
        <v>3786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IFERROR(__xludf.DUMMYFUNCTION("""COMPUTED_VALUE"""),3675.6)</f>
        <v>3675.6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IFERROR(__xludf.DUMMYFUNCTION("""COMPUTED_VALUE"""),3629.55)</f>
        <v>3629.55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IFERROR(__xludf.DUMMYFUNCTION("""COMPUTED_VALUE"""),3612.55)</f>
        <v>3612.55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IFERROR(__xludf.DUMMYFUNCTION("""COMPUTED_VALUE"""),3483.25)</f>
        <v>3483.25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IFERROR(__xludf.DUMMYFUNCTION("""COMPUTED_VALUE"""),3493.05)</f>
        <v>3493.05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IFERROR(__xludf.DUMMYFUNCTION("""COMPUTED_VALUE"""),3532.05)</f>
        <v>3532.05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IFERROR(__xludf.DUMMYFUNCTION("""COMPUTED_VALUE"""),3547.05)</f>
        <v>3547.05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IFERROR(__xludf.DUMMYFUNCTION("""COMPUTED_VALUE"""),3601.6)</f>
        <v>3601.6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IFERROR(__xludf.DUMMYFUNCTION("""COMPUTED_VALUE"""),3611.2)</f>
        <v>3611.2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IFERROR(__xludf.DUMMYFUNCTION("""COMPUTED_VALUE"""),3589.65)</f>
        <v>3589.65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IFERROR(__xludf.DUMMYFUNCTION("""COMPUTED_VALUE"""),3575.3)</f>
        <v>3575.3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IFERROR(__xludf.DUMMYFUNCTION("""COMPUTED_VALUE"""),3506.2)</f>
        <v>3506.2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IFERROR(__xludf.DUMMYFUNCTION("""COMPUTED_VALUE"""),3511.05)</f>
        <v>3511.05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IFERROR(__xludf.DUMMYFUNCTION("""COMPUTED_VALUE"""),3497.7)</f>
        <v>3497.7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IFERROR(__xludf.DUMMYFUNCTION("""COMPUTED_VALUE"""),3552.45)</f>
        <v>3552.45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IFERROR(__xludf.DUMMYFUNCTION("""COMPUTED_VALUE"""),3497.1)</f>
        <v>3497.1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IFERROR(__xludf.DUMMYFUNCTION("""COMPUTED_VALUE"""),3563.15)</f>
        <v>3563.15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IFERROR(__xludf.DUMMYFUNCTION("""COMPUTED_VALUE"""),3578.1)</f>
        <v>3578.1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IFERROR(__xludf.DUMMYFUNCTION("""COMPUTED_VALUE"""),3628.95)</f>
        <v>3628.95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IFERROR(__xludf.DUMMYFUNCTION("""COMPUTED_VALUE"""),3657.75)</f>
        <v>3657.75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IFERROR(__xludf.DUMMYFUNCTION("""COMPUTED_VALUE"""),3635.8)</f>
        <v>3635.8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IFERROR(__xludf.DUMMYFUNCTION("""COMPUTED_VALUE"""),3651.2)</f>
        <v>3651.2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IFERROR(__xludf.DUMMYFUNCTION("""COMPUTED_VALUE"""),3606.15)</f>
        <v>3606.15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IFERROR(__xludf.DUMMYFUNCTION("""COMPUTED_VALUE"""),3550.8)</f>
        <v>3550.8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IFERROR(__xludf.DUMMYFUNCTION("""COMPUTED_VALUE"""),3543.95)</f>
        <v>3543.95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IFERROR(__xludf.DUMMYFUNCTION("""COMPUTED_VALUE"""),3403.15)</f>
        <v>3403.15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IFERROR(__xludf.DUMMYFUNCTION("""COMPUTED_VALUE"""),3299.4)</f>
        <v>3299.4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IFERROR(__xludf.DUMMYFUNCTION("""COMPUTED_VALUE"""),3274.05)</f>
        <v>3274.05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IFERROR(__xludf.DUMMYFUNCTION("""COMPUTED_VALUE"""),3292.95)</f>
        <v>3292.95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IFERROR(__xludf.DUMMYFUNCTION("""COMPUTED_VALUE"""),3246.6)</f>
        <v>3246.6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IFERROR(__xludf.DUMMYFUNCTION("""COMPUTED_VALUE"""),3231.5)</f>
        <v>3231.5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IFERROR(__xludf.DUMMYFUNCTION("""COMPUTED_VALUE"""),3248.2)</f>
        <v>3248.2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IFERROR(__xludf.DUMMYFUNCTION("""COMPUTED_VALUE"""),3273.8)</f>
        <v>3273.8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IFERROR(__xludf.DUMMYFUNCTION("""COMPUTED_VALUE"""),3298.9)</f>
        <v>3298.9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IFERROR(__xludf.DUMMYFUNCTION("""COMPUTED_VALUE"""),3321.6)</f>
        <v>3321.6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IFERROR(__xludf.DUMMYFUNCTION("""COMPUTED_VALUE"""),3314.4)</f>
        <v>3314.4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IFERROR(__xludf.DUMMYFUNCTION("""COMPUTED_VALUE"""),3413.0)</f>
        <v>3413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IFERROR(__xludf.DUMMYFUNCTION("""COMPUTED_VALUE"""),3401.6)</f>
        <v>3401.6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IFERROR(__xludf.DUMMYFUNCTION("""COMPUTED_VALUE"""),3448.0)</f>
        <v>3448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IFERROR(__xludf.DUMMYFUNCTION("""COMPUTED_VALUE"""),3443.5)</f>
        <v>3443.5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IFERROR(__xludf.DUMMYFUNCTION("""COMPUTED_VALUE"""),3472.5)</f>
        <v>3472.5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IFERROR(__xludf.DUMMYFUNCTION("""COMPUTED_VALUE"""),3453.7)</f>
        <v>3453.7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IFERROR(__xludf.DUMMYFUNCTION("""COMPUTED_VALUE"""),3444.7)</f>
        <v>3444.7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IFERROR(__xludf.DUMMYFUNCTION("""COMPUTED_VALUE"""),3454.3)</f>
        <v>3454.3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IFERROR(__xludf.DUMMYFUNCTION("""COMPUTED_VALUE"""),3460.0)</f>
        <v>3460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IFERROR(__xludf.DUMMYFUNCTION("""COMPUTED_VALUE"""),3445.1)</f>
        <v>3445.1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IFERROR(__xludf.DUMMYFUNCTION("""COMPUTED_VALUE"""),3448.9)</f>
        <v>3448.9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IFERROR(__xludf.DUMMYFUNCTION("""COMPUTED_VALUE"""),3440.3)</f>
        <v>3440.3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IFERROR(__xludf.DUMMYFUNCTION("""COMPUTED_VALUE"""),3620.4)</f>
        <v>3620.4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IFERROR(__xludf.DUMMYFUNCTION("""COMPUTED_VALUE"""),3515.0)</f>
        <v>3515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IFERROR(__xludf.DUMMYFUNCTION("""COMPUTED_VALUE"""),3548.7)</f>
        <v>3548.7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IFERROR(__xludf.DUMMYFUNCTION("""COMPUTED_VALUE"""),3579.9)</f>
        <v>3579.9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IFERROR(__xludf.DUMMYFUNCTION("""COMPUTED_VALUE"""),3561.3)</f>
        <v>3561.3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IFERROR(__xludf.DUMMYFUNCTION("""COMPUTED_VALUE"""),3518.8)</f>
        <v>3518.8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IFERROR(__xludf.DUMMYFUNCTION("""COMPUTED_VALUE"""),3498.3)</f>
        <v>3498.3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IFERROR(__xludf.DUMMYFUNCTION("""COMPUTED_VALUE"""),3525.8)</f>
        <v>3525.8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IFERROR(__xludf.DUMMYFUNCTION("""COMPUTED_VALUE"""),3477.0)</f>
        <v>3477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IFERROR(__xludf.DUMMYFUNCTION("""COMPUTED_VALUE"""),3514.6)</f>
        <v>3514.6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IFERROR(__xludf.DUMMYFUNCTION("""COMPUTED_VALUE"""),3537.3)</f>
        <v>3537.3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IFERROR(__xludf.DUMMYFUNCTION("""COMPUTED_VALUE"""),3498.7)</f>
        <v>3498.7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IFERROR(__xludf.DUMMYFUNCTION("""COMPUTED_VALUE"""),3497.7)</f>
        <v>3497.7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IFERROR(__xludf.DUMMYFUNCTION("""COMPUTED_VALUE"""),3498.1)</f>
        <v>3498.1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IFERROR(__xludf.DUMMYFUNCTION("""COMPUTED_VALUE"""),3463.4)</f>
        <v>3463.4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IFERROR(__xludf.DUMMYFUNCTION("""COMPUTED_VALUE"""),3449.8)</f>
        <v>3449.8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IFERROR(__xludf.DUMMYFUNCTION("""COMPUTED_VALUE"""),3405.2)</f>
        <v>3405.2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IFERROR(__xludf.DUMMYFUNCTION("""COMPUTED_VALUE"""),3380.9)</f>
        <v>3380.9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IFERROR(__xludf.DUMMYFUNCTION("""COMPUTED_VALUE"""),3371.1)</f>
        <v>3371.1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IFERROR(__xludf.DUMMYFUNCTION("""COMPUTED_VALUE"""),3384.2)</f>
        <v>3384.2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IFERROR(__xludf.DUMMYFUNCTION("""COMPUTED_VALUE"""),3421.9)</f>
        <v>3421.9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IFERROR(__xludf.DUMMYFUNCTION("""COMPUTED_VALUE"""),3462.9)</f>
        <v>3462.9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IFERROR(__xludf.DUMMYFUNCTION("""COMPUTED_VALUE"""),3471.9)</f>
        <v>3471.9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IFERROR(__xludf.DUMMYFUNCTION("""COMPUTED_VALUE"""),3434.2)</f>
        <v>3434.2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IFERROR(__xludf.DUMMYFUNCTION("""COMPUTED_VALUE"""),3445.7)</f>
        <v>3445.7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IFERROR(__xludf.DUMMYFUNCTION("""COMPUTED_VALUE"""),3496.3)</f>
        <v>3496.3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IFERROR(__xludf.DUMMYFUNCTION("""COMPUTED_VALUE"""),3515.3)</f>
        <v>3515.3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IFERROR(__xludf.DUMMYFUNCTION("""COMPUTED_VALUE"""),3451.4)</f>
        <v>3451.4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IFERROR(__xludf.DUMMYFUNCTION("""COMPUTED_VALUE"""),3424.0)</f>
        <v>3424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IFERROR(__xludf.DUMMYFUNCTION("""COMPUTED_VALUE"""),3435.7)</f>
        <v>3435.7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IFERROR(__xludf.DUMMYFUNCTION("""COMPUTED_VALUE"""),3393.6)</f>
        <v>3393.6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IFERROR(__xludf.DUMMYFUNCTION("""COMPUTED_VALUE"""),3390.4)</f>
        <v>3390.4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IFERROR(__xludf.DUMMYFUNCTION("""COMPUTED_VALUE"""),3444.8)</f>
        <v>3444.8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IFERROR(__xludf.DUMMYFUNCTION("""COMPUTED_VALUE"""),3441.8)</f>
        <v>3441.8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IFERROR(__xludf.DUMMYFUNCTION("""COMPUTED_VALUE"""),3441.1)</f>
        <v>3441.1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IFERROR(__xludf.DUMMYFUNCTION("""COMPUTED_VALUE"""),3462.0)</f>
        <v>3462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IFERROR(__xludf.DUMMYFUNCTION("""COMPUTED_VALUE"""),3429.7)</f>
        <v>3429.7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IFERROR(__xludf.DUMMYFUNCTION("""COMPUTED_VALUE"""),3423.3)</f>
        <v>3423.3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IFERROR(__xludf.DUMMYFUNCTION("""COMPUTED_VALUE"""),3400.8)</f>
        <v>3400.8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IFERROR(__xludf.DUMMYFUNCTION("""COMPUTED_VALUE"""),3419.8)</f>
        <v>3419.8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IFERROR(__xludf.DUMMYFUNCTION("""COMPUTED_VALUE"""),3411.7)</f>
        <v>3411.7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IFERROR(__xludf.DUMMYFUNCTION("""COMPUTED_VALUE"""),3406.2)</f>
        <v>3406.2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IFERROR(__xludf.DUMMYFUNCTION("""COMPUTED_VALUE"""),3383.8)</f>
        <v>3383.8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IFERROR(__xludf.DUMMYFUNCTION("""COMPUTED_VALUE"""),3382.0)</f>
        <v>3382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IFERROR(__xludf.DUMMYFUNCTION("""COMPUTED_VALUE"""),3266.0)</f>
        <v>3266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IFERROR(__xludf.DUMMYFUNCTION("""COMPUTED_VALUE"""),3222.7)</f>
        <v>3222.7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IFERROR(__xludf.DUMMYFUNCTION("""COMPUTED_VALUE"""),3252.3)</f>
        <v>3252.3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IFERROR(__xludf.DUMMYFUNCTION("""COMPUTED_VALUE"""),3233.1)</f>
        <v>3233.1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IFERROR(__xludf.DUMMYFUNCTION("""COMPUTED_VALUE"""),3209.2)</f>
        <v>3209.2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IFERROR(__xludf.DUMMYFUNCTION("""COMPUTED_VALUE"""),3189.9)</f>
        <v>3189.9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IFERROR(__xludf.DUMMYFUNCTION("""COMPUTED_VALUE"""),3158.2)</f>
        <v>3158.2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IFERROR(__xludf.DUMMYFUNCTION("""COMPUTED_VALUE"""),3159.6)</f>
        <v>3159.6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IFERROR(__xludf.DUMMYFUNCTION("""COMPUTED_VALUE"""),3179.1)</f>
        <v>3179.1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IFERROR(__xludf.DUMMYFUNCTION("""COMPUTED_VALUE"""),3148.0)</f>
        <v>3148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IFERROR(__xludf.DUMMYFUNCTION("""COMPUTED_VALUE"""),3135.8)</f>
        <v>3135.8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IFERROR(__xludf.DUMMYFUNCTION("""COMPUTED_VALUE"""),3079.3)</f>
        <v>3079.3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IFERROR(__xludf.DUMMYFUNCTION("""COMPUTED_VALUE"""),3056.0)</f>
        <v>3056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IFERROR(__xludf.DUMMYFUNCTION("""COMPUTED_VALUE"""),3053.6)</f>
        <v>3053.6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IFERROR(__xludf.DUMMYFUNCTION("""COMPUTED_VALUE"""),3036.8)</f>
        <v>3036.8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IFERROR(__xludf.DUMMYFUNCTION("""COMPUTED_VALUE"""),3003.0)</f>
        <v>3003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IFERROR(__xludf.DUMMYFUNCTION("""COMPUTED_VALUE"""),3074.4)</f>
        <v>3074.4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IFERROR(__xludf.DUMMYFUNCTION("""COMPUTED_VALUE"""),3063.9)</f>
        <v>3063.9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IFERROR(__xludf.DUMMYFUNCTION("""COMPUTED_VALUE"""),3032.3)</f>
        <v>3032.3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IFERROR(__xludf.DUMMYFUNCTION("""COMPUTED_VALUE"""),3047.0)</f>
        <v>3047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IFERROR(__xludf.DUMMYFUNCTION("""COMPUTED_VALUE"""),3036.4)</f>
        <v>3036.4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IFERROR(__xludf.DUMMYFUNCTION("""COMPUTED_VALUE"""),3040.8)</f>
        <v>3040.8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IFERROR(__xludf.DUMMYFUNCTION("""COMPUTED_VALUE"""),3035.4)</f>
        <v>3035.4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IFERROR(__xludf.DUMMYFUNCTION("""COMPUTED_VALUE"""),3036.2)</f>
        <v>3036.2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IFERROR(__xludf.DUMMYFUNCTION("""COMPUTED_VALUE"""),3022.3)</f>
        <v>3022.3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IFERROR(__xludf.DUMMYFUNCTION("""COMPUTED_VALUE"""),3011.2)</f>
        <v>3011.2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IFERROR(__xludf.DUMMYFUNCTION("""COMPUTED_VALUE"""),3016.2)</f>
        <v>3016.2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IFERROR(__xludf.DUMMYFUNCTION("""COMPUTED_VALUE"""),3098.6)</f>
        <v>3098.6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IFERROR(__xludf.DUMMYFUNCTION("""COMPUTED_VALUE"""),3102.6)</f>
        <v>3102.6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IFERROR(__xludf.DUMMYFUNCTION("""COMPUTED_VALUE"""),3054.0)</f>
        <v>3054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IFERROR(__xludf.DUMMYFUNCTION("""COMPUTED_VALUE"""),3140.6)</f>
        <v>3140.6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IFERROR(__xludf.DUMMYFUNCTION("""COMPUTED_VALUE"""),3157.2)</f>
        <v>3157.2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IFERROR(__xludf.DUMMYFUNCTION("""COMPUTED_VALUE"""),3093.7)</f>
        <v>3093.7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IFERROR(__xludf.DUMMYFUNCTION("""COMPUTED_VALUE"""),3084.7)</f>
        <v>3084.7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IFERROR(__xludf.DUMMYFUNCTION("""COMPUTED_VALUE"""),3112.6)</f>
        <v>3112.6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IFERROR(__xludf.DUMMYFUNCTION("""COMPUTED_VALUE"""),3111.5)</f>
        <v>3111.5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IFERROR(__xludf.DUMMYFUNCTION("""COMPUTED_VALUE"""),3097.5)</f>
        <v>3097.5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IFERROR(__xludf.DUMMYFUNCTION("""COMPUTED_VALUE"""),3095.7)</f>
        <v>3095.7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IFERROR(__xludf.DUMMYFUNCTION("""COMPUTED_VALUE"""),3048.3)</f>
        <v>3048.3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IFERROR(__xludf.DUMMYFUNCTION("""COMPUTED_VALUE"""),3019.0)</f>
        <v>3019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IFERROR(__xludf.DUMMYFUNCTION("""COMPUTED_VALUE"""),3049.4)</f>
        <v>3049.4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IFERROR(__xludf.DUMMYFUNCTION("""COMPUTED_VALUE"""),3110.0)</f>
        <v>3110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IFERROR(__xludf.DUMMYFUNCTION("""COMPUTED_VALUE"""),3124.2)</f>
        <v>3124.2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IFERROR(__xludf.DUMMYFUNCTION("""COMPUTED_VALUE"""),3133.4)</f>
        <v>3133.4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IFERROR(__xludf.DUMMYFUNCTION("""COMPUTED_VALUE"""),3111.9)</f>
        <v>3111.9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IFERROR(__xludf.DUMMYFUNCTION("""COMPUTED_VALUE"""),3145.7)</f>
        <v>3145.7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IFERROR(__xludf.DUMMYFUNCTION("""COMPUTED_VALUE"""),3172.8)</f>
        <v>3172.8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IFERROR(__xludf.DUMMYFUNCTION("""COMPUTED_VALUE"""),3176.7)</f>
        <v>3176.7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IFERROR(__xludf.DUMMYFUNCTION("""COMPUTED_VALUE"""),3169.2)</f>
        <v>3169.2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IFERROR(__xludf.DUMMYFUNCTION("""COMPUTED_VALUE"""),3073.8)</f>
        <v>3073.8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IFERROR(__xludf.DUMMYFUNCTION("""COMPUTED_VALUE"""),3062.4)</f>
        <v>3062.4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IFERROR(__xludf.DUMMYFUNCTION("""COMPUTED_VALUE"""),3035.4)</f>
        <v>3035.4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IFERROR(__xludf.DUMMYFUNCTION("""COMPUTED_VALUE"""),2957.4)</f>
        <v>2957.4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IFERROR(__xludf.DUMMYFUNCTION("""COMPUTED_VALUE"""),2899.1)</f>
        <v>2899.1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IFERROR(__xludf.DUMMYFUNCTION("""COMPUTED_VALUE"""),2896.1)</f>
        <v>2896.1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IFERROR(__xludf.DUMMYFUNCTION("""COMPUTED_VALUE"""),2888.4)</f>
        <v>2888.4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IFERROR(__xludf.DUMMYFUNCTION("""COMPUTED_VALUE"""),2914.2)</f>
        <v>2914.2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IFERROR(__xludf.DUMMYFUNCTION("""COMPUTED_VALUE"""),2901.9)</f>
        <v>2901.9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IFERROR(__xludf.DUMMYFUNCTION("""COMPUTED_VALUE"""),2988.4)</f>
        <v>2988.4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IFERROR(__xludf.DUMMYFUNCTION("""COMPUTED_VALUE"""),2973.7)</f>
        <v>2973.7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IFERROR(__xludf.DUMMYFUNCTION("""COMPUTED_VALUE"""),3027.2)</f>
        <v>3027.2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IFERROR(__xludf.DUMMYFUNCTION("""COMPUTED_VALUE"""),3061.7)</f>
        <v>3061.7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IFERROR(__xludf.DUMMYFUNCTION("""COMPUTED_VALUE"""),3028.3)</f>
        <v>3028.3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IFERROR(__xludf.DUMMYFUNCTION("""COMPUTED_VALUE"""),3007.2)</f>
        <v>3007.2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IFERROR(__xludf.DUMMYFUNCTION("""COMPUTED_VALUE"""),2960.3)</f>
        <v>2960.3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IFERROR(__xludf.DUMMYFUNCTION("""COMPUTED_VALUE"""),2969.8)</f>
        <v>2969.8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IFERROR(__xludf.DUMMYFUNCTION("""COMPUTED_VALUE"""),2970.7)</f>
        <v>2970.7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IFERROR(__xludf.DUMMYFUNCTION("""COMPUTED_VALUE"""),2962.2)</f>
        <v>2962.2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IFERROR(__xludf.DUMMYFUNCTION("""COMPUTED_VALUE"""),3015.2)</f>
        <v>3015.2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IFERROR(__xludf.DUMMYFUNCTION("""COMPUTED_VALUE"""),3006.7)</f>
        <v>3006.7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IFERROR(__xludf.DUMMYFUNCTION("""COMPUTED_VALUE"""),3073.2)</f>
        <v>3073.2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IFERROR(__xludf.DUMMYFUNCTION("""COMPUTED_VALUE"""),3063.2)</f>
        <v>3063.2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IFERROR(__xludf.DUMMYFUNCTION("""COMPUTED_VALUE"""),3084.9)</f>
        <v>3084.9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IFERROR(__xludf.DUMMYFUNCTION("""COMPUTED_VALUE"""),3057.9)</f>
        <v>3057.9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IFERROR(__xludf.DUMMYFUNCTION("""COMPUTED_VALUE"""),3057.6)</f>
        <v>3057.6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IFERROR(__xludf.DUMMYFUNCTION("""COMPUTED_VALUE"""),3035.3)</f>
        <v>3035.3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IFERROR(__xludf.DUMMYFUNCTION("""COMPUTED_VALUE"""),3058.0)</f>
        <v>3058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IFERROR(__xludf.DUMMYFUNCTION("""COMPUTED_VALUE"""),3016.8)</f>
        <v>3016.8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IFERROR(__xludf.DUMMYFUNCTION("""COMPUTED_VALUE"""),2990.2)</f>
        <v>2990.2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IFERROR(__xludf.DUMMYFUNCTION("""COMPUTED_VALUE"""),3010.9)</f>
        <v>3010.9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IFERROR(__xludf.DUMMYFUNCTION("""COMPUTED_VALUE"""),2991.8)</f>
        <v>2991.8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IFERROR(__xludf.DUMMYFUNCTION("""COMPUTED_VALUE"""),3025.2)</f>
        <v>3025.2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IFERROR(__xludf.DUMMYFUNCTION("""COMPUTED_VALUE"""),3047.0)</f>
        <v>3047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IFERROR(__xludf.DUMMYFUNCTION("""COMPUTED_VALUE"""),3131.8)</f>
        <v>3131.8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IFERROR(__xludf.DUMMYFUNCTION("""COMPUTED_VALUE"""),3105.7)</f>
        <v>3105.7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IFERROR(__xludf.DUMMYFUNCTION("""COMPUTED_VALUE"""),3106.0)</f>
        <v>3106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IFERROR(__xludf.DUMMYFUNCTION("""COMPUTED_VALUE"""),3102.2)</f>
        <v>3102.2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IFERROR(__xludf.DUMMYFUNCTION("""COMPUTED_VALUE"""),3087.1)</f>
        <v>3087.1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IFERROR(__xludf.DUMMYFUNCTION("""COMPUTED_VALUE"""),3147.7)</f>
        <v>3147.7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IFERROR(__xludf.DUMMYFUNCTION("""COMPUTED_VALUE"""),3144.8)</f>
        <v>3144.8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IFERROR(__xludf.DUMMYFUNCTION("""COMPUTED_VALUE"""),3150.6)</f>
        <v>3150.6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IFERROR(__xludf.DUMMYFUNCTION("""COMPUTED_VALUE"""),3141.2)</f>
        <v>3141.2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IFERROR(__xludf.DUMMYFUNCTION("""COMPUTED_VALUE"""),3119.2)</f>
        <v>3119.2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IFERROR(__xludf.DUMMYFUNCTION("""COMPUTED_VALUE"""),3162.9)</f>
        <v>3162.9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IFERROR(__xludf.DUMMYFUNCTION("""COMPUTED_VALUE"""),3136.6)</f>
        <v>3136.6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IFERROR(__xludf.DUMMYFUNCTION("""COMPUTED_VALUE"""),3137.5)</f>
        <v>3137.5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IFERROR(__xludf.DUMMYFUNCTION("""COMPUTED_VALUE"""),3133.4)</f>
        <v>3133.4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IFERROR(__xludf.DUMMYFUNCTION("""COMPUTED_VALUE"""),3135.7)</f>
        <v>3135.7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IFERROR(__xludf.DUMMYFUNCTION("""COMPUTED_VALUE"""),3180.0)</f>
        <v>3180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IFERROR(__xludf.DUMMYFUNCTION("""COMPUTED_VALUE"""),3229.2)</f>
        <v>3229.2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IFERROR(__xludf.DUMMYFUNCTION("""COMPUTED_VALUE"""),3238.2)</f>
        <v>3238.2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IFERROR(__xludf.DUMMYFUNCTION("""COMPUTED_VALUE"""),3236.5)</f>
        <v>3236.5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IFERROR(__xludf.DUMMYFUNCTION("""COMPUTED_VALUE"""),3208.3)</f>
        <v>3208.3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IFERROR(__xludf.DUMMYFUNCTION("""COMPUTED_VALUE"""),3189.2)</f>
        <v>3189.2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IFERROR(__xludf.DUMMYFUNCTION("""COMPUTED_VALUE"""),3191.9)</f>
        <v>3191.9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IFERROR(__xludf.DUMMYFUNCTION("""COMPUTED_VALUE"""),3220.5)</f>
        <v>3220.5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IFERROR(__xludf.DUMMYFUNCTION("""COMPUTED_VALUE"""),3230.2)</f>
        <v>3230.2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IFERROR(__xludf.DUMMYFUNCTION("""COMPUTED_VALUE"""),3205.1)</f>
        <v>3205.1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IFERROR(__xludf.DUMMYFUNCTION("""COMPUTED_VALUE"""),3217.8)</f>
        <v>3217.8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IFERROR(__xludf.DUMMYFUNCTION("""COMPUTED_VALUE"""),3280.8)</f>
        <v>3280.8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IFERROR(__xludf.DUMMYFUNCTION("""COMPUTED_VALUE"""),3282.0)</f>
        <v>3282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IFERROR(__xludf.DUMMYFUNCTION("""COMPUTED_VALUE"""),3324.9)</f>
        <v>3324.9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IFERROR(__xludf.DUMMYFUNCTION("""COMPUTED_VALUE"""),3310.0)</f>
        <v>3310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IFERROR(__xludf.DUMMYFUNCTION("""COMPUTED_VALUE"""),3319.0)</f>
        <v>3319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IFERROR(__xludf.DUMMYFUNCTION("""COMPUTED_VALUE"""),3280.0)</f>
        <v>3280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IFERROR(__xludf.DUMMYFUNCTION("""COMPUTED_VALUE"""),3251.5)</f>
        <v>3251.5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IFERROR(__xludf.DUMMYFUNCTION("""COMPUTED_VALUE"""),3246.8)</f>
        <v>3246.8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IFERROR(__xludf.DUMMYFUNCTION("""COMPUTED_VALUE"""),3206.2)</f>
        <v>3206.2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IFERROR(__xludf.DUMMYFUNCTION("""COMPUTED_VALUE"""),3227.4)</f>
        <v>3227.4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IFERROR(__xludf.DUMMYFUNCTION("""COMPUTED_VALUE"""),3250.7)</f>
        <v>3250.7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IFERROR(__xludf.DUMMYFUNCTION("""COMPUTED_VALUE"""),3216.1)</f>
        <v>3216.1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IFERROR(__xludf.DUMMYFUNCTION("""COMPUTED_VALUE"""),3255.8)</f>
        <v>3255.8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IFERROR(__xludf.DUMMYFUNCTION("""COMPUTED_VALUE"""),3295.6)</f>
        <v>3295.6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IFERROR(__xludf.DUMMYFUNCTION("""COMPUTED_VALUE"""),3203.9)</f>
        <v>3203.9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IFERROR(__xludf.DUMMYFUNCTION("""COMPUTED_VALUE"""),3207.8)</f>
        <v>3207.8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IFERROR(__xludf.DUMMYFUNCTION("""COMPUTED_VALUE"""),3239.6)</f>
        <v>3239.6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IFERROR(__xludf.DUMMYFUNCTION("""COMPUTED_VALUE"""),3268.0)</f>
        <v>3268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IFERROR(__xludf.DUMMYFUNCTION("""COMPUTED_VALUE"""),3192.5)</f>
        <v>3192.5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IFERROR(__xludf.DUMMYFUNCTION("""COMPUTED_VALUE"""),3206.7)</f>
        <v>3206.7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IFERROR(__xludf.DUMMYFUNCTION("""COMPUTED_VALUE"""),3163.6)</f>
        <v>3163.6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IFERROR(__xludf.DUMMYFUNCTION("""COMPUTED_VALUE"""),3102.3)</f>
        <v>3102.3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IFERROR(__xludf.DUMMYFUNCTION("""COMPUTED_VALUE"""),3122.6)</f>
        <v>3122.6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IFERROR(__xludf.DUMMYFUNCTION("""COMPUTED_VALUE"""),3150.4)</f>
        <v>3150.4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IFERROR(__xludf.DUMMYFUNCTION("""COMPUTED_VALUE"""),3162.5)</f>
        <v>3162.5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IFERROR(__xludf.DUMMYFUNCTION("""COMPUTED_VALUE"""),3158.0)</f>
        <v>3158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IFERROR(__xludf.DUMMYFUNCTION("""COMPUTED_VALUE"""),3200.1)</f>
        <v>3200.1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IFERROR(__xludf.DUMMYFUNCTION("""COMPUTED_VALUE"""),3144.4)</f>
        <v>3144.4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IFERROR(__xludf.DUMMYFUNCTION("""COMPUTED_VALUE"""),3123.9)</f>
        <v>3123.9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IFERROR(__xludf.DUMMYFUNCTION("""COMPUTED_VALUE"""),3169.6)</f>
        <v>3169.6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IFERROR(__xludf.DUMMYFUNCTION("""COMPUTED_VALUE"""),3225.3)</f>
        <v>3225.3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IFERROR(__xludf.DUMMYFUNCTION("""COMPUTED_VALUE"""),2999.1)</f>
        <v>2999.1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IFERROR(__xludf.DUMMYFUNCTION("""COMPUTED_VALUE"""),2991.5)</f>
        <v>2991.5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IFERROR(__xludf.DUMMYFUNCTION("""COMPUTED_VALUE"""),2941.6)</f>
        <v>2941.6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IFERROR(__xludf.DUMMYFUNCTION("""COMPUTED_VALUE"""),2948.2)</f>
        <v>2948.2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IFERROR(__xludf.DUMMYFUNCTION("""COMPUTED_VALUE"""),2984.6)</f>
        <v>2984.6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IFERROR(__xludf.DUMMYFUNCTION("""COMPUTED_VALUE"""),2909.8)</f>
        <v>2909.8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IFERROR(__xludf.DUMMYFUNCTION("""COMPUTED_VALUE"""),2750.1)</f>
        <v>2750.1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IFERROR(__xludf.DUMMYFUNCTION("""COMPUTED_VALUE"""),2692.2)</f>
        <v>2692.2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IFERROR(__xludf.DUMMYFUNCTION("""COMPUTED_VALUE"""),2706.6)</f>
        <v>2706.6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IFERROR(__xludf.DUMMYFUNCTION("""COMPUTED_VALUE"""),2717.4)</f>
        <v>2717.4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IFERROR(__xludf.DUMMYFUNCTION("""COMPUTED_VALUE"""),2694.9)</f>
        <v>2694.9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IFERROR(__xludf.DUMMYFUNCTION("""COMPUTED_VALUE"""),2677.9)</f>
        <v>2677.9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IFERROR(__xludf.DUMMYFUNCTION("""COMPUTED_VALUE"""),2686.2)</f>
        <v>2686.2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IFERROR(__xludf.DUMMYFUNCTION("""COMPUTED_VALUE"""),2676.3)</f>
        <v>2676.3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IFERROR(__xludf.DUMMYFUNCTION("""COMPUTED_VALUE"""),2573.7)</f>
        <v>2573.7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IFERROR(__xludf.DUMMYFUNCTION("""COMPUTED_VALUE"""),2629.3)</f>
        <v>2629.3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IFERROR(__xludf.DUMMYFUNCTION("""COMPUTED_VALUE"""),2647.7)</f>
        <v>2647.7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IFERROR(__xludf.DUMMYFUNCTION("""COMPUTED_VALUE"""),2637.4)</f>
        <v>2637.4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IFERROR(__xludf.DUMMYFUNCTION("""COMPUTED_VALUE"""),2613.5)</f>
        <v>2613.5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IFERROR(__xludf.DUMMYFUNCTION("""COMPUTED_VALUE"""),2587.8)</f>
        <v>2587.8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IFERROR(__xludf.DUMMYFUNCTION("""COMPUTED_VALUE"""),2578.8)</f>
        <v>2578.8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IFERROR(__xludf.DUMMYFUNCTION("""COMPUTED_VALUE"""),2557.6)</f>
        <v>2557.6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IFERROR(__xludf.DUMMYFUNCTION("""COMPUTED_VALUE"""),2527.4)</f>
        <v>2527.4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IFERROR(__xludf.DUMMYFUNCTION("""COMPUTED_VALUE"""),2513.1)</f>
        <v>2513.1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IFERROR(__xludf.DUMMYFUNCTION("""COMPUTED_VALUE"""),2464.9)</f>
        <v>2464.9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IFERROR(__xludf.DUMMYFUNCTION("""COMPUTED_VALUE"""),2442.4)</f>
        <v>2442.4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IFERROR(__xludf.DUMMYFUNCTION("""COMPUTED_VALUE"""),2410.5)</f>
        <v>2410.5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IFERROR(__xludf.DUMMYFUNCTION("""COMPUTED_VALUE"""),2409.2)</f>
        <v>2409.2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IFERROR(__xludf.DUMMYFUNCTION("""COMPUTED_VALUE"""),2391.7)</f>
        <v>2391.7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IFERROR(__xludf.DUMMYFUNCTION("""COMPUTED_VALUE"""),2440.8)</f>
        <v>2440.8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IFERROR(__xludf.DUMMYFUNCTION("""COMPUTED_VALUE"""),2356.0)</f>
        <v>2356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IFERROR(__xludf.DUMMYFUNCTION("""COMPUTED_VALUE"""),2390.6)</f>
        <v>2390.6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IFERROR(__xludf.DUMMYFUNCTION("""COMPUTED_VALUE"""),2383.8)</f>
        <v>2383.8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IFERROR(__xludf.DUMMYFUNCTION("""COMPUTED_VALUE"""),2398.8)</f>
        <v>2398.8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IFERROR(__xludf.DUMMYFUNCTION("""COMPUTED_VALUE"""),2377.4)</f>
        <v>2377.4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IFERROR(__xludf.DUMMYFUNCTION("""COMPUTED_VALUE"""),2389.8)</f>
        <v>2389.8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IFERROR(__xludf.DUMMYFUNCTION("""COMPUTED_VALUE"""),2358.9)</f>
        <v>2358.9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IFERROR(__xludf.DUMMYFUNCTION("""COMPUTED_VALUE"""),2408.2)</f>
        <v>2408.2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IFERROR(__xludf.DUMMYFUNCTION("""COMPUTED_VALUE"""),2450.7)</f>
        <v>2450.7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IFERROR(__xludf.DUMMYFUNCTION("""COMPUTED_VALUE"""),2473.9)</f>
        <v>2473.9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IFERROR(__xludf.DUMMYFUNCTION("""COMPUTED_VALUE"""),2539.8)</f>
        <v>2539.8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IFERROR(__xludf.DUMMYFUNCTION("""COMPUTED_VALUE"""),2559.2)</f>
        <v>2559.2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IFERROR(__xludf.DUMMYFUNCTION("""COMPUTED_VALUE"""),2589.0)</f>
        <v>2589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IFERROR(__xludf.DUMMYFUNCTION("""COMPUTED_VALUE"""),2524.3)</f>
        <v>2524.3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IFERROR(__xludf.DUMMYFUNCTION("""COMPUTED_VALUE"""),2472.6)</f>
        <v>2472.6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IFERROR(__xludf.DUMMYFUNCTION("""COMPUTED_VALUE"""),2554.9)</f>
        <v>2554.9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IFERROR(__xludf.DUMMYFUNCTION("""COMPUTED_VALUE"""),2576.9)</f>
        <v>2576.9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IFERROR(__xludf.DUMMYFUNCTION("""COMPUTED_VALUE"""),2581.5)</f>
        <v>2581.5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IFERROR(__xludf.DUMMYFUNCTION("""COMPUTED_VALUE"""),2579.6)</f>
        <v>2579.6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IFERROR(__xludf.DUMMYFUNCTION("""COMPUTED_VALUE"""),2610.5)</f>
        <v>2610.5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IFERROR(__xludf.DUMMYFUNCTION("""COMPUTED_VALUE"""),2538.5)</f>
        <v>2538.5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IFERROR(__xludf.DUMMYFUNCTION("""COMPUTED_VALUE"""),2521.8)</f>
        <v>2521.8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IFERROR(__xludf.DUMMYFUNCTION("""COMPUTED_VALUE"""),2396.9)</f>
        <v>2396.9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IFERROR(__xludf.DUMMYFUNCTION("""COMPUTED_VALUE"""),2447.6)</f>
        <v>2447.6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IFERROR(__xludf.DUMMYFUNCTION("""COMPUTED_VALUE"""),2444.7)</f>
        <v>2444.7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IFERROR(__xludf.DUMMYFUNCTION("""COMPUTED_VALUE"""),2474.7)</f>
        <v>2474.7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IFERROR(__xludf.DUMMYFUNCTION("""COMPUTED_VALUE"""),2473.9)</f>
        <v>2473.9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IFERROR(__xludf.DUMMYFUNCTION("""COMPUTED_VALUE"""),2431.3)</f>
        <v>2431.3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IFERROR(__xludf.DUMMYFUNCTION("""COMPUTED_VALUE"""),2427.3)</f>
        <v>2427.3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IFERROR(__xludf.DUMMYFUNCTION("""COMPUTED_VALUE"""),2435.4)</f>
        <v>2435.4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IFERROR(__xludf.DUMMYFUNCTION("""COMPUTED_VALUE"""),2401.4)</f>
        <v>2401.4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IFERROR(__xludf.DUMMYFUNCTION("""COMPUTED_VALUE"""),2394.4)</f>
        <v>2394.4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IFERROR(__xludf.DUMMYFUNCTION("""COMPUTED_VALUE"""),2392.9)</f>
        <v>2392.9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IFERROR(__xludf.DUMMYFUNCTION("""COMPUTED_VALUE"""),2300.3)</f>
        <v>2300.3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IFERROR(__xludf.DUMMYFUNCTION("""COMPUTED_VALUE"""),2272.8)</f>
        <v>2272.8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IFERROR(__xludf.DUMMYFUNCTION("""COMPUTED_VALUE"""),2246.0)</f>
        <v>2246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IFERROR(__xludf.DUMMYFUNCTION("""COMPUTED_VALUE"""),2264.0)</f>
        <v>2264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IFERROR(__xludf.DUMMYFUNCTION("""COMPUTED_VALUE"""),2283.2)</f>
        <v>2283.2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IFERROR(__xludf.DUMMYFUNCTION("""COMPUTED_VALUE"""),2327.1)</f>
        <v>2327.1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IFERROR(__xludf.DUMMYFUNCTION("""COMPUTED_VALUE"""),2327.4)</f>
        <v>2327.4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IFERROR(__xludf.DUMMYFUNCTION("""COMPUTED_VALUE"""),2327.2)</f>
        <v>2327.2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IFERROR(__xludf.DUMMYFUNCTION("""COMPUTED_VALUE"""),2317.3)</f>
        <v>2317.3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IFERROR(__xludf.DUMMYFUNCTION("""COMPUTED_VALUE"""),2308.2)</f>
        <v>2308.2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IFERROR(__xludf.DUMMYFUNCTION("""COMPUTED_VALUE"""),2276.2)</f>
        <v>2276.2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IFERROR(__xludf.DUMMYFUNCTION("""COMPUTED_VALUE"""),2284.2)</f>
        <v>2284.2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IFERROR(__xludf.DUMMYFUNCTION("""COMPUTED_VALUE"""),2258.9)</f>
        <v>2258.9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IFERROR(__xludf.DUMMYFUNCTION("""COMPUTED_VALUE"""),2297.4)</f>
        <v>2297.4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IFERROR(__xludf.DUMMYFUNCTION("""COMPUTED_VALUE"""),2446.9)</f>
        <v>2446.9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IFERROR(__xludf.DUMMYFUNCTION("""COMPUTED_VALUE"""),2241.7)</f>
        <v>2241.7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IFERROR(__xludf.DUMMYFUNCTION("""COMPUTED_VALUE"""),2241.0)</f>
        <v>2241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IFERROR(__xludf.DUMMYFUNCTION("""COMPUTED_VALUE"""),2198.9)</f>
        <v>2198.9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IFERROR(__xludf.DUMMYFUNCTION("""COMPUTED_VALUE"""),2151.4)</f>
        <v>2151.4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IFERROR(__xludf.DUMMYFUNCTION("""COMPUTED_VALUE"""),2151.0)</f>
        <v>2151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IFERROR(__xludf.DUMMYFUNCTION("""COMPUTED_VALUE"""),2153.9)</f>
        <v>2153.9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IFERROR(__xludf.DUMMYFUNCTION("""COMPUTED_VALUE"""),2135.6)</f>
        <v>2135.6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IFERROR(__xludf.DUMMYFUNCTION("""COMPUTED_VALUE"""),2161.4)</f>
        <v>2161.4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IFERROR(__xludf.DUMMYFUNCTION("""COMPUTED_VALUE"""),2162.0)</f>
        <v>2162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IFERROR(__xludf.DUMMYFUNCTION("""COMPUTED_VALUE"""),2199.0)</f>
        <v>2199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IFERROR(__xludf.DUMMYFUNCTION("""COMPUTED_VALUE"""),2223.0)</f>
        <v>2223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6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IFERROR(__xludf.DUMMYFUNCTION("""COMPUTED_VALUE"""),655.38)</f>
        <v>655.38</v>
      </c>
    </row>
    <row r="4">
      <c r="A4" s="4">
        <f>IFERROR(__xludf.DUMMYFUNCTION("""COMPUTED_VALUE"""),44929.64583333333)</f>
        <v>44929.64583</v>
      </c>
      <c r="B4" s="5">
        <f>IFERROR(__xludf.DUMMYFUNCTION("""COMPUTED_VALUE"""),660.63)</f>
        <v>660.63</v>
      </c>
    </row>
    <row r="5">
      <c r="A5" s="4">
        <f>IFERROR(__xludf.DUMMYFUNCTION("""COMPUTED_VALUE"""),44930.64583333333)</f>
        <v>44930.64583</v>
      </c>
      <c r="B5" s="5">
        <f>IFERROR(__xludf.DUMMYFUNCTION("""COMPUTED_VALUE"""),657.1)</f>
        <v>657.1</v>
      </c>
    </row>
    <row r="6">
      <c r="A6" s="4">
        <f>IFERROR(__xludf.DUMMYFUNCTION("""COMPUTED_VALUE"""),44931.64583333333)</f>
        <v>44931.64583</v>
      </c>
      <c r="B6" s="5">
        <f>IFERROR(__xludf.DUMMYFUNCTION("""COMPUTED_VALUE"""),610.01)</f>
        <v>610.01</v>
      </c>
    </row>
    <row r="7">
      <c r="A7" s="4">
        <f>IFERROR(__xludf.DUMMYFUNCTION("""COMPUTED_VALUE"""),44932.64583333333)</f>
        <v>44932.64583</v>
      </c>
      <c r="B7" s="5">
        <f>IFERROR(__xludf.DUMMYFUNCTION("""COMPUTED_VALUE"""),598.04)</f>
        <v>598.04</v>
      </c>
    </row>
    <row r="8">
      <c r="A8" s="4">
        <f>IFERROR(__xludf.DUMMYFUNCTION("""COMPUTED_VALUE"""),44935.64583333333)</f>
        <v>44935.64583</v>
      </c>
      <c r="B8" s="5">
        <f>IFERROR(__xludf.DUMMYFUNCTION("""COMPUTED_VALUE"""),599.34)</f>
        <v>599.34</v>
      </c>
    </row>
    <row r="9">
      <c r="A9" s="4">
        <f>IFERROR(__xludf.DUMMYFUNCTION("""COMPUTED_VALUE"""),44936.64583333333)</f>
        <v>44936.64583</v>
      </c>
      <c r="B9" s="5">
        <f>IFERROR(__xludf.DUMMYFUNCTION("""COMPUTED_VALUE"""),590.42)</f>
        <v>590.42</v>
      </c>
    </row>
    <row r="10">
      <c r="A10" s="4">
        <f>IFERROR(__xludf.DUMMYFUNCTION("""COMPUTED_VALUE"""),44937.64583333333)</f>
        <v>44937.64583</v>
      </c>
      <c r="B10" s="5">
        <f>IFERROR(__xludf.DUMMYFUNCTION("""COMPUTED_VALUE"""),589.58)</f>
        <v>589.58</v>
      </c>
    </row>
    <row r="11">
      <c r="A11" s="4">
        <f>IFERROR(__xludf.DUMMYFUNCTION("""COMPUTED_VALUE"""),44938.64583333333)</f>
        <v>44938.64583</v>
      </c>
      <c r="B11" s="5">
        <f>IFERROR(__xludf.DUMMYFUNCTION("""COMPUTED_VALUE"""),589.84)</f>
        <v>589.84</v>
      </c>
    </row>
    <row r="12">
      <c r="A12" s="4">
        <f>IFERROR(__xludf.DUMMYFUNCTION("""COMPUTED_VALUE"""),44939.64583333333)</f>
        <v>44939.64583</v>
      </c>
      <c r="B12" s="5">
        <f>IFERROR(__xludf.DUMMYFUNCTION("""COMPUTED_VALUE"""),597.78)</f>
        <v>597.78</v>
      </c>
    </row>
    <row r="13">
      <c r="A13" s="4">
        <f>IFERROR(__xludf.DUMMYFUNCTION("""COMPUTED_VALUE"""),44942.64583333333)</f>
        <v>44942.64583</v>
      </c>
      <c r="B13" s="5">
        <f>IFERROR(__xludf.DUMMYFUNCTION("""COMPUTED_VALUE"""),601.09)</f>
        <v>601.09</v>
      </c>
    </row>
    <row r="14">
      <c r="A14" s="4">
        <f>IFERROR(__xludf.DUMMYFUNCTION("""COMPUTED_VALUE"""),44943.64583333333)</f>
        <v>44943.64583</v>
      </c>
      <c r="B14" s="5">
        <f>IFERROR(__xludf.DUMMYFUNCTION("""COMPUTED_VALUE"""),598.5)</f>
        <v>598.5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IFERROR(__xludf.DUMMYFUNCTION("""COMPUTED_VALUE"""),599.87)</f>
        <v>599.87</v>
      </c>
    </row>
    <row r="16">
      <c r="A16" s="4">
        <f>IFERROR(__xludf.DUMMYFUNCTION("""COMPUTED_VALUE"""),44945.64583333333)</f>
        <v>44945.64583</v>
      </c>
      <c r="B16" s="5">
        <f>IFERROR(__xludf.DUMMYFUNCTION("""COMPUTED_VALUE"""),601.25)</f>
        <v>601.25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IFERROR(__xludf.DUMMYFUNCTION("""COMPUTED_VALUE"""),586.04)</f>
        <v>586.04</v>
      </c>
    </row>
    <row r="18">
      <c r="A18" s="4">
        <f>IFERROR(__xludf.DUMMYFUNCTION("""COMPUTED_VALUE"""),44949.64583333333)</f>
        <v>44949.64583</v>
      </c>
      <c r="B18" s="5">
        <f>IFERROR(__xludf.DUMMYFUNCTION("""COMPUTED_VALUE"""),586.3)</f>
        <v>586.3</v>
      </c>
    </row>
    <row r="19">
      <c r="A19" s="4">
        <f>IFERROR(__xludf.DUMMYFUNCTION("""COMPUTED_VALUE"""),44950.64583333333)</f>
        <v>44950.64583</v>
      </c>
      <c r="B19" s="5">
        <f>IFERROR(__xludf.DUMMYFUNCTION("""COMPUTED_VALUE"""),585.51)</f>
        <v>585.51</v>
      </c>
    </row>
    <row r="20">
      <c r="A20" s="4">
        <f>IFERROR(__xludf.DUMMYFUNCTION("""COMPUTED_VALUE"""),44951.64583333333)</f>
        <v>44951.64583</v>
      </c>
      <c r="B20" s="5">
        <f>IFERROR(__xludf.DUMMYFUNCTION("""COMPUTED_VALUE"""),579.59)</f>
        <v>579.59</v>
      </c>
    </row>
    <row r="21">
      <c r="A21" s="4">
        <f>IFERROR(__xludf.DUMMYFUNCTION("""COMPUTED_VALUE"""),44953.64583333333)</f>
        <v>44953.64583</v>
      </c>
      <c r="B21" s="5">
        <f>IFERROR(__xludf.DUMMYFUNCTION("""COMPUTED_VALUE"""),576.07)</f>
        <v>576.07</v>
      </c>
    </row>
    <row r="22">
      <c r="A22" s="4">
        <f>IFERROR(__xludf.DUMMYFUNCTION("""COMPUTED_VALUE"""),44956.64583333333)</f>
        <v>44956.64583</v>
      </c>
      <c r="B22" s="5">
        <f>IFERROR(__xludf.DUMMYFUNCTION("""COMPUTED_VALUE"""),602.18)</f>
        <v>602.18</v>
      </c>
    </row>
    <row r="23">
      <c r="A23" s="4">
        <f>IFERROR(__xludf.DUMMYFUNCTION("""COMPUTED_VALUE"""),44957.64583333333)</f>
        <v>44957.64583</v>
      </c>
      <c r="B23" s="5">
        <f>IFERROR(__xludf.DUMMYFUNCTION("""COMPUTED_VALUE"""),588.64)</f>
        <v>588.64</v>
      </c>
    </row>
    <row r="24">
      <c r="A24" s="4">
        <f>IFERROR(__xludf.DUMMYFUNCTION("""COMPUTED_VALUE"""),44958.64583333333)</f>
        <v>44958.64583</v>
      </c>
      <c r="B24" s="5">
        <f>IFERROR(__xludf.DUMMYFUNCTION("""COMPUTED_VALUE"""),581.72)</f>
        <v>581.72</v>
      </c>
    </row>
    <row r="25">
      <c r="A25" s="4">
        <f>IFERROR(__xludf.DUMMYFUNCTION("""COMPUTED_VALUE"""),44959.64583333333)</f>
        <v>44959.64583</v>
      </c>
      <c r="B25" s="5">
        <f>IFERROR(__xludf.DUMMYFUNCTION("""COMPUTED_VALUE"""),571.77)</f>
        <v>571.77</v>
      </c>
    </row>
    <row r="26">
      <c r="A26" s="4">
        <f>IFERROR(__xludf.DUMMYFUNCTION("""COMPUTED_VALUE"""),44960.64583333333)</f>
        <v>44960.64583</v>
      </c>
      <c r="B26" s="5">
        <f>IFERROR(__xludf.DUMMYFUNCTION("""COMPUTED_VALUE"""),601.42)</f>
        <v>601.42</v>
      </c>
    </row>
    <row r="27">
      <c r="A27" s="4">
        <f>IFERROR(__xludf.DUMMYFUNCTION("""COMPUTED_VALUE"""),44963.64583333333)</f>
        <v>44963.64583</v>
      </c>
      <c r="B27" s="5">
        <f>IFERROR(__xludf.DUMMYFUNCTION("""COMPUTED_VALUE"""),610.42)</f>
        <v>610.42</v>
      </c>
    </row>
    <row r="28">
      <c r="A28" s="4">
        <f>IFERROR(__xludf.DUMMYFUNCTION("""COMPUTED_VALUE"""),44964.64583333333)</f>
        <v>44964.64583</v>
      </c>
      <c r="B28" s="5">
        <f>IFERROR(__xludf.DUMMYFUNCTION("""COMPUTED_VALUE"""),616.05)</f>
        <v>616.05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IFERROR(__xludf.DUMMYFUNCTION("""COMPUTED_VALUE"""),635.17)</f>
        <v>635.17</v>
      </c>
    </row>
    <row r="30">
      <c r="A30" s="4">
        <f>IFERROR(__xludf.DUMMYFUNCTION("""COMPUTED_VALUE"""),44966.64583333333)</f>
        <v>44966.64583</v>
      </c>
      <c r="B30" s="5">
        <f>IFERROR(__xludf.DUMMYFUNCTION("""COMPUTED_VALUE"""),645.5)</f>
        <v>645.5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IFERROR(__xludf.DUMMYFUNCTION("""COMPUTED_VALUE"""),643.55)</f>
        <v>643.55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IFERROR(__xludf.DUMMYFUNCTION("""COMPUTED_VALUE"""),634.55)</f>
        <v>634.55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IFERROR(__xludf.DUMMYFUNCTION("""COMPUTED_VALUE"""),645.87)</f>
        <v>645.87</v>
      </c>
    </row>
    <row r="34">
      <c r="A34" s="4">
        <f>IFERROR(__xludf.DUMMYFUNCTION("""COMPUTED_VALUE"""),44972.64583333333)</f>
        <v>44972.64583</v>
      </c>
      <c r="B34" s="5">
        <f>IFERROR(__xludf.DUMMYFUNCTION("""COMPUTED_VALUE"""),649.0)</f>
        <v>649</v>
      </c>
    </row>
    <row r="35">
      <c r="A35" s="4">
        <f>IFERROR(__xludf.DUMMYFUNCTION("""COMPUTED_VALUE"""),44973.64583333333)</f>
        <v>44973.64583</v>
      </c>
      <c r="B35" s="5">
        <f>IFERROR(__xludf.DUMMYFUNCTION("""COMPUTED_VALUE"""),643.73)</f>
        <v>643.73</v>
      </c>
    </row>
    <row r="36">
      <c r="A36" s="4">
        <f>IFERROR(__xludf.DUMMYFUNCTION("""COMPUTED_VALUE"""),44974.64583333333)</f>
        <v>44974.64583</v>
      </c>
      <c r="B36" s="5">
        <f>IFERROR(__xludf.DUMMYFUNCTION("""COMPUTED_VALUE"""),641.67)</f>
        <v>641.67</v>
      </c>
    </row>
    <row r="37">
      <c r="A37" s="4">
        <f>IFERROR(__xludf.DUMMYFUNCTION("""COMPUTED_VALUE"""),44977.64583333333)</f>
        <v>44977.64583</v>
      </c>
      <c r="B37" s="5">
        <f>IFERROR(__xludf.DUMMYFUNCTION("""COMPUTED_VALUE"""),636.74)</f>
        <v>636.74</v>
      </c>
    </row>
    <row r="38">
      <c r="A38" s="4">
        <f>IFERROR(__xludf.DUMMYFUNCTION("""COMPUTED_VALUE"""),44978.64583333333)</f>
        <v>44978.64583</v>
      </c>
      <c r="B38" s="5">
        <f>IFERROR(__xludf.DUMMYFUNCTION("""COMPUTED_VALUE"""),637.92)</f>
        <v>637.92</v>
      </c>
    </row>
    <row r="39">
      <c r="A39" s="4">
        <f>IFERROR(__xludf.DUMMYFUNCTION("""COMPUTED_VALUE"""),44979.64583333333)</f>
        <v>44979.64583</v>
      </c>
      <c r="B39" s="5">
        <f>IFERROR(__xludf.DUMMYFUNCTION("""COMPUTED_VALUE"""),619.87)</f>
        <v>619.87</v>
      </c>
    </row>
    <row r="40">
      <c r="A40" s="4">
        <f>IFERROR(__xludf.DUMMYFUNCTION("""COMPUTED_VALUE"""),44980.64583333333)</f>
        <v>44980.64583</v>
      </c>
      <c r="B40" s="5">
        <f>IFERROR(__xludf.DUMMYFUNCTION("""COMPUTED_VALUE"""),620.24)</f>
        <v>620.24</v>
      </c>
    </row>
    <row r="41">
      <c r="A41" s="4">
        <f>IFERROR(__xludf.DUMMYFUNCTION("""COMPUTED_VALUE"""),44981.64583333333)</f>
        <v>44981.64583</v>
      </c>
      <c r="B41" s="5">
        <f>IFERROR(__xludf.DUMMYFUNCTION("""COMPUTED_VALUE"""),623.63)</f>
        <v>623.63</v>
      </c>
    </row>
    <row r="42">
      <c r="A42" s="4">
        <f>IFERROR(__xludf.DUMMYFUNCTION("""COMPUTED_VALUE"""),44984.64583333333)</f>
        <v>44984.64583</v>
      </c>
      <c r="B42" s="5">
        <f>IFERROR(__xludf.DUMMYFUNCTION("""COMPUTED_VALUE"""),619.45)</f>
        <v>619.45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IFERROR(__xludf.DUMMYFUNCTION("""COMPUTED_VALUE"""),611.21)</f>
        <v>611.21</v>
      </c>
    </row>
    <row r="44">
      <c r="A44" s="4">
        <f>IFERROR(__xludf.DUMMYFUNCTION("""COMPUTED_VALUE"""),44986.64583333333)</f>
        <v>44986.64583</v>
      </c>
      <c r="B44" s="5">
        <f>IFERROR(__xludf.DUMMYFUNCTION("""COMPUTED_VALUE"""),615.49)</f>
        <v>615.49</v>
      </c>
    </row>
    <row r="45">
      <c r="A45" s="4">
        <f>IFERROR(__xludf.DUMMYFUNCTION("""COMPUTED_VALUE"""),44987.64583333333)</f>
        <v>44987.64583</v>
      </c>
      <c r="B45" s="5">
        <f>IFERROR(__xludf.DUMMYFUNCTION("""COMPUTED_VALUE"""),608.3)</f>
        <v>608.3</v>
      </c>
    </row>
    <row r="46">
      <c r="A46" s="4">
        <f>IFERROR(__xludf.DUMMYFUNCTION("""COMPUTED_VALUE"""),44988.64583333333)</f>
        <v>44988.64583</v>
      </c>
      <c r="B46" s="5">
        <f>IFERROR(__xludf.DUMMYFUNCTION("""COMPUTED_VALUE"""),610.01)</f>
        <v>610.01</v>
      </c>
    </row>
    <row r="47">
      <c r="A47" s="4">
        <f>IFERROR(__xludf.DUMMYFUNCTION("""COMPUTED_VALUE"""),44991.64583333333)</f>
        <v>44991.64583</v>
      </c>
      <c r="B47" s="5">
        <f>IFERROR(__xludf.DUMMYFUNCTION("""COMPUTED_VALUE"""),613.49)</f>
        <v>613.49</v>
      </c>
    </row>
    <row r="48">
      <c r="A48" s="4">
        <f>IFERROR(__xludf.DUMMYFUNCTION("""COMPUTED_VALUE"""),44993.64583333333)</f>
        <v>44993.64583</v>
      </c>
      <c r="B48" s="5">
        <f>IFERROR(__xludf.DUMMYFUNCTION("""COMPUTED_VALUE"""),599.68)</f>
        <v>599.68</v>
      </c>
    </row>
    <row r="49">
      <c r="A49" s="4">
        <f>IFERROR(__xludf.DUMMYFUNCTION("""COMPUTED_VALUE"""),44994.64583333333)</f>
        <v>44994.64583</v>
      </c>
      <c r="B49" s="5">
        <f>IFERROR(__xludf.DUMMYFUNCTION("""COMPUTED_VALUE"""),590.13)</f>
        <v>590.13</v>
      </c>
    </row>
    <row r="50">
      <c r="A50" s="4">
        <f>IFERROR(__xludf.DUMMYFUNCTION("""COMPUTED_VALUE"""),44995.64583333333)</f>
        <v>44995.64583</v>
      </c>
      <c r="B50" s="5">
        <f>IFERROR(__xludf.DUMMYFUNCTION("""COMPUTED_VALUE"""),587.42)</f>
        <v>587.42</v>
      </c>
    </row>
    <row r="51">
      <c r="A51" s="4">
        <f>IFERROR(__xludf.DUMMYFUNCTION("""COMPUTED_VALUE"""),44998.64583333333)</f>
        <v>44998.64583</v>
      </c>
      <c r="B51" s="5">
        <f>IFERROR(__xludf.DUMMYFUNCTION("""COMPUTED_VALUE"""),583.36)</f>
        <v>583.36</v>
      </c>
    </row>
    <row r="52">
      <c r="A52" s="4">
        <f>IFERROR(__xludf.DUMMYFUNCTION("""COMPUTED_VALUE"""),44999.64583333333)</f>
        <v>44999.64583</v>
      </c>
      <c r="B52" s="5">
        <f>IFERROR(__xludf.DUMMYFUNCTION("""COMPUTED_VALUE"""),573.16)</f>
        <v>573.16</v>
      </c>
    </row>
    <row r="53">
      <c r="A53" s="4">
        <f>IFERROR(__xludf.DUMMYFUNCTION("""COMPUTED_VALUE"""),45000.64583333333)</f>
        <v>45000.64583</v>
      </c>
      <c r="B53" s="5">
        <f>IFERROR(__xludf.DUMMYFUNCTION("""COMPUTED_VALUE"""),571.88)</f>
        <v>571.88</v>
      </c>
    </row>
    <row r="54">
      <c r="A54" s="4">
        <f>IFERROR(__xludf.DUMMYFUNCTION("""COMPUTED_VALUE"""),45001.64583333333)</f>
        <v>45001.64583</v>
      </c>
      <c r="B54" s="5">
        <f>IFERROR(__xludf.DUMMYFUNCTION("""COMPUTED_VALUE"""),571.51)</f>
        <v>571.51</v>
      </c>
    </row>
    <row r="55">
      <c r="A55" s="4">
        <f>IFERROR(__xludf.DUMMYFUNCTION("""COMPUTED_VALUE"""),45002.64583333333)</f>
        <v>45002.64583</v>
      </c>
      <c r="B55" s="5">
        <f>IFERROR(__xludf.DUMMYFUNCTION("""COMPUTED_VALUE"""),573.24)</f>
        <v>573.24</v>
      </c>
    </row>
    <row r="56">
      <c r="A56" s="4">
        <f>IFERROR(__xludf.DUMMYFUNCTION("""COMPUTED_VALUE"""),45005.64583333333)</f>
        <v>45005.64583</v>
      </c>
      <c r="B56" s="5">
        <f>IFERROR(__xludf.DUMMYFUNCTION("""COMPUTED_VALUE"""),555.08)</f>
        <v>555.08</v>
      </c>
    </row>
    <row r="57">
      <c r="A57" s="4">
        <f>IFERROR(__xludf.DUMMYFUNCTION("""COMPUTED_VALUE"""),45006.64583333333)</f>
        <v>45006.64583</v>
      </c>
      <c r="B57" s="5">
        <f>IFERROR(__xludf.DUMMYFUNCTION("""COMPUTED_VALUE"""),571.01)</f>
        <v>571.01</v>
      </c>
    </row>
    <row r="58">
      <c r="A58" s="4">
        <f>IFERROR(__xludf.DUMMYFUNCTION("""COMPUTED_VALUE"""),45007.64583333333)</f>
        <v>45007.64583</v>
      </c>
      <c r="B58" s="5">
        <f>IFERROR(__xludf.DUMMYFUNCTION("""COMPUTED_VALUE"""),583.42)</f>
        <v>583.42</v>
      </c>
    </row>
    <row r="59">
      <c r="A59" s="4">
        <f>IFERROR(__xludf.DUMMYFUNCTION("""COMPUTED_VALUE"""),45008.64583333333)</f>
        <v>45008.64583</v>
      </c>
      <c r="B59" s="5">
        <f>IFERROR(__xludf.DUMMYFUNCTION("""COMPUTED_VALUE"""),583.3)</f>
        <v>583.3</v>
      </c>
    </row>
    <row r="60">
      <c r="A60" s="4">
        <f>IFERROR(__xludf.DUMMYFUNCTION("""COMPUTED_VALUE"""),45009.64583333333)</f>
        <v>45009.64583</v>
      </c>
      <c r="B60" s="5">
        <f>IFERROR(__xludf.DUMMYFUNCTION("""COMPUTED_VALUE"""),564.92)</f>
        <v>564.92</v>
      </c>
    </row>
    <row r="61">
      <c r="A61" s="4">
        <f>IFERROR(__xludf.DUMMYFUNCTION("""COMPUTED_VALUE"""),45012.64583333333)</f>
        <v>45012.64583</v>
      </c>
      <c r="B61" s="5">
        <f>IFERROR(__xludf.DUMMYFUNCTION("""COMPUTED_VALUE"""),559.3)</f>
        <v>559.3</v>
      </c>
    </row>
    <row r="62">
      <c r="A62" s="4">
        <f>IFERROR(__xludf.DUMMYFUNCTION("""COMPUTED_VALUE"""),45013.64583333333)</f>
        <v>45013.64583</v>
      </c>
      <c r="B62" s="5">
        <f>IFERROR(__xludf.DUMMYFUNCTION("""COMPUTED_VALUE"""),553.45)</f>
        <v>553.45</v>
      </c>
    </row>
    <row r="63">
      <c r="A63" s="4">
        <f>IFERROR(__xludf.DUMMYFUNCTION("""COMPUTED_VALUE"""),45014.64583333333)</f>
        <v>45014.64583</v>
      </c>
      <c r="B63" s="5">
        <f>IFERROR(__xludf.DUMMYFUNCTION("""COMPUTED_VALUE"""),562.52)</f>
        <v>562.52</v>
      </c>
    </row>
    <row r="64">
      <c r="A64" s="4">
        <f>IFERROR(__xludf.DUMMYFUNCTION("""COMPUTED_VALUE"""),45016.64583333333)</f>
        <v>45016.64583</v>
      </c>
      <c r="B64" s="5">
        <f>IFERROR(__xludf.DUMMYFUNCTION("""COMPUTED_VALUE"""),561.67)</f>
        <v>561.67</v>
      </c>
    </row>
    <row r="65">
      <c r="A65" s="4">
        <f>IFERROR(__xludf.DUMMYFUNCTION("""COMPUTED_VALUE"""),45019.64583333333)</f>
        <v>45019.64583</v>
      </c>
      <c r="B65" s="5">
        <f>IFERROR(__xludf.DUMMYFUNCTION("""COMPUTED_VALUE"""),571.51)</f>
        <v>571.51</v>
      </c>
    </row>
    <row r="66">
      <c r="A66" s="4">
        <f>IFERROR(__xludf.DUMMYFUNCTION("""COMPUTED_VALUE"""),45021.64583333333)</f>
        <v>45021.64583</v>
      </c>
      <c r="B66" s="5">
        <f>IFERROR(__xludf.DUMMYFUNCTION("""COMPUTED_VALUE"""),576.13)</f>
        <v>576.13</v>
      </c>
    </row>
    <row r="67">
      <c r="A67" s="4">
        <f>IFERROR(__xludf.DUMMYFUNCTION("""COMPUTED_VALUE"""),45022.64583333333)</f>
        <v>45022.64583</v>
      </c>
      <c r="B67" s="5">
        <f>IFERROR(__xludf.DUMMYFUNCTION("""COMPUTED_VALUE"""),593.22)</f>
        <v>593.22</v>
      </c>
    </row>
    <row r="68">
      <c r="A68" s="4">
        <f>IFERROR(__xludf.DUMMYFUNCTION("""COMPUTED_VALUE"""),45026.64583333333)</f>
        <v>45026.64583</v>
      </c>
      <c r="B68" s="5">
        <f>IFERROR(__xludf.DUMMYFUNCTION("""COMPUTED_VALUE"""),582.88)</f>
        <v>582.88</v>
      </c>
    </row>
    <row r="69">
      <c r="A69" s="4">
        <f>IFERROR(__xludf.DUMMYFUNCTION("""COMPUTED_VALUE"""),45027.64583333333)</f>
        <v>45027.64583</v>
      </c>
      <c r="B69" s="5">
        <f>IFERROR(__xludf.DUMMYFUNCTION("""COMPUTED_VALUE"""),583.78)</f>
        <v>583.78</v>
      </c>
    </row>
    <row r="70">
      <c r="A70" s="4">
        <f>IFERROR(__xludf.DUMMYFUNCTION("""COMPUTED_VALUE"""),45028.64583333333)</f>
        <v>45028.64583</v>
      </c>
      <c r="B70" s="5">
        <f>IFERROR(__xludf.DUMMYFUNCTION("""COMPUTED_VALUE"""),585.7)</f>
        <v>585.7</v>
      </c>
    </row>
    <row r="71">
      <c r="A71" s="4">
        <f>IFERROR(__xludf.DUMMYFUNCTION("""COMPUTED_VALUE"""),45029.64583333333)</f>
        <v>45029.64583</v>
      </c>
      <c r="B71" s="5">
        <f>IFERROR(__xludf.DUMMYFUNCTION("""COMPUTED_VALUE"""),590.45)</f>
        <v>590.45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IFERROR(__xludf.DUMMYFUNCTION("""COMPUTED_VALUE"""),596.15)</f>
        <v>596.15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IFERROR(__xludf.DUMMYFUNCTION("""COMPUTED_VALUE"""),591.57)</f>
        <v>591.57</v>
      </c>
    </row>
    <row r="74">
      <c r="A74" s="4">
        <f>IFERROR(__xludf.DUMMYFUNCTION("""COMPUTED_VALUE"""),45035.64583333333)</f>
        <v>45035.64583</v>
      </c>
      <c r="B74" s="5">
        <f>IFERROR(__xludf.DUMMYFUNCTION("""COMPUTED_VALUE"""),594.78)</f>
        <v>594.78</v>
      </c>
    </row>
    <row r="75">
      <c r="A75" s="4">
        <f>IFERROR(__xludf.DUMMYFUNCTION("""COMPUTED_VALUE"""),45036.64583333333)</f>
        <v>45036.64583</v>
      </c>
      <c r="B75" s="5">
        <f>IFERROR(__xludf.DUMMYFUNCTION("""COMPUTED_VALUE"""),591.27)</f>
        <v>591.27</v>
      </c>
    </row>
    <row r="76">
      <c r="A76" s="4">
        <f>IFERROR(__xludf.DUMMYFUNCTION("""COMPUTED_VALUE"""),45037.64583333333)</f>
        <v>45037.64583</v>
      </c>
      <c r="B76" s="5">
        <f>IFERROR(__xludf.DUMMYFUNCTION("""COMPUTED_VALUE"""),593.79)</f>
        <v>593.79</v>
      </c>
    </row>
    <row r="77">
      <c r="A77" s="4">
        <f>IFERROR(__xludf.DUMMYFUNCTION("""COMPUTED_VALUE"""),45040.64583333333)</f>
        <v>45040.64583</v>
      </c>
      <c r="B77" s="5">
        <f>IFERROR(__xludf.DUMMYFUNCTION("""COMPUTED_VALUE"""),593.38)</f>
        <v>593.38</v>
      </c>
    </row>
    <row r="78">
      <c r="A78" s="4">
        <f>IFERROR(__xludf.DUMMYFUNCTION("""COMPUTED_VALUE"""),45041.64583333333)</f>
        <v>45041.64583</v>
      </c>
      <c r="B78" s="5">
        <f>IFERROR(__xludf.DUMMYFUNCTION("""COMPUTED_VALUE"""),607.53)</f>
        <v>607.53</v>
      </c>
    </row>
    <row r="79">
      <c r="A79" s="4">
        <f>IFERROR(__xludf.DUMMYFUNCTION("""COMPUTED_VALUE"""),45042.64583333333)</f>
        <v>45042.64583</v>
      </c>
      <c r="B79" s="5">
        <f>IFERROR(__xludf.DUMMYFUNCTION("""COMPUTED_VALUE"""),605.6)</f>
        <v>605.6</v>
      </c>
    </row>
    <row r="80">
      <c r="A80" s="4">
        <f>IFERROR(__xludf.DUMMYFUNCTION("""COMPUTED_VALUE"""),45043.64583333333)</f>
        <v>45043.64583</v>
      </c>
      <c r="B80" s="5">
        <f>IFERROR(__xludf.DUMMYFUNCTION("""COMPUTED_VALUE"""),620.01)</f>
        <v>620.01</v>
      </c>
    </row>
    <row r="81">
      <c r="A81" s="4">
        <f>IFERROR(__xludf.DUMMYFUNCTION("""COMPUTED_VALUE"""),45044.64583333333)</f>
        <v>45044.64583</v>
      </c>
      <c r="B81" s="5">
        <f>IFERROR(__xludf.DUMMYFUNCTION("""COMPUTED_VALUE"""),628.01)</f>
        <v>628.01</v>
      </c>
    </row>
    <row r="82">
      <c r="A82" s="4">
        <f>IFERROR(__xludf.DUMMYFUNCTION("""COMPUTED_VALUE"""),45048.64583333333)</f>
        <v>45048.64583</v>
      </c>
      <c r="B82" s="5">
        <f>IFERROR(__xludf.DUMMYFUNCTION("""COMPUTED_VALUE"""),624.92)</f>
        <v>624.92</v>
      </c>
    </row>
    <row r="83">
      <c r="A83" s="4">
        <f>IFERROR(__xludf.DUMMYFUNCTION("""COMPUTED_VALUE"""),45049.64583333333)</f>
        <v>45049.64583</v>
      </c>
      <c r="B83" s="5">
        <f>IFERROR(__xludf.DUMMYFUNCTION("""COMPUTED_VALUE"""),618.03)</f>
        <v>618.03</v>
      </c>
    </row>
    <row r="84">
      <c r="A84" s="4">
        <f>IFERROR(__xludf.DUMMYFUNCTION("""COMPUTED_VALUE"""),45050.64583333333)</f>
        <v>45050.64583</v>
      </c>
      <c r="B84" s="5">
        <f>IFERROR(__xludf.DUMMYFUNCTION("""COMPUTED_VALUE"""),639.03)</f>
        <v>639.03</v>
      </c>
    </row>
    <row r="85">
      <c r="A85" s="4">
        <f>IFERROR(__xludf.DUMMYFUNCTION("""COMPUTED_VALUE"""),45051.64583333333)</f>
        <v>45051.64583</v>
      </c>
      <c r="B85" s="5">
        <f>IFERROR(__xludf.DUMMYFUNCTION("""COMPUTED_VALUE"""),638.99)</f>
        <v>638.99</v>
      </c>
    </row>
    <row r="86">
      <c r="A86" s="4">
        <f>IFERROR(__xludf.DUMMYFUNCTION("""COMPUTED_VALUE"""),45054.64583333333)</f>
        <v>45054.64583</v>
      </c>
      <c r="B86" s="5">
        <f>IFERROR(__xludf.DUMMYFUNCTION("""COMPUTED_VALUE"""),665.8)</f>
        <v>665.8</v>
      </c>
    </row>
    <row r="87">
      <c r="A87" s="4">
        <f>IFERROR(__xludf.DUMMYFUNCTION("""COMPUTED_VALUE"""),45055.64583333333)</f>
        <v>45055.64583</v>
      </c>
      <c r="B87" s="5">
        <f>IFERROR(__xludf.DUMMYFUNCTION("""COMPUTED_VALUE"""),655.23)</f>
        <v>655.23</v>
      </c>
    </row>
    <row r="88">
      <c r="A88" s="4">
        <f>IFERROR(__xludf.DUMMYFUNCTION("""COMPUTED_VALUE"""),45056.64583333333)</f>
        <v>45056.64583</v>
      </c>
      <c r="B88" s="5">
        <f>IFERROR(__xludf.DUMMYFUNCTION("""COMPUTED_VALUE"""),663.15)</f>
        <v>663.15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IFERROR(__xludf.DUMMYFUNCTION("""COMPUTED_VALUE"""),666.35)</f>
        <v>666.35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IFERROR(__xludf.DUMMYFUNCTION("""COMPUTED_VALUE"""),671.44)</f>
        <v>671.44</v>
      </c>
    </row>
    <row r="91">
      <c r="A91" s="4">
        <f>IFERROR(__xludf.DUMMYFUNCTION("""COMPUTED_VALUE"""),45061.64583333333)</f>
        <v>45061.64583</v>
      </c>
      <c r="B91" s="5">
        <f>IFERROR(__xludf.DUMMYFUNCTION("""COMPUTED_VALUE"""),671.23)</f>
        <v>671.23</v>
      </c>
    </row>
    <row r="92">
      <c r="A92" s="4">
        <f>IFERROR(__xludf.DUMMYFUNCTION("""COMPUTED_VALUE"""),45062.64583333333)</f>
        <v>45062.64583</v>
      </c>
      <c r="B92" s="5">
        <f>IFERROR(__xludf.DUMMYFUNCTION("""COMPUTED_VALUE"""),678.46)</f>
        <v>678.46</v>
      </c>
    </row>
    <row r="93">
      <c r="A93" s="4">
        <f>IFERROR(__xludf.DUMMYFUNCTION("""COMPUTED_VALUE"""),45063.64583333333)</f>
        <v>45063.64583</v>
      </c>
      <c r="B93" s="5">
        <f>IFERROR(__xludf.DUMMYFUNCTION("""COMPUTED_VALUE"""),670.51)</f>
        <v>670.51</v>
      </c>
    </row>
    <row r="94">
      <c r="A94" s="4">
        <f>IFERROR(__xludf.DUMMYFUNCTION("""COMPUTED_VALUE"""),45064.64583333333)</f>
        <v>45064.64583</v>
      </c>
      <c r="B94" s="5">
        <f>IFERROR(__xludf.DUMMYFUNCTION("""COMPUTED_VALUE"""),678.94)</f>
        <v>678.94</v>
      </c>
    </row>
    <row r="95">
      <c r="A95" s="4">
        <f>IFERROR(__xludf.DUMMYFUNCTION("""COMPUTED_VALUE"""),45065.64583333333)</f>
        <v>45065.64583</v>
      </c>
      <c r="B95" s="5">
        <f>IFERROR(__xludf.DUMMYFUNCTION("""COMPUTED_VALUE"""),678.42)</f>
        <v>678.42</v>
      </c>
    </row>
    <row r="96">
      <c r="A96" s="4">
        <f>IFERROR(__xludf.DUMMYFUNCTION("""COMPUTED_VALUE"""),45068.64583333333)</f>
        <v>45068.64583</v>
      </c>
      <c r="B96" s="5">
        <f>IFERROR(__xludf.DUMMYFUNCTION("""COMPUTED_VALUE"""),679.31)</f>
        <v>679.31</v>
      </c>
    </row>
    <row r="97">
      <c r="A97" s="4">
        <f>IFERROR(__xludf.DUMMYFUNCTION("""COMPUTED_VALUE"""),45069.64583333333)</f>
        <v>45069.64583</v>
      </c>
      <c r="B97" s="5">
        <f>IFERROR(__xludf.DUMMYFUNCTION("""COMPUTED_VALUE"""),678.06)</f>
        <v>678.06</v>
      </c>
    </row>
    <row r="98">
      <c r="A98" s="4">
        <f>IFERROR(__xludf.DUMMYFUNCTION("""COMPUTED_VALUE"""),45070.64583333333)</f>
        <v>45070.64583</v>
      </c>
      <c r="B98" s="5">
        <f>IFERROR(__xludf.DUMMYFUNCTION("""COMPUTED_VALUE"""),678.6)</f>
        <v>678.6</v>
      </c>
    </row>
    <row r="99">
      <c r="A99" s="4">
        <f>IFERROR(__xludf.DUMMYFUNCTION("""COMPUTED_VALUE"""),45071.64583333333)</f>
        <v>45071.64583</v>
      </c>
      <c r="B99" s="5">
        <f>IFERROR(__xludf.DUMMYFUNCTION("""COMPUTED_VALUE"""),684.12)</f>
        <v>684.12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IFERROR(__xludf.DUMMYFUNCTION("""COMPUTED_VALUE"""),690.45)</f>
        <v>690.45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IFERROR(__xludf.DUMMYFUNCTION("""COMPUTED_VALUE"""),693.21)</f>
        <v>693.21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IFERROR(__xludf.DUMMYFUNCTION("""COMPUTED_VALUE"""),700.58)</f>
        <v>700.58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IFERROR(__xludf.DUMMYFUNCTION("""COMPUTED_VALUE"""),698.99)</f>
        <v>698.99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IFERROR(__xludf.DUMMYFUNCTION("""COMPUTED_VALUE"""),704.05)</f>
        <v>704.05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IFERROR(__xludf.DUMMYFUNCTION("""COMPUTED_VALUE"""),702.39)</f>
        <v>702.39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IFERROR(__xludf.DUMMYFUNCTION("""COMPUTED_VALUE"""),704.32)</f>
        <v>704.32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IFERROR(__xludf.DUMMYFUNCTION("""COMPUTED_VALUE"""),711.4)</f>
        <v>711.4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IFERROR(__xludf.DUMMYFUNCTION("""COMPUTED_VALUE"""),708.0)</f>
        <v>708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IFERROR(__xludf.DUMMYFUNCTION("""COMPUTED_VALUE"""),701.01)</f>
        <v>701.01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IFERROR(__xludf.DUMMYFUNCTION("""COMPUTED_VALUE"""),703.72)</f>
        <v>703.72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IFERROR(__xludf.DUMMYFUNCTION("""COMPUTED_VALUE"""),709.77)</f>
        <v>709.77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IFERROR(__xludf.DUMMYFUNCTION("""COMPUTED_VALUE"""),716.68)</f>
        <v>716.68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IFERROR(__xludf.DUMMYFUNCTION("""COMPUTED_VALUE"""),709.69)</f>
        <v>709.69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IFERROR(__xludf.DUMMYFUNCTION("""COMPUTED_VALUE"""),712.66)</f>
        <v>712.66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IFERROR(__xludf.DUMMYFUNCTION("""COMPUTED_VALUE"""),720.32)</f>
        <v>720.32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IFERROR(__xludf.DUMMYFUNCTION("""COMPUTED_VALUE"""),738.62)</f>
        <v>738.62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IFERROR(__xludf.DUMMYFUNCTION("""COMPUTED_VALUE"""),724.88)</f>
        <v>724.88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IFERROR(__xludf.DUMMYFUNCTION("""COMPUTED_VALUE"""),720.62)</f>
        <v>720.62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IFERROR(__xludf.DUMMYFUNCTION("""COMPUTED_VALUE"""),703.0)</f>
        <v>703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IFERROR(__xludf.DUMMYFUNCTION("""COMPUTED_VALUE"""),698.97)</f>
        <v>698.97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IFERROR(__xludf.DUMMYFUNCTION("""COMPUTED_VALUE"""),699.87)</f>
        <v>699.87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IFERROR(__xludf.DUMMYFUNCTION("""COMPUTED_VALUE"""),701.93)</f>
        <v>701.93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IFERROR(__xludf.DUMMYFUNCTION("""COMPUTED_VALUE"""),709.02)</f>
        <v>709.02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IFERROR(__xludf.DUMMYFUNCTION("""COMPUTED_VALUE"""),716.06)</f>
        <v>716.06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IFERROR(__xludf.DUMMYFUNCTION("""COMPUTED_VALUE"""),733.3)</f>
        <v>733.3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IFERROR(__xludf.DUMMYFUNCTION("""COMPUTED_VALUE"""),786.05)</f>
        <v>786.05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IFERROR(__xludf.DUMMYFUNCTION("""COMPUTED_VALUE"""),783.88)</f>
        <v>783.88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IFERROR(__xludf.DUMMYFUNCTION("""COMPUTED_VALUE"""),776.63)</f>
        <v>776.63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IFERROR(__xludf.DUMMYFUNCTION("""COMPUTED_VALUE"""),762.24)</f>
        <v>762.24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IFERROR(__xludf.DUMMYFUNCTION("""COMPUTED_VALUE"""),753.33)</f>
        <v>753.33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IFERROR(__xludf.DUMMYFUNCTION("""COMPUTED_VALUE"""),744.4)</f>
        <v>744.4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IFERROR(__xludf.DUMMYFUNCTION("""COMPUTED_VALUE"""),743.2)</f>
        <v>743.2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IFERROR(__xludf.DUMMYFUNCTION("""COMPUTED_VALUE"""),747.46)</f>
        <v>747.46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IFERROR(__xludf.DUMMYFUNCTION("""COMPUTED_VALUE"""),748.24)</f>
        <v>748.24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IFERROR(__xludf.DUMMYFUNCTION("""COMPUTED_VALUE"""),751.1)</f>
        <v>751.1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IFERROR(__xludf.DUMMYFUNCTION("""COMPUTED_VALUE"""),742.0)</f>
        <v>742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IFERROR(__xludf.DUMMYFUNCTION("""COMPUTED_VALUE"""),758.47)</f>
        <v>758.47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IFERROR(__xludf.DUMMYFUNCTION("""COMPUTED_VALUE"""),759.66)</f>
        <v>759.66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IFERROR(__xludf.DUMMYFUNCTION("""COMPUTED_VALUE"""),758.18)</f>
        <v>758.18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IFERROR(__xludf.DUMMYFUNCTION("""COMPUTED_VALUE"""),758.16)</f>
        <v>758.16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IFERROR(__xludf.DUMMYFUNCTION("""COMPUTED_VALUE"""),760.65)</f>
        <v>760.65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IFERROR(__xludf.DUMMYFUNCTION("""COMPUTED_VALUE"""),743.32)</f>
        <v>743.32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IFERROR(__xludf.DUMMYFUNCTION("""COMPUTED_VALUE"""),728.41)</f>
        <v>728.41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IFERROR(__xludf.DUMMYFUNCTION("""COMPUTED_VALUE"""),738.16)</f>
        <v>738.16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IFERROR(__xludf.DUMMYFUNCTION("""COMPUTED_VALUE"""),730.03)</f>
        <v>730.03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IFERROR(__xludf.DUMMYFUNCTION("""COMPUTED_VALUE"""),726.97)</f>
        <v>726.97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IFERROR(__xludf.DUMMYFUNCTION("""COMPUTED_VALUE"""),720.35)</f>
        <v>720.35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IFERROR(__xludf.DUMMYFUNCTION("""COMPUTED_VALUE"""),710.84)</f>
        <v>710.84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IFERROR(__xludf.DUMMYFUNCTION("""COMPUTED_VALUE"""),714.87)</f>
        <v>714.87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IFERROR(__xludf.DUMMYFUNCTION("""COMPUTED_VALUE"""),712.22)</f>
        <v>712.22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IFERROR(__xludf.DUMMYFUNCTION("""COMPUTED_VALUE"""),717.36)</f>
        <v>717.36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IFERROR(__xludf.DUMMYFUNCTION("""COMPUTED_VALUE"""),712.54)</f>
        <v>712.54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IFERROR(__xludf.DUMMYFUNCTION("""COMPUTED_VALUE"""),714.39)</f>
        <v>714.39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IFERROR(__xludf.DUMMYFUNCTION("""COMPUTED_VALUE"""),706.06)</f>
        <v>706.06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IFERROR(__xludf.DUMMYFUNCTION("""COMPUTED_VALUE"""),701.81)</f>
        <v>701.81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IFERROR(__xludf.DUMMYFUNCTION("""COMPUTED_VALUE"""),698.15)</f>
        <v>698.15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IFERROR(__xludf.DUMMYFUNCTION("""COMPUTED_VALUE"""),692.33)</f>
        <v>692.33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IFERROR(__xludf.DUMMYFUNCTION("""COMPUTED_VALUE"""),686.21)</f>
        <v>686.21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IFERROR(__xludf.DUMMYFUNCTION("""COMPUTED_VALUE"""),704.82)</f>
        <v>704.82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IFERROR(__xludf.DUMMYFUNCTION("""COMPUTED_VALUE"""),707.0)</f>
        <v>707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IFERROR(__xludf.DUMMYFUNCTION("""COMPUTED_VALUE"""),711.65)</f>
        <v>711.65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IFERROR(__xludf.DUMMYFUNCTION("""COMPUTED_VALUE"""),713.75)</f>
        <v>713.75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IFERROR(__xludf.DUMMYFUNCTION("""COMPUTED_VALUE"""),721.15)</f>
        <v>721.15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IFERROR(__xludf.DUMMYFUNCTION("""COMPUTED_VALUE"""),723.56)</f>
        <v>723.56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IFERROR(__xludf.DUMMYFUNCTION("""COMPUTED_VALUE"""),729.34)</f>
        <v>729.34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IFERROR(__xludf.DUMMYFUNCTION("""COMPUTED_VALUE"""),726.81)</f>
        <v>726.81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IFERROR(__xludf.DUMMYFUNCTION("""COMPUTED_VALUE"""),716.3)</f>
        <v>716.3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IFERROR(__xludf.DUMMYFUNCTION("""COMPUTED_VALUE"""),732.06)</f>
        <v>732.06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IFERROR(__xludf.DUMMYFUNCTION("""COMPUTED_VALUE"""),727.03)</f>
        <v>727.03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IFERROR(__xludf.DUMMYFUNCTION("""COMPUTED_VALUE"""),734.51)</f>
        <v>734.51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IFERROR(__xludf.DUMMYFUNCTION("""COMPUTED_VALUE"""),738.78)</f>
        <v>738.78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IFERROR(__xludf.DUMMYFUNCTION("""COMPUTED_VALUE"""),736.32)</f>
        <v>736.32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IFERROR(__xludf.DUMMYFUNCTION("""COMPUTED_VALUE"""),741.07)</f>
        <v>741.07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IFERROR(__xludf.DUMMYFUNCTION("""COMPUTED_VALUE"""),739.17)</f>
        <v>739.17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IFERROR(__xludf.DUMMYFUNCTION("""COMPUTED_VALUE"""),743.13)</f>
        <v>743.13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IFERROR(__xludf.DUMMYFUNCTION("""COMPUTED_VALUE"""),747.59)</f>
        <v>747.59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IFERROR(__xludf.DUMMYFUNCTION("""COMPUTED_VALUE"""),749.43)</f>
        <v>749.43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IFERROR(__xludf.DUMMYFUNCTION("""COMPUTED_VALUE"""),749.22)</f>
        <v>749.22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IFERROR(__xludf.DUMMYFUNCTION("""COMPUTED_VALUE"""),754.87)</f>
        <v>754.87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IFERROR(__xludf.DUMMYFUNCTION("""COMPUTED_VALUE"""),753.9)</f>
        <v>753.9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IFERROR(__xludf.DUMMYFUNCTION("""COMPUTED_VALUE"""),748.42)</f>
        <v>748.42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IFERROR(__xludf.DUMMYFUNCTION("""COMPUTED_VALUE"""),747.14)</f>
        <v>747.14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IFERROR(__xludf.DUMMYFUNCTION("""COMPUTED_VALUE"""),781.99)</f>
        <v>781.99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IFERROR(__xludf.DUMMYFUNCTION("""COMPUTED_VALUE"""),787.07)</f>
        <v>787.07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IFERROR(__xludf.DUMMYFUNCTION("""COMPUTED_VALUE"""),783.76)</f>
        <v>783.76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IFERROR(__xludf.DUMMYFUNCTION("""COMPUTED_VALUE"""),773.9)</f>
        <v>773.9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IFERROR(__xludf.DUMMYFUNCTION("""COMPUTED_VALUE"""),781.08)</f>
        <v>781.08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IFERROR(__xludf.DUMMYFUNCTION("""COMPUTED_VALUE"""),796.76)</f>
        <v>796.76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IFERROR(__xludf.DUMMYFUNCTION("""COMPUTED_VALUE"""),785.41)</f>
        <v>785.41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IFERROR(__xludf.DUMMYFUNCTION("""COMPUTED_VALUE"""),785.09)</f>
        <v>785.09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IFERROR(__xludf.DUMMYFUNCTION("""COMPUTED_VALUE"""),816.86)</f>
        <v>816.86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IFERROR(__xludf.DUMMYFUNCTION("""COMPUTED_VALUE"""),802.77)</f>
        <v>802.77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IFERROR(__xludf.DUMMYFUNCTION("""COMPUTED_VALUE"""),808.36)</f>
        <v>808.36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IFERROR(__xludf.DUMMYFUNCTION("""COMPUTED_VALUE"""),810.2)</f>
        <v>810.2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IFERROR(__xludf.DUMMYFUNCTION("""COMPUTED_VALUE"""),801.43)</f>
        <v>801.43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IFERROR(__xludf.DUMMYFUNCTION("""COMPUTED_VALUE"""),805.17)</f>
        <v>805.17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IFERROR(__xludf.DUMMYFUNCTION("""COMPUTED_VALUE"""),803.6)</f>
        <v>803.6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IFERROR(__xludf.DUMMYFUNCTION("""COMPUTED_VALUE"""),809.3)</f>
        <v>809.3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IFERROR(__xludf.DUMMYFUNCTION("""COMPUTED_VALUE"""),786.66)</f>
        <v>786.66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IFERROR(__xludf.DUMMYFUNCTION("""COMPUTED_VALUE"""),784.16)</f>
        <v>784.16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IFERROR(__xludf.DUMMYFUNCTION("""COMPUTED_VALUE"""),776.92)</f>
        <v>776.92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IFERROR(__xludf.DUMMYFUNCTION("""COMPUTED_VALUE"""),779.89)</f>
        <v>779.89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IFERROR(__xludf.DUMMYFUNCTION("""COMPUTED_VALUE"""),769.45)</f>
        <v>769.45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IFERROR(__xludf.DUMMYFUNCTION("""COMPUTED_VALUE"""),742.18)</f>
        <v>742.18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IFERROR(__xludf.DUMMYFUNCTION("""COMPUTED_VALUE"""),750.72)</f>
        <v>750.72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IFERROR(__xludf.DUMMYFUNCTION("""COMPUTED_VALUE"""),750.31)</f>
        <v>750.31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IFERROR(__xludf.DUMMYFUNCTION("""COMPUTED_VALUE"""),749.27)</f>
        <v>749.27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IFERROR(__xludf.DUMMYFUNCTION("""COMPUTED_VALUE"""),747.19)</f>
        <v>747.19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IFERROR(__xludf.DUMMYFUNCTION("""COMPUTED_VALUE"""),744.91)</f>
        <v>744.91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IFERROR(__xludf.DUMMYFUNCTION("""COMPUTED_VALUE"""),741.15)</f>
        <v>741.15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IFERROR(__xludf.DUMMYFUNCTION("""COMPUTED_VALUE"""),756.21)</f>
        <v>756.21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IFERROR(__xludf.DUMMYFUNCTION("""COMPUTED_VALUE"""),749.56)</f>
        <v>749.56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IFERROR(__xludf.DUMMYFUNCTION("""COMPUTED_VALUE"""),746.0)</f>
        <v>746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IFERROR(__xludf.DUMMYFUNCTION("""COMPUTED_VALUE"""),738.67)</f>
        <v>738.67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IFERROR(__xludf.DUMMYFUNCTION("""COMPUTED_VALUE"""),744.48)</f>
        <v>744.48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IFERROR(__xludf.DUMMYFUNCTION("""COMPUTED_VALUE"""),736.09)</f>
        <v>736.09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IFERROR(__xludf.DUMMYFUNCTION("""COMPUTED_VALUE"""),722.43)</f>
        <v>722.43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IFERROR(__xludf.DUMMYFUNCTION("""COMPUTED_VALUE"""),736.25)</f>
        <v>736.25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IFERROR(__xludf.DUMMYFUNCTION("""COMPUTED_VALUE"""),722.1)</f>
        <v>722.1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IFERROR(__xludf.DUMMYFUNCTION("""COMPUTED_VALUE"""),706.86)</f>
        <v>706.86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IFERROR(__xludf.DUMMYFUNCTION("""COMPUTED_VALUE"""),710.32)</f>
        <v>710.32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IFERROR(__xludf.DUMMYFUNCTION("""COMPUTED_VALUE"""),712.84)</f>
        <v>712.84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IFERROR(__xludf.DUMMYFUNCTION("""COMPUTED_VALUE"""),707.37)</f>
        <v>707.37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IFERROR(__xludf.DUMMYFUNCTION("""COMPUTED_VALUE"""),702.08)</f>
        <v>702.08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IFERROR(__xludf.DUMMYFUNCTION("""COMPUTED_VALUE"""),712.76)</f>
        <v>712.76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IFERROR(__xludf.DUMMYFUNCTION("""COMPUTED_VALUE"""),713.01)</f>
        <v>713.01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IFERROR(__xludf.DUMMYFUNCTION("""COMPUTED_VALUE"""),712.19)</f>
        <v>712.19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IFERROR(__xludf.DUMMYFUNCTION("""COMPUTED_VALUE"""),725.94)</f>
        <v>725.94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IFERROR(__xludf.DUMMYFUNCTION("""COMPUTED_VALUE"""),740.77)</f>
        <v>740.77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IFERROR(__xludf.DUMMYFUNCTION("""COMPUTED_VALUE"""),734.98)</f>
        <v>734.98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IFERROR(__xludf.DUMMYFUNCTION("""COMPUTED_VALUE"""),742.71)</f>
        <v>742.71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IFERROR(__xludf.DUMMYFUNCTION("""COMPUTED_VALUE"""),739.12)</f>
        <v>739.12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IFERROR(__xludf.DUMMYFUNCTION("""COMPUTED_VALUE"""),730.76)</f>
        <v>730.76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IFERROR(__xludf.DUMMYFUNCTION("""COMPUTED_VALUE"""),729.28)</f>
        <v>729.28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IFERROR(__xludf.DUMMYFUNCTION("""COMPUTED_VALUE"""),731.46)</f>
        <v>731.46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IFERROR(__xludf.DUMMYFUNCTION("""COMPUTED_VALUE"""),725.8)</f>
        <v>725.8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IFERROR(__xludf.DUMMYFUNCTION("""COMPUTED_VALUE"""),747.42)</f>
        <v>747.42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IFERROR(__xludf.DUMMYFUNCTION("""COMPUTED_VALUE"""),751.51)</f>
        <v>751.51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IFERROR(__xludf.DUMMYFUNCTION("""COMPUTED_VALUE"""),758.76)</f>
        <v>758.76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IFERROR(__xludf.DUMMYFUNCTION("""COMPUTED_VALUE"""),763.27)</f>
        <v>763.27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IFERROR(__xludf.DUMMYFUNCTION("""COMPUTED_VALUE"""),749.4)</f>
        <v>749.4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IFERROR(__xludf.DUMMYFUNCTION("""COMPUTED_VALUE"""),736.72)</f>
        <v>736.72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IFERROR(__xludf.DUMMYFUNCTION("""COMPUTED_VALUE"""),729.53)</f>
        <v>729.53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IFERROR(__xludf.DUMMYFUNCTION("""COMPUTED_VALUE"""),716.23)</f>
        <v>716.23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IFERROR(__xludf.DUMMYFUNCTION("""COMPUTED_VALUE"""),723.28)</f>
        <v>723.28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IFERROR(__xludf.DUMMYFUNCTION("""COMPUTED_VALUE"""),725.87)</f>
        <v>725.87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IFERROR(__xludf.DUMMYFUNCTION("""COMPUTED_VALUE"""),732.78)</f>
        <v>732.78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IFERROR(__xludf.DUMMYFUNCTION("""COMPUTED_VALUE"""),729.91)</f>
        <v>729.91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IFERROR(__xludf.DUMMYFUNCTION("""COMPUTED_VALUE"""),743.01)</f>
        <v>743.01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IFERROR(__xludf.DUMMYFUNCTION("""COMPUTED_VALUE"""),738.48)</f>
        <v>738.48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IFERROR(__xludf.DUMMYFUNCTION("""COMPUTED_VALUE"""),770.56)</f>
        <v>770.56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IFERROR(__xludf.DUMMYFUNCTION("""COMPUTED_VALUE"""),771.12)</f>
        <v>771.12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IFERROR(__xludf.DUMMYFUNCTION("""COMPUTED_VALUE"""),773.6)</f>
        <v>773.6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IFERROR(__xludf.DUMMYFUNCTION("""COMPUTED_VALUE"""),772.55)</f>
        <v>772.55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IFERROR(__xludf.DUMMYFUNCTION("""COMPUTED_VALUE"""),768.06)</f>
        <v>768.06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IFERROR(__xludf.DUMMYFUNCTION("""COMPUTED_VALUE"""),766.98)</f>
        <v>766.98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IFERROR(__xludf.DUMMYFUNCTION("""COMPUTED_VALUE"""),766.11)</f>
        <v>766.11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IFERROR(__xludf.DUMMYFUNCTION("""COMPUTED_VALUE"""),747.8)</f>
        <v>747.8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IFERROR(__xludf.DUMMYFUNCTION("""COMPUTED_VALUE"""),745.67)</f>
        <v>745.67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IFERROR(__xludf.DUMMYFUNCTION("""COMPUTED_VALUE"""),735.89)</f>
        <v>735.89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IFERROR(__xludf.DUMMYFUNCTION("""COMPUTED_VALUE"""),726.56)</f>
        <v>726.56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IFERROR(__xludf.DUMMYFUNCTION("""COMPUTED_VALUE"""),731.91)</f>
        <v>731.91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IFERROR(__xludf.DUMMYFUNCTION("""COMPUTED_VALUE"""),707.07)</f>
        <v>707.07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IFERROR(__xludf.DUMMYFUNCTION("""COMPUTED_VALUE"""),705.53)</f>
        <v>705.53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IFERROR(__xludf.DUMMYFUNCTION("""COMPUTED_VALUE"""),708.55)</f>
        <v>708.55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IFERROR(__xludf.DUMMYFUNCTION("""COMPUTED_VALUE"""),719.17)</f>
        <v>719.17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IFERROR(__xludf.DUMMYFUNCTION("""COMPUTED_VALUE"""),681.72)</f>
        <v>681.72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IFERROR(__xludf.DUMMYFUNCTION("""COMPUTED_VALUE"""),686.29)</f>
        <v>686.29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IFERROR(__xludf.DUMMYFUNCTION("""COMPUTED_VALUE"""),674.33)</f>
        <v>674.33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IFERROR(__xludf.DUMMYFUNCTION("""COMPUTED_VALUE"""),684.83)</f>
        <v>684.83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IFERROR(__xludf.DUMMYFUNCTION("""COMPUTED_VALUE"""),660.82)</f>
        <v>660.82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IFERROR(__xludf.DUMMYFUNCTION("""COMPUTED_VALUE"""),659.82)</f>
        <v>659.82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IFERROR(__xludf.DUMMYFUNCTION("""COMPUTED_VALUE"""),670.92)</f>
        <v>670.92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IFERROR(__xludf.DUMMYFUNCTION("""COMPUTED_VALUE"""),657.57)</f>
        <v>657.57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IFERROR(__xludf.DUMMYFUNCTION("""COMPUTED_VALUE"""),665.45)</f>
        <v>665.45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IFERROR(__xludf.DUMMYFUNCTION("""COMPUTED_VALUE"""),656.92)</f>
        <v>656.92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IFERROR(__xludf.DUMMYFUNCTION("""COMPUTED_VALUE"""),660.37)</f>
        <v>660.37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IFERROR(__xludf.DUMMYFUNCTION("""COMPUTED_VALUE"""),664.65)</f>
        <v>664.65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IFERROR(__xludf.DUMMYFUNCTION("""COMPUTED_VALUE"""),661.94)</f>
        <v>661.94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IFERROR(__xludf.DUMMYFUNCTION("""COMPUTED_VALUE"""),661.92)</f>
        <v>661.92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IFERROR(__xludf.DUMMYFUNCTION("""COMPUTED_VALUE"""),671.28)</f>
        <v>671.28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IFERROR(__xludf.DUMMYFUNCTION("""COMPUTED_VALUE"""),676.36)</f>
        <v>676.36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IFERROR(__xludf.DUMMYFUNCTION("""COMPUTED_VALUE"""),668.88)</f>
        <v>668.88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IFERROR(__xludf.DUMMYFUNCTION("""COMPUTED_VALUE"""),667.5)</f>
        <v>667.5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IFERROR(__xludf.DUMMYFUNCTION("""COMPUTED_VALUE"""),669.79)</f>
        <v>669.79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IFERROR(__xludf.DUMMYFUNCTION("""COMPUTED_VALUE"""),664.33)</f>
        <v>664.33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IFERROR(__xludf.DUMMYFUNCTION("""COMPUTED_VALUE"""),655.63)</f>
        <v>655.63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IFERROR(__xludf.DUMMYFUNCTION("""COMPUTED_VALUE"""),649.87)</f>
        <v>649.87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IFERROR(__xludf.DUMMYFUNCTION("""COMPUTED_VALUE"""),649.54)</f>
        <v>649.54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IFERROR(__xludf.DUMMYFUNCTION("""COMPUTED_VALUE"""),657.15)</f>
        <v>657.15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IFERROR(__xludf.DUMMYFUNCTION("""COMPUTED_VALUE"""),660.25)</f>
        <v>660.25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IFERROR(__xludf.DUMMYFUNCTION("""COMPUTED_VALUE"""),632.42)</f>
        <v>632.42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IFERROR(__xludf.DUMMYFUNCTION("""COMPUTED_VALUE"""),631.13)</f>
        <v>631.13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IFERROR(__xludf.DUMMYFUNCTION("""COMPUTED_VALUE"""),642.11)</f>
        <v>642.11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IFERROR(__xludf.DUMMYFUNCTION("""COMPUTED_VALUE"""),643.38)</f>
        <v>643.38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IFERROR(__xludf.DUMMYFUNCTION("""COMPUTED_VALUE"""),643.61)</f>
        <v>643.61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IFERROR(__xludf.DUMMYFUNCTION("""COMPUTED_VALUE"""),645.62)</f>
        <v>645.62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IFERROR(__xludf.DUMMYFUNCTION("""COMPUTED_VALUE"""),639.75)</f>
        <v>639.75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IFERROR(__xludf.DUMMYFUNCTION("""COMPUTED_VALUE"""),651.43)</f>
        <v>651.43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IFERROR(__xludf.DUMMYFUNCTION("""COMPUTED_VALUE"""),650.47)</f>
        <v>650.47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IFERROR(__xludf.DUMMYFUNCTION("""COMPUTED_VALUE"""),659.63)</f>
        <v>659.63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IFERROR(__xludf.DUMMYFUNCTION("""COMPUTED_VALUE"""),664.95)</f>
        <v>664.95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IFERROR(__xludf.DUMMYFUNCTION("""COMPUTED_VALUE"""),671.58)</f>
        <v>671.58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IFERROR(__xludf.DUMMYFUNCTION("""COMPUTED_VALUE"""),676.09)</f>
        <v>676.09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IFERROR(__xludf.DUMMYFUNCTION("""COMPUTED_VALUE"""),691.01)</f>
        <v>691.01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IFERROR(__xludf.DUMMYFUNCTION("""COMPUTED_VALUE"""),702.28)</f>
        <v>702.28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IFERROR(__xludf.DUMMYFUNCTION("""COMPUTED_VALUE"""),724.53)</f>
        <v>724.53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IFERROR(__xludf.DUMMYFUNCTION("""COMPUTED_VALUE"""),725.1)</f>
        <v>725.1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IFERROR(__xludf.DUMMYFUNCTION("""COMPUTED_VALUE"""),720.74)</f>
        <v>720.74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IFERROR(__xludf.DUMMYFUNCTION("""COMPUTED_VALUE"""),730.93)</f>
        <v>730.93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IFERROR(__xludf.DUMMYFUNCTION("""COMPUTED_VALUE"""),728.34)</f>
        <v>728.34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IFERROR(__xludf.DUMMYFUNCTION("""COMPUTED_VALUE"""),717.57)</f>
        <v>717.57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IFERROR(__xludf.DUMMYFUNCTION("""COMPUTED_VALUE"""),717.86)</f>
        <v>717.86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IFERROR(__xludf.DUMMYFUNCTION("""COMPUTED_VALUE"""),719.36)</f>
        <v>719.36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IFERROR(__xludf.DUMMYFUNCTION("""COMPUTED_VALUE"""),723.03)</f>
        <v>723.03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IFERROR(__xludf.DUMMYFUNCTION("""COMPUTED_VALUE"""),722.96)</f>
        <v>722.96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IFERROR(__xludf.DUMMYFUNCTION("""COMPUTED_VALUE"""),707.63)</f>
        <v>707.63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IFERROR(__xludf.DUMMYFUNCTION("""COMPUTED_VALUE"""),695.43)</f>
        <v>695.43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IFERROR(__xludf.DUMMYFUNCTION("""COMPUTED_VALUE"""),689.32)</f>
        <v>689.32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IFERROR(__xludf.DUMMYFUNCTION("""COMPUTED_VALUE"""),711.95)</f>
        <v>711.95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IFERROR(__xludf.DUMMYFUNCTION("""COMPUTED_VALUE"""),729.22)</f>
        <v>729.22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IFERROR(__xludf.DUMMYFUNCTION("""COMPUTED_VALUE"""),725.99)</f>
        <v>725.99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IFERROR(__xludf.DUMMYFUNCTION("""COMPUTED_VALUE"""),732.92)</f>
        <v>732.92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IFERROR(__xludf.DUMMYFUNCTION("""COMPUTED_VALUE"""),729.49)</f>
        <v>729.49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IFERROR(__xludf.DUMMYFUNCTION("""COMPUTED_VALUE"""),673.12)</f>
        <v>673.12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IFERROR(__xludf.DUMMYFUNCTION("""COMPUTED_VALUE"""),682.66)</f>
        <v>682.66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IFERROR(__xludf.DUMMYFUNCTION("""COMPUTED_VALUE"""),692.36)</f>
        <v>692.36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IFERROR(__xludf.DUMMYFUNCTION("""COMPUTED_VALUE"""),688.27)</f>
        <v>688.27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IFERROR(__xludf.DUMMYFUNCTION("""COMPUTED_VALUE"""),693.15)</f>
        <v>693.15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IFERROR(__xludf.DUMMYFUNCTION("""COMPUTED_VALUE"""),685.99)</f>
        <v>685.99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IFERROR(__xludf.DUMMYFUNCTION("""COMPUTED_VALUE"""),687.26)</f>
        <v>687.26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IFERROR(__xludf.DUMMYFUNCTION("""COMPUTED_VALUE"""),679.95)</f>
        <v>679.95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IFERROR(__xludf.DUMMYFUNCTION("""COMPUTED_VALUE"""),660.52)</f>
        <v>660.52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IFERROR(__xludf.DUMMYFUNCTION("""COMPUTED_VALUE"""),668.42)</f>
        <v>668.42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IFERROR(__xludf.DUMMYFUNCTION("""COMPUTED_VALUE"""),671.88)</f>
        <v>671.88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IFERROR(__xludf.DUMMYFUNCTION("""COMPUTED_VALUE"""),667.57)</f>
        <v>667.57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IFERROR(__xludf.DUMMYFUNCTION("""COMPUTED_VALUE"""),668.0)</f>
        <v>668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IFERROR(__xludf.DUMMYFUNCTION("""COMPUTED_VALUE"""),674.72)</f>
        <v>674.72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IFERROR(__xludf.DUMMYFUNCTION("""COMPUTED_VALUE"""),672.74)</f>
        <v>672.74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IFERROR(__xludf.DUMMYFUNCTION("""COMPUTED_VALUE"""),674.29)</f>
        <v>674.29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IFERROR(__xludf.DUMMYFUNCTION("""COMPUTED_VALUE"""),674.46)</f>
        <v>674.46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IFERROR(__xludf.DUMMYFUNCTION("""COMPUTED_VALUE"""),682.67)</f>
        <v>682.67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IFERROR(__xludf.DUMMYFUNCTION("""COMPUTED_VALUE"""),683.69)</f>
        <v>683.69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IFERROR(__xludf.DUMMYFUNCTION("""COMPUTED_VALUE"""),689.55)</f>
        <v>689.55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IFERROR(__xludf.DUMMYFUNCTION("""COMPUTED_VALUE"""),687.31)</f>
        <v>687.31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IFERROR(__xludf.DUMMYFUNCTION("""COMPUTED_VALUE"""),680.67)</f>
        <v>680.67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IFERROR(__xludf.DUMMYFUNCTION("""COMPUTED_VALUE"""),661.65)</f>
        <v>661.65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IFERROR(__xludf.DUMMYFUNCTION("""COMPUTED_VALUE"""),669.77)</f>
        <v>669.77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IFERROR(__xludf.DUMMYFUNCTION("""COMPUTED_VALUE"""),691.56)</f>
        <v>691.56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IFERROR(__xludf.DUMMYFUNCTION("""COMPUTED_VALUE"""),650.96)</f>
        <v>650.96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IFERROR(__xludf.DUMMYFUNCTION("""COMPUTED_VALUE"""),683.67)</f>
        <v>683.67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IFERROR(__xludf.DUMMYFUNCTION("""COMPUTED_VALUE"""),692.58)</f>
        <v>692.58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IFERROR(__xludf.DUMMYFUNCTION("""COMPUTED_VALUE"""),719.14)</f>
        <v>719.14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IFERROR(__xludf.DUMMYFUNCTION("""COMPUTED_VALUE"""),708.89)</f>
        <v>708.89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IFERROR(__xludf.DUMMYFUNCTION("""COMPUTED_VALUE"""),713.81)</f>
        <v>713.81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IFERROR(__xludf.DUMMYFUNCTION("""COMPUTED_VALUE"""),721.78)</f>
        <v>721.78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IFERROR(__xludf.DUMMYFUNCTION("""COMPUTED_VALUE"""),729.5)</f>
        <v>729.5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IFERROR(__xludf.DUMMYFUNCTION("""COMPUTED_VALUE"""),734.16)</f>
        <v>734.16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IFERROR(__xludf.DUMMYFUNCTION("""COMPUTED_VALUE"""),733.47)</f>
        <v>733.47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IFERROR(__xludf.DUMMYFUNCTION("""COMPUTED_VALUE"""),723.4)</f>
        <v>723.4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IFERROR(__xludf.DUMMYFUNCTION("""COMPUTED_VALUE"""),720.71)</f>
        <v>720.71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IFERROR(__xludf.DUMMYFUNCTION("""COMPUTED_VALUE"""),713.43)</f>
        <v>713.43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IFERROR(__xludf.DUMMYFUNCTION("""COMPUTED_VALUE"""),708.19)</f>
        <v>708.19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IFERROR(__xludf.DUMMYFUNCTION("""COMPUTED_VALUE"""),707.45)</f>
        <v>707.45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IFERROR(__xludf.DUMMYFUNCTION("""COMPUTED_VALUE"""),715.82)</f>
        <v>715.82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IFERROR(__xludf.DUMMYFUNCTION("""COMPUTED_VALUE"""),716.68)</f>
        <v>716.68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IFERROR(__xludf.DUMMYFUNCTION("""COMPUTED_VALUE"""),711.56)</f>
        <v>711.56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IFERROR(__xludf.DUMMYFUNCTION("""COMPUTED_VALUE"""),727.68)</f>
        <v>727.68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IFERROR(__xludf.DUMMYFUNCTION("""COMPUTED_VALUE"""),716.56)</f>
        <v>716.56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IFERROR(__xludf.DUMMYFUNCTION("""COMPUTED_VALUE"""),725.88)</f>
        <v>725.88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IFERROR(__xludf.DUMMYFUNCTION("""COMPUTED_VALUE"""),710.71)</f>
        <v>710.71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IFERROR(__xludf.DUMMYFUNCTION("""COMPUTED_VALUE"""),713.8)</f>
        <v>713.8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IFERROR(__xludf.DUMMYFUNCTION("""COMPUTED_VALUE"""),709.83)</f>
        <v>709.83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IFERROR(__xludf.DUMMYFUNCTION("""COMPUTED_VALUE"""),706.81)</f>
        <v>706.81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IFERROR(__xludf.DUMMYFUNCTION("""COMPUTED_VALUE"""),705.5)</f>
        <v>705.5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IFERROR(__xludf.DUMMYFUNCTION("""COMPUTED_VALUE"""),695.03)</f>
        <v>695.03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IFERROR(__xludf.DUMMYFUNCTION("""COMPUTED_VALUE"""),700.43)</f>
        <v>700.43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IFERROR(__xludf.DUMMYFUNCTION("""COMPUTED_VALUE"""),706.38)</f>
        <v>706.38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IFERROR(__xludf.DUMMYFUNCTION("""COMPUTED_VALUE"""),705.91)</f>
        <v>705.91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IFERROR(__xludf.DUMMYFUNCTION("""COMPUTED_VALUE"""),711.0)</f>
        <v>711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IFERROR(__xludf.DUMMYFUNCTION("""COMPUTED_VALUE"""),693.23)</f>
        <v>693.23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IFERROR(__xludf.DUMMYFUNCTION("""COMPUTED_VALUE"""),688.43)</f>
        <v>688.43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IFERROR(__xludf.DUMMYFUNCTION("""COMPUTED_VALUE"""),672.71)</f>
        <v>672.71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IFERROR(__xludf.DUMMYFUNCTION("""COMPUTED_VALUE"""),660.72)</f>
        <v>660.72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IFERROR(__xludf.DUMMYFUNCTION("""COMPUTED_VALUE"""),664.78)</f>
        <v>664.78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IFERROR(__xludf.DUMMYFUNCTION("""COMPUTED_VALUE"""),678.98)</f>
        <v>678.98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IFERROR(__xludf.DUMMYFUNCTION("""COMPUTED_VALUE"""),681.25)</f>
        <v>681.25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IFERROR(__xludf.DUMMYFUNCTION("""COMPUTED_VALUE"""),682.36)</f>
        <v>682.36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IFERROR(__xludf.DUMMYFUNCTION("""COMPUTED_VALUE"""),680.7)</f>
        <v>680.7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IFERROR(__xludf.DUMMYFUNCTION("""COMPUTED_VALUE"""),677.17)</f>
        <v>677.17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IFERROR(__xludf.DUMMYFUNCTION("""COMPUTED_VALUE"""),672.5)</f>
        <v>672.5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IFERROR(__xludf.DUMMYFUNCTION("""COMPUTED_VALUE"""),659.67)</f>
        <v>659.67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IFERROR(__xludf.DUMMYFUNCTION("""COMPUTED_VALUE"""),653.84)</f>
        <v>653.84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IFERROR(__xludf.DUMMYFUNCTION("""COMPUTED_VALUE"""),663.72)</f>
        <v>663.72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IFERROR(__xludf.DUMMYFUNCTION("""COMPUTED_VALUE"""),658.22)</f>
        <v>658.22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IFERROR(__xludf.DUMMYFUNCTION("""COMPUTED_VALUE"""),661.82)</f>
        <v>661.82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IFERROR(__xludf.DUMMYFUNCTION("""COMPUTED_VALUE"""),660.82)</f>
        <v>660.82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IFERROR(__xludf.DUMMYFUNCTION("""COMPUTED_VALUE"""),646.51)</f>
        <v>646.51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IFERROR(__xludf.DUMMYFUNCTION("""COMPUTED_VALUE"""),645.85)</f>
        <v>645.85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IFERROR(__xludf.DUMMYFUNCTION("""COMPUTED_VALUE"""),659.09)</f>
        <v>659.09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IFERROR(__xludf.DUMMYFUNCTION("""COMPUTED_VALUE"""),661.64)</f>
        <v>661.64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IFERROR(__xludf.DUMMYFUNCTION("""COMPUTED_VALUE"""),672.22)</f>
        <v>672.22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IFERROR(__xludf.DUMMYFUNCTION("""COMPUTED_VALUE"""),673.54)</f>
        <v>673.54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IFERROR(__xludf.DUMMYFUNCTION("""COMPUTED_VALUE"""),674.36)</f>
        <v>674.36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IFERROR(__xludf.DUMMYFUNCTION("""COMPUTED_VALUE"""),673.59)</f>
        <v>673.59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IFERROR(__xludf.DUMMYFUNCTION("""COMPUTED_VALUE"""),677.84)</f>
        <v>677.84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IFERROR(__xludf.DUMMYFUNCTION("""COMPUTED_VALUE"""),686.36)</f>
        <v>686.36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IFERROR(__xludf.DUMMYFUNCTION("""COMPUTED_VALUE"""),690.0)</f>
        <v>690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IFERROR(__xludf.DUMMYFUNCTION("""COMPUTED_VALUE"""),706.36)</f>
        <v>706.36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IFERROR(__xludf.DUMMYFUNCTION("""COMPUTED_VALUE"""),720.02)</f>
        <v>720.02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IFERROR(__xludf.DUMMYFUNCTION("""COMPUTED_VALUE"""),744.01)</f>
        <v>744.01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IFERROR(__xludf.DUMMYFUNCTION("""COMPUTED_VALUE"""),735.38)</f>
        <v>735.38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IFERROR(__xludf.DUMMYFUNCTION("""COMPUTED_VALUE"""),729.95)</f>
        <v>729.95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IFERROR(__xludf.DUMMYFUNCTION("""COMPUTED_VALUE"""),724.49)</f>
        <v>724.49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IFERROR(__xludf.DUMMYFUNCTION("""COMPUTED_VALUE"""),731.72)</f>
        <v>731.72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IFERROR(__xludf.DUMMYFUNCTION("""COMPUTED_VALUE"""),734.75)</f>
        <v>734.75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IFERROR(__xludf.DUMMYFUNCTION("""COMPUTED_VALUE"""),724.19)</f>
        <v>724.19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IFERROR(__xludf.DUMMYFUNCTION("""COMPUTED_VALUE"""),734.56)</f>
        <v>734.56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IFERROR(__xludf.DUMMYFUNCTION("""COMPUTED_VALUE"""),742.83)</f>
        <v>742.83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IFERROR(__xludf.DUMMYFUNCTION("""COMPUTED_VALUE"""),759.85)</f>
        <v>759.85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IFERROR(__xludf.DUMMYFUNCTION("""COMPUTED_VALUE"""),734.58)</f>
        <v>734.58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IFERROR(__xludf.DUMMYFUNCTION("""COMPUTED_VALUE"""),736.55)</f>
        <v>736.55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IFERROR(__xludf.DUMMYFUNCTION("""COMPUTED_VALUE"""),763.11)</f>
        <v>763.11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IFERROR(__xludf.DUMMYFUNCTION("""COMPUTED_VALUE"""),759.04)</f>
        <v>759.04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IFERROR(__xludf.DUMMYFUNCTION("""COMPUTED_VALUE"""),758.25)</f>
        <v>758.25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IFERROR(__xludf.DUMMYFUNCTION("""COMPUTED_VALUE"""),759.51)</f>
        <v>759.51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IFERROR(__xludf.DUMMYFUNCTION("""COMPUTED_VALUE"""),755.42)</f>
        <v>755.42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IFERROR(__xludf.DUMMYFUNCTION("""COMPUTED_VALUE"""),762.39)</f>
        <v>762.39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IFERROR(__xludf.DUMMYFUNCTION("""COMPUTED_VALUE"""),776.84)</f>
        <v>776.84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IFERROR(__xludf.DUMMYFUNCTION("""COMPUTED_VALUE"""),775.6)</f>
        <v>775.6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IFERROR(__xludf.DUMMYFUNCTION("""COMPUTED_VALUE"""),770.3)</f>
        <v>770.3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IFERROR(__xludf.DUMMYFUNCTION("""COMPUTED_VALUE"""),770.3)</f>
        <v>770.3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IFERROR(__xludf.DUMMYFUNCTION("""COMPUTED_VALUE"""),743.39)</f>
        <v>743.39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IFERROR(__xludf.DUMMYFUNCTION("""COMPUTED_VALUE"""),721.14)</f>
        <v>721.14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IFERROR(__xludf.DUMMYFUNCTION("""COMPUTED_VALUE"""),726.94)</f>
        <v>726.94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IFERROR(__xludf.DUMMYFUNCTION("""COMPUTED_VALUE"""),718.7)</f>
        <v>718.7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IFERROR(__xludf.DUMMYFUNCTION("""COMPUTED_VALUE"""),730.05)</f>
        <v>730.05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IFERROR(__xludf.DUMMYFUNCTION("""COMPUTED_VALUE"""),731.97)</f>
        <v>731.97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IFERROR(__xludf.DUMMYFUNCTION("""COMPUTED_VALUE"""),730.2)</f>
        <v>730.2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IFERROR(__xludf.DUMMYFUNCTION("""COMPUTED_VALUE"""),720.88)</f>
        <v>720.88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IFERROR(__xludf.DUMMYFUNCTION("""COMPUTED_VALUE"""),701.69)</f>
        <v>701.69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IFERROR(__xludf.DUMMYFUNCTION("""COMPUTED_VALUE"""),695.64)</f>
        <v>695.64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IFERROR(__xludf.DUMMYFUNCTION("""COMPUTED_VALUE"""),689.95)</f>
        <v>689.95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IFERROR(__xludf.DUMMYFUNCTION("""COMPUTED_VALUE"""),689.96)</f>
        <v>689.96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IFERROR(__xludf.DUMMYFUNCTION("""COMPUTED_VALUE"""),678.09)</f>
        <v>678.09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IFERROR(__xludf.DUMMYFUNCTION("""COMPUTED_VALUE"""),667.79)</f>
        <v>667.79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IFERROR(__xludf.DUMMYFUNCTION("""COMPUTED_VALUE"""),699.58)</f>
        <v>699.58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IFERROR(__xludf.DUMMYFUNCTION("""COMPUTED_VALUE"""),704.09)</f>
        <v>704.09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IFERROR(__xludf.DUMMYFUNCTION("""COMPUTED_VALUE"""),691.02)</f>
        <v>691.02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IFERROR(__xludf.DUMMYFUNCTION("""COMPUTED_VALUE"""),691.14)</f>
        <v>691.14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IFERROR(__xludf.DUMMYFUNCTION("""COMPUTED_VALUE"""),702.25)</f>
        <v>702.25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IFERROR(__xludf.DUMMYFUNCTION("""COMPUTED_VALUE"""),695.5)</f>
        <v>695.5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IFERROR(__xludf.DUMMYFUNCTION("""COMPUTED_VALUE"""),688.98)</f>
        <v>688.98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IFERROR(__xludf.DUMMYFUNCTION("""COMPUTED_VALUE"""),684.37)</f>
        <v>684.37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IFERROR(__xludf.DUMMYFUNCTION("""COMPUTED_VALUE"""),693.04)</f>
        <v>693.04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IFERROR(__xludf.DUMMYFUNCTION("""COMPUTED_VALUE"""),700.62)</f>
        <v>700.62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IFERROR(__xludf.DUMMYFUNCTION("""COMPUTED_VALUE"""),690.45)</f>
        <v>690.45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IFERROR(__xludf.DUMMYFUNCTION("""COMPUTED_VALUE"""),689.6)</f>
        <v>689.6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IFERROR(__xludf.DUMMYFUNCTION("""COMPUTED_VALUE"""),677.88)</f>
        <v>677.88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IFERROR(__xludf.DUMMYFUNCTION("""COMPUTED_VALUE"""),663.82)</f>
        <v>663.82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IFERROR(__xludf.DUMMYFUNCTION("""COMPUTED_VALUE"""),656.6)</f>
        <v>656.6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IFERROR(__xludf.DUMMYFUNCTION("""COMPUTED_VALUE"""),654.92)</f>
        <v>654.92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IFERROR(__xludf.DUMMYFUNCTION("""COMPUTED_VALUE"""),656.8)</f>
        <v>656.8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IFERROR(__xludf.DUMMYFUNCTION("""COMPUTED_VALUE"""),659.53)</f>
        <v>659.53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IFERROR(__xludf.DUMMYFUNCTION("""COMPUTED_VALUE"""),646.57)</f>
        <v>646.57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IFERROR(__xludf.DUMMYFUNCTION("""COMPUTED_VALUE"""),668.4)</f>
        <v>668.4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IFERROR(__xludf.DUMMYFUNCTION("""COMPUTED_VALUE"""),668.54)</f>
        <v>668.54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IFERROR(__xludf.DUMMYFUNCTION("""COMPUTED_VALUE"""),661.8)</f>
        <v>661.8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IFERROR(__xludf.DUMMYFUNCTION("""COMPUTED_VALUE"""),670.52)</f>
        <v>670.52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IFERROR(__xludf.DUMMYFUNCTION("""COMPUTED_VALUE"""),650.94)</f>
        <v>650.94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IFERROR(__xludf.DUMMYFUNCTION("""COMPUTED_VALUE"""),657.59)</f>
        <v>657.59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IFERROR(__xludf.DUMMYFUNCTION("""COMPUTED_VALUE"""),665.07)</f>
        <v>665.07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IFERROR(__xludf.DUMMYFUNCTION("""COMPUTED_VALUE"""),667.55)</f>
        <v>667.55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IFERROR(__xludf.DUMMYFUNCTION("""COMPUTED_VALUE"""),674.0)</f>
        <v>674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IFERROR(__xludf.DUMMYFUNCTION("""COMPUTED_VALUE"""),685.04)</f>
        <v>685.04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IFERROR(__xludf.DUMMYFUNCTION("""COMPUTED_VALUE"""),685.03)</f>
        <v>685.03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IFERROR(__xludf.DUMMYFUNCTION("""COMPUTED_VALUE"""),686.84)</f>
        <v>686.84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IFERROR(__xludf.DUMMYFUNCTION("""COMPUTED_VALUE"""),693.62)</f>
        <v>693.62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IFERROR(__xludf.DUMMYFUNCTION("""COMPUTED_VALUE"""),711.51)</f>
        <v>711.51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IFERROR(__xludf.DUMMYFUNCTION("""COMPUTED_VALUE"""),712.58)</f>
        <v>712.58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IFERROR(__xludf.DUMMYFUNCTION("""COMPUTED_VALUE"""),718.28)</f>
        <v>718.28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IFERROR(__xludf.DUMMYFUNCTION("""COMPUTED_VALUE"""),720.84)</f>
        <v>720.84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IFERROR(__xludf.DUMMYFUNCTION("""COMPUTED_VALUE"""),715.28)</f>
        <v>715.28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IFERROR(__xludf.DUMMYFUNCTION("""COMPUTED_VALUE"""),707.45)</f>
        <v>707.45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IFERROR(__xludf.DUMMYFUNCTION("""COMPUTED_VALUE"""),691.86)</f>
        <v>691.86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IFERROR(__xludf.DUMMYFUNCTION("""COMPUTED_VALUE"""),684.83)</f>
        <v>684.83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IFERROR(__xludf.DUMMYFUNCTION("""COMPUTED_VALUE"""),686.67)</f>
        <v>686.67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IFERROR(__xludf.DUMMYFUNCTION("""COMPUTED_VALUE"""),680.82)</f>
        <v>680.82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IFERROR(__xludf.DUMMYFUNCTION("""COMPUTED_VALUE"""),681.58)</f>
        <v>681.58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IFERROR(__xludf.DUMMYFUNCTION("""COMPUTED_VALUE"""),690.78)</f>
        <v>690.78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IFERROR(__xludf.DUMMYFUNCTION("""COMPUTED_VALUE"""),688.83)</f>
        <v>688.83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IFERROR(__xludf.DUMMYFUNCTION("""COMPUTED_VALUE"""),682.3)</f>
        <v>682.3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IFERROR(__xludf.DUMMYFUNCTION("""COMPUTED_VALUE"""),693.53)</f>
        <v>693.53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IFERROR(__xludf.DUMMYFUNCTION("""COMPUTED_VALUE"""),738.92)</f>
        <v>738.92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IFERROR(__xludf.DUMMYFUNCTION("""COMPUTED_VALUE"""),740.73)</f>
        <v>740.73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IFERROR(__xludf.DUMMYFUNCTION("""COMPUTED_VALUE"""),734.94)</f>
        <v>734.94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IFERROR(__xludf.DUMMYFUNCTION("""COMPUTED_VALUE"""),735.4)</f>
        <v>735.4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IFERROR(__xludf.DUMMYFUNCTION("""COMPUTED_VALUE"""),735.54)</f>
        <v>735.54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IFERROR(__xludf.DUMMYFUNCTION("""COMPUTED_VALUE"""),727.75)</f>
        <v>727.75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IFERROR(__xludf.DUMMYFUNCTION("""COMPUTED_VALUE"""),728.81)</f>
        <v>728.81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IFERROR(__xludf.DUMMYFUNCTION("""COMPUTED_VALUE"""),715.1)</f>
        <v>715.1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IFERROR(__xludf.DUMMYFUNCTION("""COMPUTED_VALUE"""),733.5)</f>
        <v>733.5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IFERROR(__xludf.DUMMYFUNCTION("""COMPUTED_VALUE"""),717.74)</f>
        <v>717.74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IFERROR(__xludf.DUMMYFUNCTION("""COMPUTED_VALUE"""),725.98)</f>
        <v>725.98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IFERROR(__xludf.DUMMYFUNCTION("""COMPUTED_VALUE"""),718.21)</f>
        <v>718.21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IFERROR(__xludf.DUMMYFUNCTION("""COMPUTED_VALUE"""),744.01)</f>
        <v>744.01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IFERROR(__xludf.DUMMYFUNCTION("""COMPUTED_VALUE"""),729.17)</f>
        <v>729.17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IFERROR(__xludf.DUMMYFUNCTION("""COMPUTED_VALUE"""),739.72)</f>
        <v>739.72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IFERROR(__xludf.DUMMYFUNCTION("""COMPUTED_VALUE"""),744.33)</f>
        <v>744.33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IFERROR(__xludf.DUMMYFUNCTION("""COMPUTED_VALUE"""),743.86)</f>
        <v>743.86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IFERROR(__xludf.DUMMYFUNCTION("""COMPUTED_VALUE"""),729.55)</f>
        <v>729.55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IFERROR(__xludf.DUMMYFUNCTION("""COMPUTED_VALUE"""),760.66)</f>
        <v>760.66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IFERROR(__xludf.DUMMYFUNCTION("""COMPUTED_VALUE"""),775.97)</f>
        <v>775.97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IFERROR(__xludf.DUMMYFUNCTION("""COMPUTED_VALUE"""),790.17)</f>
        <v>790.17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IFERROR(__xludf.DUMMYFUNCTION("""COMPUTED_VALUE"""),788.51)</f>
        <v>788.51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IFERROR(__xludf.DUMMYFUNCTION("""COMPUTED_VALUE"""),842.58)</f>
        <v>842.58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IFERROR(__xludf.DUMMYFUNCTION("""COMPUTED_VALUE"""),847.54)</f>
        <v>847.54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IFERROR(__xludf.DUMMYFUNCTION("""COMPUTED_VALUE"""),850.95)</f>
        <v>850.95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IFERROR(__xludf.DUMMYFUNCTION("""COMPUTED_VALUE"""),850.73)</f>
        <v>850.73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IFERROR(__xludf.DUMMYFUNCTION("""COMPUTED_VALUE"""),847.43)</f>
        <v>847.43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IFERROR(__xludf.DUMMYFUNCTION("""COMPUTED_VALUE"""),828.68)</f>
        <v>828.68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IFERROR(__xludf.DUMMYFUNCTION("""COMPUTED_VALUE"""),819.12)</f>
        <v>819.12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IFERROR(__xludf.DUMMYFUNCTION("""COMPUTED_VALUE"""),821.41)</f>
        <v>821.41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IFERROR(__xludf.DUMMYFUNCTION("""COMPUTED_VALUE"""),840.9)</f>
        <v>840.9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IFERROR(__xludf.DUMMYFUNCTION("""COMPUTED_VALUE"""),839.23)</f>
        <v>839.23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IFERROR(__xludf.DUMMYFUNCTION("""COMPUTED_VALUE"""),842.66)</f>
        <v>842.66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IFERROR(__xludf.DUMMYFUNCTION("""COMPUTED_VALUE"""),846.59)</f>
        <v>846.59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IFERROR(__xludf.DUMMYFUNCTION("""COMPUTED_VALUE"""),843.95)</f>
        <v>843.95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IFERROR(__xludf.DUMMYFUNCTION("""COMPUTED_VALUE"""),839.95)</f>
        <v>839.95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IFERROR(__xludf.DUMMYFUNCTION("""COMPUTED_VALUE"""),839.67)</f>
        <v>839.67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IFERROR(__xludf.DUMMYFUNCTION("""COMPUTED_VALUE"""),835.5)</f>
        <v>835.5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IFERROR(__xludf.DUMMYFUNCTION("""COMPUTED_VALUE"""),848.88)</f>
        <v>848.88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IFERROR(__xludf.DUMMYFUNCTION("""COMPUTED_VALUE"""),870.54)</f>
        <v>870.54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IFERROR(__xludf.DUMMYFUNCTION("""COMPUTED_VALUE"""),853.03)</f>
        <v>853.03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IFERROR(__xludf.DUMMYFUNCTION("""COMPUTED_VALUE"""),862.79)</f>
        <v>862.79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IFERROR(__xludf.DUMMYFUNCTION("""COMPUTED_VALUE"""),858.6)</f>
        <v>858.6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IFERROR(__xludf.DUMMYFUNCTION("""COMPUTED_VALUE"""),829.87)</f>
        <v>829.87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IFERROR(__xludf.DUMMYFUNCTION("""COMPUTED_VALUE"""),841.09)</f>
        <v>841.09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IFERROR(__xludf.DUMMYFUNCTION("""COMPUTED_VALUE"""),840.45)</f>
        <v>840.45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IFERROR(__xludf.DUMMYFUNCTION("""COMPUTED_VALUE"""),834.26)</f>
        <v>834.26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IFERROR(__xludf.DUMMYFUNCTION("""COMPUTED_VALUE"""),834.05)</f>
        <v>834.05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IFERROR(__xludf.DUMMYFUNCTION("""COMPUTED_VALUE"""),848.45)</f>
        <v>848.45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IFERROR(__xludf.DUMMYFUNCTION("""COMPUTED_VALUE"""),842.05)</f>
        <v>842.05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IFERROR(__xludf.DUMMYFUNCTION("""COMPUTED_VALUE"""),8580.35)</f>
        <v>8580.35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IFERROR(__xludf.DUMMYFUNCTION("""COMPUTED_VALUE"""),868.25)</f>
        <v>868.25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IFERROR(__xludf.DUMMYFUNCTION("""COMPUTED_VALUE"""),873.16)</f>
        <v>873.16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IFERROR(__xludf.DUMMYFUNCTION("""COMPUTED_VALUE"""),867.97)</f>
        <v>867.97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IFERROR(__xludf.DUMMYFUNCTION("""COMPUTED_VALUE"""),891.61)</f>
        <v>891.61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IFERROR(__xludf.DUMMYFUNCTION("""COMPUTED_VALUE"""),909.01)</f>
        <v>909.01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IFERROR(__xludf.DUMMYFUNCTION("""COMPUTED_VALUE"""),906.73)</f>
        <v>906.73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IFERROR(__xludf.DUMMYFUNCTION("""COMPUTED_VALUE"""),886.61)</f>
        <v>886.61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IFERROR(__xludf.DUMMYFUNCTION("""COMPUTED_VALUE"""),900.39)</f>
        <v>900.39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IFERROR(__xludf.DUMMYFUNCTION("""COMPUTED_VALUE"""),894.56)</f>
        <v>894.56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IFERROR(__xludf.DUMMYFUNCTION("""COMPUTED_VALUE"""),869.82)</f>
        <v>869.82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IFERROR(__xludf.DUMMYFUNCTION("""COMPUTED_VALUE"""),866.93)</f>
        <v>866.93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IFERROR(__xludf.DUMMYFUNCTION("""COMPUTED_VALUE"""),859.46)</f>
        <v>859.46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IFERROR(__xludf.DUMMYFUNCTION("""COMPUTED_VALUE"""),871.89)</f>
        <v>871.89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IFERROR(__xludf.DUMMYFUNCTION("""COMPUTED_VALUE"""),856.8)</f>
        <v>856.8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IFERROR(__xludf.DUMMYFUNCTION("""COMPUTED_VALUE"""),882.23)</f>
        <v>882.23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IFERROR(__xludf.DUMMYFUNCTION("""COMPUTED_VALUE"""),873.58)</f>
        <v>873.58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IFERROR(__xludf.DUMMYFUNCTION("""COMPUTED_VALUE"""),892.11)</f>
        <v>892.11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IFERROR(__xludf.DUMMYFUNCTION("""COMPUTED_VALUE"""),914.1)</f>
        <v>914.1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IFERROR(__xludf.DUMMYFUNCTION("""COMPUTED_VALUE"""),905.65)</f>
        <v>905.65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IFERROR(__xludf.DUMMYFUNCTION("""COMPUTED_VALUE"""),916.25)</f>
        <v>916.25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IFERROR(__xludf.DUMMYFUNCTION("""COMPUTED_VALUE"""),927.35)</f>
        <v>927.35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IFERROR(__xludf.DUMMYFUNCTION("""COMPUTED_VALUE"""),926.05)</f>
        <v>926.05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IFERROR(__xludf.DUMMYFUNCTION("""COMPUTED_VALUE"""),932.3)</f>
        <v>932.3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IFERROR(__xludf.DUMMYFUNCTION("""COMPUTED_VALUE"""),930.1)</f>
        <v>930.1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IFERROR(__xludf.DUMMYFUNCTION("""COMPUTED_VALUE"""),911.2)</f>
        <v>911.2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IFERROR(__xludf.DUMMYFUNCTION("""COMPUTED_VALUE"""),909.3)</f>
        <v>909.3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IFERROR(__xludf.DUMMYFUNCTION("""COMPUTED_VALUE"""),909.3)</f>
        <v>909.3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IFERROR(__xludf.DUMMYFUNCTION("""COMPUTED_VALUE"""),863.45)</f>
        <v>863.45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IFERROR(__xludf.DUMMYFUNCTION("""COMPUTED_VALUE"""),886.25)</f>
        <v>886.25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IFERROR(__xludf.DUMMYFUNCTION("""COMPUTED_VALUE"""),893.2)</f>
        <v>893.2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IFERROR(__xludf.DUMMYFUNCTION("""COMPUTED_VALUE"""),879.75)</f>
        <v>879.75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IFERROR(__xludf.DUMMYFUNCTION("""COMPUTED_VALUE"""),898.65)</f>
        <v>898.65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IFERROR(__xludf.DUMMYFUNCTION("""COMPUTED_VALUE"""),883.25)</f>
        <v>883.25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IFERROR(__xludf.DUMMYFUNCTION("""COMPUTED_VALUE"""),864.1)</f>
        <v>864.1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IFERROR(__xludf.DUMMYFUNCTION("""COMPUTED_VALUE"""),901.85)</f>
        <v>901.85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IFERROR(__xludf.DUMMYFUNCTION("""COMPUTED_VALUE"""),904.2)</f>
        <v>904.2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IFERROR(__xludf.DUMMYFUNCTION("""COMPUTED_VALUE"""),908.1)</f>
        <v>908.1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IFERROR(__xludf.DUMMYFUNCTION("""COMPUTED_VALUE"""),918.85)</f>
        <v>918.85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IFERROR(__xludf.DUMMYFUNCTION("""COMPUTED_VALUE"""),916.7)</f>
        <v>916.7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IFERROR(__xludf.DUMMYFUNCTION("""COMPUTED_VALUE"""),925.55)</f>
        <v>925.55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IFERROR(__xludf.DUMMYFUNCTION("""COMPUTED_VALUE"""),907.9)</f>
        <v>907.9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IFERROR(__xludf.DUMMYFUNCTION("""COMPUTED_VALUE"""),919.75)</f>
        <v>919.75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IFERROR(__xludf.DUMMYFUNCTION("""COMPUTED_VALUE"""),913.9)</f>
        <v>913.9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IFERROR(__xludf.DUMMYFUNCTION("""COMPUTED_VALUE"""),924.35)</f>
        <v>924.35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IFERROR(__xludf.DUMMYFUNCTION("""COMPUTED_VALUE"""),926.95)</f>
        <v>926.95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IFERROR(__xludf.DUMMYFUNCTION("""COMPUTED_VALUE"""),917.1)</f>
        <v>917.1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IFERROR(__xludf.DUMMYFUNCTION("""COMPUTED_VALUE"""),926.75)</f>
        <v>926.75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IFERROR(__xludf.DUMMYFUNCTION("""COMPUTED_VALUE"""),920.4)</f>
        <v>920.4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IFERROR(__xludf.DUMMYFUNCTION("""COMPUTED_VALUE"""),918.05)</f>
        <v>918.05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IFERROR(__xludf.DUMMYFUNCTION("""COMPUTED_VALUE"""),911.85)</f>
        <v>911.85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IFERROR(__xludf.DUMMYFUNCTION("""COMPUTED_VALUE"""),897.9)</f>
        <v>897.9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IFERROR(__xludf.DUMMYFUNCTION("""COMPUTED_VALUE"""),898.7)</f>
        <v>898.7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IFERROR(__xludf.DUMMYFUNCTION("""COMPUTED_VALUE"""),893.4)</f>
        <v>893.4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IFERROR(__xludf.DUMMYFUNCTION("""COMPUTED_VALUE"""),937.15)</f>
        <v>937.15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IFERROR(__xludf.DUMMYFUNCTION("""COMPUTED_VALUE"""),960.75)</f>
        <v>960.75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IFERROR(__xludf.DUMMYFUNCTION("""COMPUTED_VALUE"""),949.75)</f>
        <v>949.75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IFERROR(__xludf.DUMMYFUNCTION("""COMPUTED_VALUE"""),942.5)</f>
        <v>942.5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IFERROR(__xludf.DUMMYFUNCTION("""COMPUTED_VALUE"""),936.85)</f>
        <v>936.85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IFERROR(__xludf.DUMMYFUNCTION("""COMPUTED_VALUE"""),933.1)</f>
        <v>933.1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IFERROR(__xludf.DUMMYFUNCTION("""COMPUTED_VALUE"""),938.0)</f>
        <v>938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IFERROR(__xludf.DUMMYFUNCTION("""COMPUTED_VALUE"""),923.0)</f>
        <v>923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IFERROR(__xludf.DUMMYFUNCTION("""COMPUTED_VALUE"""),919.0)</f>
        <v>919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IFERROR(__xludf.DUMMYFUNCTION("""COMPUTED_VALUE"""),900.5)</f>
        <v>900.5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IFERROR(__xludf.DUMMYFUNCTION("""COMPUTED_VALUE"""),905.0)</f>
        <v>905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IFERROR(__xludf.DUMMYFUNCTION("""COMPUTED_VALUE"""),915.5)</f>
        <v>915.5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IFERROR(__xludf.DUMMYFUNCTION("""COMPUTED_VALUE"""),916.5)</f>
        <v>916.5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IFERROR(__xludf.DUMMYFUNCTION("""COMPUTED_VALUE"""),928.0)</f>
        <v>928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IFERROR(__xludf.DUMMYFUNCTION("""COMPUTED_VALUE"""),951.5)</f>
        <v>951.5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IFERROR(__xludf.DUMMYFUNCTION("""COMPUTED_VALUE"""),947.0)</f>
        <v>947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IFERROR(__xludf.DUMMYFUNCTION("""COMPUTED_VALUE"""),936.5)</f>
        <v>936.5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IFERROR(__xludf.DUMMYFUNCTION("""COMPUTED_VALUE"""),936.65)</f>
        <v>936.65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IFERROR(__xludf.DUMMYFUNCTION("""COMPUTED_VALUE"""),923.0)</f>
        <v>923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IFERROR(__xludf.DUMMYFUNCTION("""COMPUTED_VALUE"""),910.15)</f>
        <v>910.15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IFERROR(__xludf.DUMMYFUNCTION("""COMPUTED_VALUE"""),925.3)</f>
        <v>925.3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IFERROR(__xludf.DUMMYFUNCTION("""COMPUTED_VALUE"""),924.65)</f>
        <v>924.65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IFERROR(__xludf.DUMMYFUNCTION("""COMPUTED_VALUE"""),927.65)</f>
        <v>927.65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IFERROR(__xludf.DUMMYFUNCTION("""COMPUTED_VALUE"""),940.6)</f>
        <v>940.6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IFERROR(__xludf.DUMMYFUNCTION("""COMPUTED_VALUE"""),947.65)</f>
        <v>947.65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IFERROR(__xludf.DUMMYFUNCTION("""COMPUTED_VALUE"""),933.5)</f>
        <v>933.5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IFERROR(__xludf.DUMMYFUNCTION("""COMPUTED_VALUE"""),918.85)</f>
        <v>918.85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IFERROR(__xludf.DUMMYFUNCTION("""COMPUTED_VALUE"""),928.4)</f>
        <v>928.4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IFERROR(__xludf.DUMMYFUNCTION("""COMPUTED_VALUE"""),921.75)</f>
        <v>921.75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IFERROR(__xludf.DUMMYFUNCTION("""COMPUTED_VALUE"""),923.3)</f>
        <v>923.3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IFERROR(__xludf.DUMMYFUNCTION("""COMPUTED_VALUE"""),942.0)</f>
        <v>942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IFERROR(__xludf.DUMMYFUNCTION("""COMPUTED_VALUE"""),948.45)</f>
        <v>948.45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IFERROR(__xludf.DUMMYFUNCTION("""COMPUTED_VALUE"""),952.55)</f>
        <v>952.55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IFERROR(__xludf.DUMMYFUNCTION("""COMPUTED_VALUE"""),968.3)</f>
        <v>968.3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IFERROR(__xludf.DUMMYFUNCTION("""COMPUTED_VALUE"""),958.95)</f>
        <v>958.95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IFERROR(__xludf.DUMMYFUNCTION("""COMPUTED_VALUE"""),913.75)</f>
        <v>913.75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IFERROR(__xludf.DUMMYFUNCTION("""COMPUTED_VALUE"""),880.5)</f>
        <v>880.5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IFERROR(__xludf.DUMMYFUNCTION("""COMPUTED_VALUE"""),886.55)</f>
        <v>886.55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IFERROR(__xludf.DUMMYFUNCTION("""COMPUTED_VALUE"""),884.85)</f>
        <v>884.85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IFERROR(__xludf.DUMMYFUNCTION("""COMPUTED_VALUE"""),881.2)</f>
        <v>881.2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IFERROR(__xludf.DUMMYFUNCTION("""COMPUTED_VALUE"""),875.6)</f>
        <v>875.6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IFERROR(__xludf.DUMMYFUNCTION("""COMPUTED_VALUE"""),885.3)</f>
        <v>885.3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IFERROR(__xludf.DUMMYFUNCTION("""COMPUTED_VALUE"""),891.9)</f>
        <v>891.9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IFERROR(__xludf.DUMMYFUNCTION("""COMPUTED_VALUE"""),876.65)</f>
        <v>876.65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IFERROR(__xludf.DUMMYFUNCTION("""COMPUTED_VALUE"""),879.1)</f>
        <v>879.1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IFERROR(__xludf.DUMMYFUNCTION("""COMPUTED_VALUE"""),877.15)</f>
        <v>877.15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IFERROR(__xludf.DUMMYFUNCTION("""COMPUTED_VALUE"""),877.8)</f>
        <v>877.8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IFERROR(__xludf.DUMMYFUNCTION("""COMPUTED_VALUE"""),853.0)</f>
        <v>853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IFERROR(__xludf.DUMMYFUNCTION("""COMPUTED_VALUE"""),860.0)</f>
        <v>860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IFERROR(__xludf.DUMMYFUNCTION("""COMPUTED_VALUE"""),861.45)</f>
        <v>861.45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IFERROR(__xludf.DUMMYFUNCTION("""COMPUTED_VALUE"""),905.2)</f>
        <v>905.2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IFERROR(__xludf.DUMMYFUNCTION("""COMPUTED_VALUE"""),902.3)</f>
        <v>902.3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IFERROR(__xludf.DUMMYFUNCTION("""COMPUTED_VALUE"""),887.8)</f>
        <v>887.8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IFERROR(__xludf.DUMMYFUNCTION("""COMPUTED_VALUE"""),895.6)</f>
        <v>895.6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IFERROR(__xludf.DUMMYFUNCTION("""COMPUTED_VALUE"""),894.5)</f>
        <v>894.5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IFERROR(__xludf.DUMMYFUNCTION("""COMPUTED_VALUE"""),900.8)</f>
        <v>900.8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IFERROR(__xludf.DUMMYFUNCTION("""COMPUTED_VALUE"""),876.25)</f>
        <v>876.25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IFERROR(__xludf.DUMMYFUNCTION("""COMPUTED_VALUE"""),876.85)</f>
        <v>876.85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IFERROR(__xludf.DUMMYFUNCTION("""COMPUTED_VALUE"""),877.85)</f>
        <v>877.85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IFERROR(__xludf.DUMMYFUNCTION("""COMPUTED_VALUE"""),889.35)</f>
        <v>889.35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IFERROR(__xludf.DUMMYFUNCTION("""COMPUTED_VALUE"""),890.1)</f>
        <v>890.1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IFERROR(__xludf.DUMMYFUNCTION("""COMPUTED_VALUE"""),896.3)</f>
        <v>896.3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IFERROR(__xludf.DUMMYFUNCTION("""COMPUTED_VALUE"""),934.75)</f>
        <v>934.75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IFERROR(__xludf.DUMMYFUNCTION("""COMPUTED_VALUE"""),937.6)</f>
        <v>937.6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IFERROR(__xludf.DUMMYFUNCTION("""COMPUTED_VALUE"""),944.3)</f>
        <v>944.3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IFERROR(__xludf.DUMMYFUNCTION("""COMPUTED_VALUE"""),948.4)</f>
        <v>948.4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IFERROR(__xludf.DUMMYFUNCTION("""COMPUTED_VALUE"""),967.95)</f>
        <v>967.95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IFERROR(__xludf.DUMMYFUNCTION("""COMPUTED_VALUE"""),970.25)</f>
        <v>970.25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IFERROR(__xludf.DUMMYFUNCTION("""COMPUTED_VALUE"""),1003.25)</f>
        <v>1003.25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IFERROR(__xludf.DUMMYFUNCTION("""COMPUTED_VALUE"""),1009.85)</f>
        <v>1009.85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IFERROR(__xludf.DUMMYFUNCTION("""COMPUTED_VALUE"""),1003.25)</f>
        <v>1003.25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IFERROR(__xludf.DUMMYFUNCTION("""COMPUTED_VALUE"""),1007.5)</f>
        <v>1007.5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IFERROR(__xludf.DUMMYFUNCTION("""COMPUTED_VALUE"""),996.5)</f>
        <v>996.5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IFERROR(__xludf.DUMMYFUNCTION("""COMPUTED_VALUE"""),992.45)</f>
        <v>992.45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IFERROR(__xludf.DUMMYFUNCTION("""COMPUTED_VALUE"""),1006.5)</f>
        <v>1006.5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IFERROR(__xludf.DUMMYFUNCTION("""COMPUTED_VALUE"""),1025.5)</f>
        <v>1025.5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IFERROR(__xludf.DUMMYFUNCTION("""COMPUTED_VALUE"""),1029.75)</f>
        <v>1029.75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IFERROR(__xludf.DUMMYFUNCTION("""COMPUTED_VALUE"""),1012.75)</f>
        <v>1012.75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IFERROR(__xludf.DUMMYFUNCTION("""COMPUTED_VALUE"""),985.1)</f>
        <v>985.1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IFERROR(__xludf.DUMMYFUNCTION("""COMPUTED_VALUE"""),990.95)</f>
        <v>990.95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IFERROR(__xludf.DUMMYFUNCTION("""COMPUTED_VALUE"""),998.9)</f>
        <v>998.9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IFERROR(__xludf.DUMMYFUNCTION("""COMPUTED_VALUE"""),987.7)</f>
        <v>987.7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IFERROR(__xludf.DUMMYFUNCTION("""COMPUTED_VALUE"""),989.75)</f>
        <v>989.75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IFERROR(__xludf.DUMMYFUNCTION("""COMPUTED_VALUE"""),1008.9)</f>
        <v>1008.9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IFERROR(__xludf.DUMMYFUNCTION("""COMPUTED_VALUE"""),1016.55)</f>
        <v>1016.55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IFERROR(__xludf.DUMMYFUNCTION("""COMPUTED_VALUE"""),1023.15)</f>
        <v>1023.15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IFERROR(__xludf.DUMMYFUNCTION("""COMPUTED_VALUE"""),1024.1)</f>
        <v>1024.1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IFERROR(__xludf.DUMMYFUNCTION("""COMPUTED_VALUE"""),1023.85)</f>
        <v>1023.85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IFERROR(__xludf.DUMMYFUNCTION("""COMPUTED_VALUE"""),1036.75)</f>
        <v>1036.75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IFERROR(__xludf.DUMMYFUNCTION("""COMPUTED_VALUE"""),1019.15)</f>
        <v>1019.15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IFERROR(__xludf.DUMMYFUNCTION("""COMPUTED_VALUE"""),1059.9)</f>
        <v>1059.9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IFERROR(__xludf.DUMMYFUNCTION("""COMPUTED_VALUE"""),1065.75)</f>
        <v>1065.75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IFERROR(__xludf.DUMMYFUNCTION("""COMPUTED_VALUE"""),1070.1)</f>
        <v>1070.1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IFERROR(__xludf.DUMMYFUNCTION("""COMPUTED_VALUE"""),1081.0)</f>
        <v>1081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IFERROR(__xludf.DUMMYFUNCTION("""COMPUTED_VALUE"""),1086.5)</f>
        <v>1086.5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IFERROR(__xludf.DUMMYFUNCTION("""COMPUTED_VALUE"""),1094.15)</f>
        <v>1094.15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IFERROR(__xludf.DUMMYFUNCTION("""COMPUTED_VALUE"""),1089.75)</f>
        <v>1089.75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IFERROR(__xludf.DUMMYFUNCTION("""COMPUTED_VALUE"""),1084.4)</f>
        <v>1084.4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IFERROR(__xludf.DUMMYFUNCTION("""COMPUTED_VALUE"""),1072.75)</f>
        <v>1072.75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IFERROR(__xludf.DUMMYFUNCTION("""COMPUTED_VALUE"""),1062.95)</f>
        <v>1062.95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IFERROR(__xludf.DUMMYFUNCTION("""COMPUTED_VALUE"""),1052.3)</f>
        <v>1052.3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IFERROR(__xludf.DUMMYFUNCTION("""COMPUTED_VALUE"""),1042.8)</f>
        <v>1042.8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IFERROR(__xludf.DUMMYFUNCTION("""COMPUTED_VALUE"""),1043.1)</f>
        <v>1043.1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IFERROR(__xludf.DUMMYFUNCTION("""COMPUTED_VALUE"""),1057.0)</f>
        <v>1057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IFERROR(__xludf.DUMMYFUNCTION("""COMPUTED_VALUE"""),1041.9)</f>
        <v>1041.9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IFERROR(__xludf.DUMMYFUNCTION("""COMPUTED_VALUE"""),1066.6)</f>
        <v>1066.6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IFERROR(__xludf.DUMMYFUNCTION("""COMPUTED_VALUE"""),1085.0)</f>
        <v>1085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IFERROR(__xludf.DUMMYFUNCTION("""COMPUTED_VALUE"""),1005.2)</f>
        <v>1005.2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IFERROR(__xludf.DUMMYFUNCTION("""COMPUTED_VALUE"""),1013.2)</f>
        <v>1013.2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IFERROR(__xludf.DUMMYFUNCTION("""COMPUTED_VALUE"""),1005.4)</f>
        <v>1005.4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IFERROR(__xludf.DUMMYFUNCTION("""COMPUTED_VALUE"""),1018.5)</f>
        <v>1018.5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IFERROR(__xludf.DUMMYFUNCTION("""COMPUTED_VALUE"""),1026.8)</f>
        <v>1026.8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IFERROR(__xludf.DUMMYFUNCTION("""COMPUTED_VALUE"""),1013.6)</f>
        <v>1013.6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IFERROR(__xludf.DUMMYFUNCTION("""COMPUTED_VALUE"""),1005.6)</f>
        <v>1005.6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IFERROR(__xludf.DUMMYFUNCTION("""COMPUTED_VALUE"""),1028.6)</f>
        <v>1028.6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IFERROR(__xludf.DUMMYFUNCTION("""COMPUTED_VALUE"""),1004.1)</f>
        <v>1004.1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IFERROR(__xludf.DUMMYFUNCTION("""COMPUTED_VALUE"""),994.0)</f>
        <v>994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IFERROR(__xludf.DUMMYFUNCTION("""COMPUTED_VALUE"""),986.2)</f>
        <v>986.2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IFERROR(__xludf.DUMMYFUNCTION("""COMPUTED_VALUE"""),1010.7)</f>
        <v>1010.7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IFERROR(__xludf.DUMMYFUNCTION("""COMPUTED_VALUE"""),1033.8)</f>
        <v>1033.8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IFERROR(__xludf.DUMMYFUNCTION("""COMPUTED_VALUE"""),1037.5)</f>
        <v>1037.5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IFERROR(__xludf.DUMMYFUNCTION("""COMPUTED_VALUE"""),1021.1)</f>
        <v>1021.1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IFERROR(__xludf.DUMMYFUNCTION("""COMPUTED_VALUE"""),1025.5)</f>
        <v>1025.5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IFERROR(__xludf.DUMMYFUNCTION("""COMPUTED_VALUE"""),1021.4)</f>
        <v>1021.4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IFERROR(__xludf.DUMMYFUNCTION("""COMPUTED_VALUE"""),1029.1)</f>
        <v>1029.1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IFERROR(__xludf.DUMMYFUNCTION("""COMPUTED_VALUE"""),1048.0)</f>
        <v>1048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IFERROR(__xludf.DUMMYFUNCTION("""COMPUTED_VALUE"""),1026.4)</f>
        <v>1026.4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IFERROR(__xludf.DUMMYFUNCTION("""COMPUTED_VALUE"""),1016.7)</f>
        <v>1016.7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IFERROR(__xludf.DUMMYFUNCTION("""COMPUTED_VALUE"""),1010.3)</f>
        <v>1010.3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IFERROR(__xludf.DUMMYFUNCTION("""COMPUTED_VALUE"""),1006.4)</f>
        <v>1006.4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IFERROR(__xludf.DUMMYFUNCTION("""COMPUTED_VALUE"""),1017.3)</f>
        <v>1017.3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IFERROR(__xludf.DUMMYFUNCTION("""COMPUTED_VALUE"""),1012.7)</f>
        <v>1012.7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IFERROR(__xludf.DUMMYFUNCTION("""COMPUTED_VALUE"""),998.4)</f>
        <v>998.4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IFERROR(__xludf.DUMMYFUNCTION("""COMPUTED_VALUE"""),999.6)</f>
        <v>999.6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IFERROR(__xludf.DUMMYFUNCTION("""COMPUTED_VALUE"""),1000.3)</f>
        <v>1000.3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IFERROR(__xludf.DUMMYFUNCTION("""COMPUTED_VALUE"""),1008.3)</f>
        <v>1008.3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IFERROR(__xludf.DUMMYFUNCTION("""COMPUTED_VALUE"""),1007.8)</f>
        <v>1007.8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IFERROR(__xludf.DUMMYFUNCTION("""COMPUTED_VALUE"""),1011.4)</f>
        <v>1011.4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IFERROR(__xludf.DUMMYFUNCTION("""COMPUTED_VALUE"""),1011.7)</f>
        <v>1011.7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IFERROR(__xludf.DUMMYFUNCTION("""COMPUTED_VALUE"""),1000.0)</f>
        <v>1000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IFERROR(__xludf.DUMMYFUNCTION("""COMPUTED_VALUE"""),998.0)</f>
        <v>998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IFERROR(__xludf.DUMMYFUNCTION("""COMPUTED_VALUE"""),989.3)</f>
        <v>989.3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IFERROR(__xludf.DUMMYFUNCTION("""COMPUTED_VALUE"""),986.8)</f>
        <v>986.8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IFERROR(__xludf.DUMMYFUNCTION("""COMPUTED_VALUE"""),973.1)</f>
        <v>973.1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IFERROR(__xludf.DUMMYFUNCTION("""COMPUTED_VALUE"""),990.45)</f>
        <v>990.45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IFERROR(__xludf.DUMMYFUNCTION("""COMPUTED_VALUE"""),978.75)</f>
        <v>978.75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IFERROR(__xludf.DUMMYFUNCTION("""COMPUTED_VALUE"""),977.35)</f>
        <v>977.35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IFERROR(__xludf.DUMMYFUNCTION("""COMPUTED_VALUE"""),968.8)</f>
        <v>968.8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IFERROR(__xludf.DUMMYFUNCTION("""COMPUTED_VALUE"""),971.95)</f>
        <v>971.95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IFERROR(__xludf.DUMMYFUNCTION("""COMPUTED_VALUE"""),959.6)</f>
        <v>959.6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IFERROR(__xludf.DUMMYFUNCTION("""COMPUTED_VALUE"""),951.9)</f>
        <v>951.9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IFERROR(__xludf.DUMMYFUNCTION("""COMPUTED_VALUE"""),949.0)</f>
        <v>949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IFERROR(__xludf.DUMMYFUNCTION("""COMPUTED_VALUE"""),945.95)</f>
        <v>945.95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IFERROR(__xludf.DUMMYFUNCTION("""COMPUTED_VALUE"""),950.25)</f>
        <v>950.25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IFERROR(__xludf.DUMMYFUNCTION("""COMPUTED_VALUE"""),969.45)</f>
        <v>969.45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IFERROR(__xludf.DUMMYFUNCTION("""COMPUTED_VALUE"""),933.2)</f>
        <v>933.2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IFERROR(__xludf.DUMMYFUNCTION("""COMPUTED_VALUE"""),936.25)</f>
        <v>936.25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IFERROR(__xludf.DUMMYFUNCTION("""COMPUTED_VALUE"""),942.85)</f>
        <v>942.85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IFERROR(__xludf.DUMMYFUNCTION("""COMPUTED_VALUE"""),927.85)</f>
        <v>927.85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IFERROR(__xludf.DUMMYFUNCTION("""COMPUTED_VALUE"""),914.7)</f>
        <v>914.7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IFERROR(__xludf.DUMMYFUNCTION("""COMPUTED_VALUE"""),935.15)</f>
        <v>935.15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IFERROR(__xludf.DUMMYFUNCTION("""COMPUTED_VALUE"""),935.15)</f>
        <v>935.15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IFERROR(__xludf.DUMMYFUNCTION("""COMPUTED_VALUE"""),929.85)</f>
        <v>929.85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IFERROR(__xludf.DUMMYFUNCTION("""COMPUTED_VALUE"""),903.7)</f>
        <v>903.7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IFERROR(__xludf.DUMMYFUNCTION("""COMPUTED_VALUE"""),964.4)</f>
        <v>964.4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IFERROR(__xludf.DUMMYFUNCTION("""COMPUTED_VALUE"""),963.3)</f>
        <v>963.3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IFERROR(__xludf.DUMMYFUNCTION("""COMPUTED_VALUE"""),964.75)</f>
        <v>964.75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IFERROR(__xludf.DUMMYFUNCTION("""COMPUTED_VALUE"""),981.7)</f>
        <v>981.7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IFERROR(__xludf.DUMMYFUNCTION("""COMPUTED_VALUE"""),983.15)</f>
        <v>983.15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IFERROR(__xludf.DUMMYFUNCTION("""COMPUTED_VALUE"""),965.6)</f>
        <v>965.6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IFERROR(__xludf.DUMMYFUNCTION("""COMPUTED_VALUE"""),968.95)</f>
        <v>968.95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IFERROR(__xludf.DUMMYFUNCTION("""COMPUTED_VALUE"""),999.1)</f>
        <v>999.1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IFERROR(__xludf.DUMMYFUNCTION("""COMPUTED_VALUE"""),1024.75)</f>
        <v>1024.75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IFERROR(__xludf.DUMMYFUNCTION("""COMPUTED_VALUE"""),1012.75)</f>
        <v>1012.75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IFERROR(__xludf.DUMMYFUNCTION("""COMPUTED_VALUE"""),1014.15)</f>
        <v>1014.15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IFERROR(__xludf.DUMMYFUNCTION("""COMPUTED_VALUE"""),1023.8)</f>
        <v>1023.8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IFERROR(__xludf.DUMMYFUNCTION("""COMPUTED_VALUE"""),1017.05)</f>
        <v>1017.05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IFERROR(__xludf.DUMMYFUNCTION("""COMPUTED_VALUE"""),1030.2)</f>
        <v>1030.2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IFERROR(__xludf.DUMMYFUNCTION("""COMPUTED_VALUE"""),1031.0)</f>
        <v>1031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IFERROR(__xludf.DUMMYFUNCTION("""COMPUTED_VALUE"""),1023.55)</f>
        <v>1023.55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IFERROR(__xludf.DUMMYFUNCTION("""COMPUTED_VALUE"""),1021.05)</f>
        <v>1021.05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IFERROR(__xludf.DUMMYFUNCTION("""COMPUTED_VALUE"""),1012.95)</f>
        <v>1012.95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IFERROR(__xludf.DUMMYFUNCTION("""COMPUTED_VALUE"""),995.9)</f>
        <v>995.9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IFERROR(__xludf.DUMMYFUNCTION("""COMPUTED_VALUE"""),978.25)</f>
        <v>978.25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IFERROR(__xludf.DUMMYFUNCTION("""COMPUTED_VALUE"""),945.1)</f>
        <v>945.1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IFERROR(__xludf.DUMMYFUNCTION("""COMPUTED_VALUE"""),962.4)</f>
        <v>962.4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IFERROR(__xludf.DUMMYFUNCTION("""COMPUTED_VALUE"""),950.2)</f>
        <v>950.2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IFERROR(__xludf.DUMMYFUNCTION("""COMPUTED_VALUE"""),938.05)</f>
        <v>938.05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IFERROR(__xludf.DUMMYFUNCTION("""COMPUTED_VALUE"""),939.8)</f>
        <v>939.8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IFERROR(__xludf.DUMMYFUNCTION("""COMPUTED_VALUE"""),893.65)</f>
        <v>893.65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IFERROR(__xludf.DUMMYFUNCTION("""COMPUTED_VALUE"""),863.1)</f>
        <v>863.1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IFERROR(__xludf.DUMMYFUNCTION("""COMPUTED_VALUE"""),855.05)</f>
        <v>855.05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IFERROR(__xludf.DUMMYFUNCTION("""COMPUTED_VALUE"""),878.15)</f>
        <v>878.15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IFERROR(__xludf.DUMMYFUNCTION("""COMPUTED_VALUE"""),868.6)</f>
        <v>868.6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IFERROR(__xludf.DUMMYFUNCTION("""COMPUTED_VALUE"""),880.1)</f>
        <v>880.1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IFERROR(__xludf.DUMMYFUNCTION("""COMPUTED_VALUE"""),832.2)</f>
        <v>832.2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IFERROR(__xludf.DUMMYFUNCTION("""COMPUTED_VALUE"""),830.55)</f>
        <v>830.55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IFERROR(__xludf.DUMMYFUNCTION("""COMPUTED_VALUE"""),812.6)</f>
        <v>812.6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IFERROR(__xludf.DUMMYFUNCTION("""COMPUTED_VALUE"""),849.0)</f>
        <v>849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IFERROR(__xludf.DUMMYFUNCTION("""COMPUTED_VALUE"""),882.75)</f>
        <v>882.75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IFERROR(__xludf.DUMMYFUNCTION("""COMPUTED_VALUE"""),843.8)</f>
        <v>843.8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IFERROR(__xludf.DUMMYFUNCTION("""COMPUTED_VALUE"""),801.55)</f>
        <v>801.55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IFERROR(__xludf.DUMMYFUNCTION("""COMPUTED_VALUE"""),817.3)</f>
        <v>817.3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IFERROR(__xludf.DUMMYFUNCTION("""COMPUTED_VALUE"""),826.85)</f>
        <v>826.85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IFERROR(__xludf.DUMMYFUNCTION("""COMPUTED_VALUE"""),850.85)</f>
        <v>850.85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IFERROR(__xludf.DUMMYFUNCTION("""COMPUTED_VALUE"""),855.1)</f>
        <v>855.1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IFERROR(__xludf.DUMMYFUNCTION("""COMPUTED_VALUE"""),915.05)</f>
        <v>915.05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IFERROR(__xludf.DUMMYFUNCTION("""COMPUTED_VALUE"""),903.25)</f>
        <v>903.25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IFERROR(__xludf.DUMMYFUNCTION("""COMPUTED_VALUE"""),924.55)</f>
        <v>924.55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IFERROR(__xludf.DUMMYFUNCTION("""COMPUTED_VALUE"""),898.95)</f>
        <v>898.95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IFERROR(__xludf.DUMMYFUNCTION("""COMPUTED_VALUE"""),913.15)</f>
        <v>913.15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IFERROR(__xludf.DUMMYFUNCTION("""COMPUTED_VALUE"""),905.9)</f>
        <v>905.9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IFERROR(__xludf.DUMMYFUNCTION("""COMPUTED_VALUE"""),908.25)</f>
        <v>908.25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IFERROR(__xludf.DUMMYFUNCTION("""COMPUTED_VALUE"""),917.75)</f>
        <v>917.75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IFERROR(__xludf.DUMMYFUNCTION("""COMPUTED_VALUE"""),938.85)</f>
        <v>938.85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IFERROR(__xludf.DUMMYFUNCTION("""COMPUTED_VALUE"""),934.75)</f>
        <v>934.75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IFERROR(__xludf.DUMMYFUNCTION("""COMPUTED_VALUE"""),918.35)</f>
        <v>918.35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IFERROR(__xludf.DUMMYFUNCTION("""COMPUTED_VALUE"""),921.55)</f>
        <v>921.55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IFERROR(__xludf.DUMMYFUNCTION("""COMPUTED_VALUE"""),921.8)</f>
        <v>921.8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IFERROR(__xludf.DUMMYFUNCTION("""COMPUTED_VALUE"""),923.65)</f>
        <v>923.65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IFERROR(__xludf.DUMMYFUNCTION("""COMPUTED_VALUE"""),930.0)</f>
        <v>930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IFERROR(__xludf.DUMMYFUNCTION("""COMPUTED_VALUE"""),937.0)</f>
        <v>937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IFERROR(__xludf.DUMMYFUNCTION("""COMPUTED_VALUE"""),950.2)</f>
        <v>950.2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IFERROR(__xludf.DUMMYFUNCTION("""COMPUTED_VALUE"""),958.6)</f>
        <v>958.6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IFERROR(__xludf.DUMMYFUNCTION("""COMPUTED_VALUE"""),980.75)</f>
        <v>980.75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IFERROR(__xludf.DUMMYFUNCTION("""COMPUTED_VALUE"""),972.75)</f>
        <v>972.75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IFERROR(__xludf.DUMMYFUNCTION("""COMPUTED_VALUE"""),955.35)</f>
        <v>955.35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IFERROR(__xludf.DUMMYFUNCTION("""COMPUTED_VALUE"""),936.05)</f>
        <v>936.05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IFERROR(__xludf.DUMMYFUNCTION("""COMPUTED_VALUE"""),904.2)</f>
        <v>904.2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IFERROR(__xludf.DUMMYFUNCTION("""COMPUTED_VALUE"""),896.15)</f>
        <v>896.15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IFERROR(__xludf.DUMMYFUNCTION("""COMPUTED_VALUE"""),912.15)</f>
        <v>912.15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IFERROR(__xludf.DUMMYFUNCTION("""COMPUTED_VALUE"""),910.45)</f>
        <v>910.45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IFERROR(__xludf.DUMMYFUNCTION("""COMPUTED_VALUE"""),921.1)</f>
        <v>921.1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IFERROR(__xludf.DUMMYFUNCTION("""COMPUTED_VALUE"""),923.55)</f>
        <v>923.55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IFERROR(__xludf.DUMMYFUNCTION("""COMPUTED_VALUE"""),923.1)</f>
        <v>923.1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IFERROR(__xludf.DUMMYFUNCTION("""COMPUTED_VALUE"""),907.65)</f>
        <v>907.65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IFERROR(__xludf.DUMMYFUNCTION("""COMPUTED_VALUE"""),916.55)</f>
        <v>916.55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IFERROR(__xludf.DUMMYFUNCTION("""COMPUTED_VALUE"""),941.9)</f>
        <v>941.9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IFERROR(__xludf.DUMMYFUNCTION("""COMPUTED_VALUE"""),930.2)</f>
        <v>930.2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IFERROR(__xludf.DUMMYFUNCTION("""COMPUTED_VALUE"""),931.15)</f>
        <v>931.15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IFERROR(__xludf.DUMMYFUNCTION("""COMPUTED_VALUE"""),908.25)</f>
        <v>908.25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IFERROR(__xludf.DUMMYFUNCTION("""COMPUTED_VALUE"""),889.05)</f>
        <v>889.05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IFERROR(__xludf.DUMMYFUNCTION("""COMPUTED_VALUE"""),882.0)</f>
        <v>882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IFERROR(__xludf.DUMMYFUNCTION("""COMPUTED_VALUE"""),876.8)</f>
        <v>876.8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IFERROR(__xludf.DUMMYFUNCTION("""COMPUTED_VALUE"""),874.4)</f>
        <v>874.4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IFERROR(__xludf.DUMMYFUNCTION("""COMPUTED_VALUE"""),889.4)</f>
        <v>889.4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IFERROR(__xludf.DUMMYFUNCTION("""COMPUTED_VALUE"""),871.1)</f>
        <v>871.1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IFERROR(__xludf.DUMMYFUNCTION("""COMPUTED_VALUE"""),886.9)</f>
        <v>886.9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IFERROR(__xludf.DUMMYFUNCTION("""COMPUTED_VALUE"""),884.1)</f>
        <v>884.1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IFERROR(__xludf.DUMMYFUNCTION("""COMPUTED_VALUE"""),870.55)</f>
        <v>870.55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IFERROR(__xludf.DUMMYFUNCTION("""COMPUTED_VALUE"""),918.3)</f>
        <v>918.3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IFERROR(__xludf.DUMMYFUNCTION("""COMPUTED_VALUE"""),942.3)</f>
        <v>942.3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IFERROR(__xludf.DUMMYFUNCTION("""COMPUTED_VALUE"""),959.65)</f>
        <v>959.65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IFERROR(__xludf.DUMMYFUNCTION("""COMPUTED_VALUE"""),958.4)</f>
        <v>958.4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7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IFERROR(__xludf.DUMMYFUNCTION("""COMPUTED_VALUE"""),2089.45)</f>
        <v>2089.45</v>
      </c>
    </row>
    <row r="4">
      <c r="A4" s="4">
        <f>IFERROR(__xludf.DUMMYFUNCTION("""COMPUTED_VALUE"""),44929.64583333333)</f>
        <v>44929.64583</v>
      </c>
      <c r="B4" s="5">
        <f>IFERROR(__xludf.DUMMYFUNCTION("""COMPUTED_VALUE"""),2088.95)</f>
        <v>2088.95</v>
      </c>
    </row>
    <row r="5">
      <c r="A5" s="4">
        <f>IFERROR(__xludf.DUMMYFUNCTION("""COMPUTED_VALUE"""),44930.64583333333)</f>
        <v>44930.64583</v>
      </c>
      <c r="B5" s="5">
        <f>IFERROR(__xludf.DUMMYFUNCTION("""COMPUTED_VALUE"""),2070.55)</f>
        <v>2070.55</v>
      </c>
    </row>
    <row r="6">
      <c r="A6" s="4">
        <f>IFERROR(__xludf.DUMMYFUNCTION("""COMPUTED_VALUE"""),44931.64583333333)</f>
        <v>44931.64583</v>
      </c>
      <c r="B6" s="5">
        <f>IFERROR(__xludf.DUMMYFUNCTION("""COMPUTED_VALUE"""),2087.35)</f>
        <v>2087.35</v>
      </c>
    </row>
    <row r="7">
      <c r="A7" s="4">
        <f>IFERROR(__xludf.DUMMYFUNCTION("""COMPUTED_VALUE"""),44932.64583333333)</f>
        <v>44932.64583</v>
      </c>
      <c r="B7" s="5">
        <f>IFERROR(__xludf.DUMMYFUNCTION("""COMPUTED_VALUE"""),2086.55)</f>
        <v>2086.55</v>
      </c>
    </row>
    <row r="8">
      <c r="A8" s="4">
        <f>IFERROR(__xludf.DUMMYFUNCTION("""COMPUTED_VALUE"""),44935.64583333333)</f>
        <v>44935.64583</v>
      </c>
      <c r="B8" s="5">
        <f>IFERROR(__xludf.DUMMYFUNCTION("""COMPUTED_VALUE"""),2121.7)</f>
        <v>2121.7</v>
      </c>
    </row>
    <row r="9">
      <c r="A9" s="4">
        <f>IFERROR(__xludf.DUMMYFUNCTION("""COMPUTED_VALUE"""),44936.64583333333)</f>
        <v>44936.64583</v>
      </c>
      <c r="B9" s="5">
        <f>IFERROR(__xludf.DUMMYFUNCTION("""COMPUTED_VALUE"""),2106.65)</f>
        <v>2106.65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IFERROR(__xludf.DUMMYFUNCTION("""COMPUTED_VALUE"""),2125.35)</f>
        <v>2125.35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IFERROR(__xludf.DUMMYFUNCTION("""COMPUTED_VALUE"""),2159.75)</f>
        <v>2159.75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IFERROR(__xludf.DUMMYFUNCTION("""COMPUTED_VALUE"""),2153.4)</f>
        <v>2153.4</v>
      </c>
    </row>
    <row r="13">
      <c r="A13" s="4">
        <f>IFERROR(__xludf.DUMMYFUNCTION("""COMPUTED_VALUE"""),44942.64583333333)</f>
        <v>44942.64583</v>
      </c>
      <c r="B13" s="5">
        <f>IFERROR(__xludf.DUMMYFUNCTION("""COMPUTED_VALUE"""),2137.2)</f>
        <v>2137.2</v>
      </c>
    </row>
    <row r="14">
      <c r="A14" s="4">
        <f>IFERROR(__xludf.DUMMYFUNCTION("""COMPUTED_VALUE"""),44943.64583333333)</f>
        <v>44943.64583</v>
      </c>
      <c r="B14" s="5">
        <f>IFERROR(__xludf.DUMMYFUNCTION("""COMPUTED_VALUE"""),2213.1)</f>
        <v>2213.1</v>
      </c>
    </row>
    <row r="15">
      <c r="A15" s="4">
        <f>IFERROR(__xludf.DUMMYFUNCTION("""COMPUTED_VALUE"""),44944.64583333333)</f>
        <v>44944.64583</v>
      </c>
      <c r="B15" s="5">
        <f>IFERROR(__xludf.DUMMYFUNCTION("""COMPUTED_VALUE"""),2266.5)</f>
        <v>2266.5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IFERROR(__xludf.DUMMYFUNCTION("""COMPUTED_VALUE"""),2273.1)</f>
        <v>2273.1</v>
      </c>
    </row>
    <row r="17">
      <c r="A17" s="4">
        <f>IFERROR(__xludf.DUMMYFUNCTION("""COMPUTED_VALUE"""),44946.64583333333)</f>
        <v>44946.64583</v>
      </c>
      <c r="B17" s="5">
        <f>IFERROR(__xludf.DUMMYFUNCTION("""COMPUTED_VALUE"""),2249.95)</f>
        <v>2249.95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IFERROR(__xludf.DUMMYFUNCTION("""COMPUTED_VALUE"""),2233.5)</f>
        <v>2233.5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IFERROR(__xludf.DUMMYFUNCTION("""COMPUTED_VALUE"""),2207.5)</f>
        <v>2207.5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IFERROR(__xludf.DUMMYFUNCTION("""COMPUTED_VALUE"""),2174.7)</f>
        <v>2174.7</v>
      </c>
    </row>
    <row r="21">
      <c r="A21" s="4">
        <f>IFERROR(__xludf.DUMMYFUNCTION("""COMPUTED_VALUE"""),44953.64583333333)</f>
        <v>44953.64583</v>
      </c>
      <c r="B21" s="5">
        <f>IFERROR(__xludf.DUMMYFUNCTION("""COMPUTED_VALUE"""),2159.85)</f>
        <v>2159.85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IFERROR(__xludf.DUMMYFUNCTION("""COMPUTED_VALUE"""),2112.9)</f>
        <v>2112.9</v>
      </c>
    </row>
    <row r="23">
      <c r="A23" s="4">
        <f>IFERROR(__xludf.DUMMYFUNCTION("""COMPUTED_VALUE"""),44957.64583333333)</f>
        <v>44957.64583</v>
      </c>
      <c r="B23" s="5">
        <f>IFERROR(__xludf.DUMMYFUNCTION("""COMPUTED_VALUE"""),2124.4)</f>
        <v>2124.4</v>
      </c>
    </row>
    <row r="24">
      <c r="A24" s="4">
        <f>IFERROR(__xludf.DUMMYFUNCTION("""COMPUTED_VALUE"""),44958.64583333333)</f>
        <v>44958.64583</v>
      </c>
      <c r="B24" s="5">
        <f>IFERROR(__xludf.DUMMYFUNCTION("""COMPUTED_VALUE"""),2145.55)</f>
        <v>2145.55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IFERROR(__xludf.DUMMYFUNCTION("""COMPUTED_VALUE"""),2144.9)</f>
        <v>2144.9</v>
      </c>
    </row>
    <row r="26">
      <c r="A26" s="4">
        <f>IFERROR(__xludf.DUMMYFUNCTION("""COMPUTED_VALUE"""),44960.64583333333)</f>
        <v>44960.64583</v>
      </c>
      <c r="B26" s="5">
        <f>IFERROR(__xludf.DUMMYFUNCTION("""COMPUTED_VALUE"""),2166.55)</f>
        <v>2166.55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IFERROR(__xludf.DUMMYFUNCTION("""COMPUTED_VALUE"""),2156.1)</f>
        <v>2156.1</v>
      </c>
    </row>
    <row r="28">
      <c r="A28" s="4">
        <f>IFERROR(__xludf.DUMMYFUNCTION("""COMPUTED_VALUE"""),44964.64583333333)</f>
        <v>44964.64583</v>
      </c>
      <c r="B28" s="5">
        <f>IFERROR(__xludf.DUMMYFUNCTION("""COMPUTED_VALUE"""),2165.3)</f>
        <v>2165.3</v>
      </c>
    </row>
    <row r="29">
      <c r="A29" s="4">
        <f>IFERROR(__xludf.DUMMYFUNCTION("""COMPUTED_VALUE"""),44965.64583333333)</f>
        <v>44965.64583</v>
      </c>
      <c r="B29" s="5">
        <f>IFERROR(__xludf.DUMMYFUNCTION("""COMPUTED_VALUE"""),2130.85)</f>
        <v>2130.85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IFERROR(__xludf.DUMMYFUNCTION("""COMPUTED_VALUE"""),2147.4)</f>
        <v>2147.4</v>
      </c>
    </row>
    <row r="31">
      <c r="A31" s="4">
        <f>IFERROR(__xludf.DUMMYFUNCTION("""COMPUTED_VALUE"""),44967.64583333333)</f>
        <v>44967.64583</v>
      </c>
      <c r="B31" s="5">
        <f>IFERROR(__xludf.DUMMYFUNCTION("""COMPUTED_VALUE"""),2163.85)</f>
        <v>2163.85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IFERROR(__xludf.DUMMYFUNCTION("""COMPUTED_VALUE"""),2203.3)</f>
        <v>2203.3</v>
      </c>
    </row>
    <row r="33">
      <c r="A33" s="4">
        <f>IFERROR(__xludf.DUMMYFUNCTION("""COMPUTED_VALUE"""),44971.64583333333)</f>
        <v>44971.64583</v>
      </c>
      <c r="B33" s="5">
        <f>IFERROR(__xludf.DUMMYFUNCTION("""COMPUTED_VALUE"""),2191.65)</f>
        <v>2191.65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IFERROR(__xludf.DUMMYFUNCTION("""COMPUTED_VALUE"""),2175.05)</f>
        <v>2175.05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IFERROR(__xludf.DUMMYFUNCTION("""COMPUTED_VALUE"""),2178.3)</f>
        <v>2178.3</v>
      </c>
    </row>
    <row r="36">
      <c r="A36" s="4">
        <f>IFERROR(__xludf.DUMMYFUNCTION("""COMPUTED_VALUE"""),44974.64583333333)</f>
        <v>44974.64583</v>
      </c>
      <c r="B36" s="5">
        <f>IFERROR(__xludf.DUMMYFUNCTION("""COMPUTED_VALUE"""),2226.35)</f>
        <v>2226.35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IFERROR(__xludf.DUMMYFUNCTION("""COMPUTED_VALUE"""),2225.5)</f>
        <v>2225.5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IFERROR(__xludf.DUMMYFUNCTION("""COMPUTED_VALUE"""),2229.45)</f>
        <v>2229.45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IFERROR(__xludf.DUMMYFUNCTION("""COMPUTED_VALUE"""),2194.75)</f>
        <v>2194.75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IFERROR(__xludf.DUMMYFUNCTION("""COMPUTED_VALUE"""),2159.15)</f>
        <v>2159.15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IFERROR(__xludf.DUMMYFUNCTION("""COMPUTED_VALUE"""),2134.05)</f>
        <v>2134.05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IFERROR(__xludf.DUMMYFUNCTION("""COMPUTED_VALUE"""),2113.7)</f>
        <v>2113.7</v>
      </c>
    </row>
    <row r="43">
      <c r="A43" s="4">
        <f>IFERROR(__xludf.DUMMYFUNCTION("""COMPUTED_VALUE"""),44985.64583333333)</f>
        <v>44985.64583</v>
      </c>
      <c r="B43" s="5">
        <f>IFERROR(__xludf.DUMMYFUNCTION("""COMPUTED_VALUE"""),2109.15)</f>
        <v>2109.15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IFERROR(__xludf.DUMMYFUNCTION("""COMPUTED_VALUE"""),2115.3)</f>
        <v>2115.3</v>
      </c>
    </row>
    <row r="45">
      <c r="A45" s="4">
        <f>IFERROR(__xludf.DUMMYFUNCTION("""COMPUTED_VALUE"""),44987.64583333333)</f>
        <v>44987.64583</v>
      </c>
      <c r="B45" s="5">
        <f>IFERROR(__xludf.DUMMYFUNCTION("""COMPUTED_VALUE"""),2121.6)</f>
        <v>2121.6</v>
      </c>
    </row>
    <row r="46">
      <c r="A46" s="4">
        <f>IFERROR(__xludf.DUMMYFUNCTION("""COMPUTED_VALUE"""),44988.64583333333)</f>
        <v>44988.64583</v>
      </c>
      <c r="B46" s="5">
        <f>IFERROR(__xludf.DUMMYFUNCTION("""COMPUTED_VALUE"""),2152.05)</f>
        <v>2152.05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IFERROR(__xludf.DUMMYFUNCTION("""COMPUTED_VALUE"""),2141.15)</f>
        <v>2141.15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IFERROR(__xludf.DUMMYFUNCTION("""COMPUTED_VALUE"""),2170.8)</f>
        <v>2170.8</v>
      </c>
    </row>
    <row r="49">
      <c r="A49" s="4">
        <f>IFERROR(__xludf.DUMMYFUNCTION("""COMPUTED_VALUE"""),44994.64583333333)</f>
        <v>44994.64583</v>
      </c>
      <c r="B49" s="5">
        <f>IFERROR(__xludf.DUMMYFUNCTION("""COMPUTED_VALUE"""),2193.2)</f>
        <v>2193.2</v>
      </c>
    </row>
    <row r="50">
      <c r="A50" s="4">
        <f>IFERROR(__xludf.DUMMYFUNCTION("""COMPUTED_VALUE"""),44995.64583333333)</f>
        <v>44995.64583</v>
      </c>
      <c r="B50" s="5">
        <f>IFERROR(__xludf.DUMMYFUNCTION("""COMPUTED_VALUE"""),2157.85)</f>
        <v>2157.85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IFERROR(__xludf.DUMMYFUNCTION("""COMPUTED_VALUE"""),2133.85)</f>
        <v>2133.85</v>
      </c>
    </row>
    <row r="52">
      <c r="A52" s="4">
        <f>IFERROR(__xludf.DUMMYFUNCTION("""COMPUTED_VALUE"""),44999.64583333333)</f>
        <v>44999.64583</v>
      </c>
      <c r="B52" s="5">
        <f>IFERROR(__xludf.DUMMYFUNCTION("""COMPUTED_VALUE"""),2144.2)</f>
        <v>2144.2</v>
      </c>
    </row>
    <row r="53">
      <c r="A53" s="4">
        <f>IFERROR(__xludf.DUMMYFUNCTION("""COMPUTED_VALUE"""),45000.64583333333)</f>
        <v>45000.64583</v>
      </c>
      <c r="B53" s="5">
        <f>IFERROR(__xludf.DUMMYFUNCTION("""COMPUTED_VALUE"""),2176.65)</f>
        <v>2176.65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IFERROR(__xludf.DUMMYFUNCTION("""COMPUTED_VALUE"""),2173.6)</f>
        <v>2173.6</v>
      </c>
    </row>
    <row r="55">
      <c r="A55" s="4">
        <f>IFERROR(__xludf.DUMMYFUNCTION("""COMPUTED_VALUE"""),45002.64583333333)</f>
        <v>45002.64583</v>
      </c>
      <c r="B55" s="5">
        <f>IFERROR(__xludf.DUMMYFUNCTION("""COMPUTED_VALUE"""),2195.75)</f>
        <v>2195.75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IFERROR(__xludf.DUMMYFUNCTION("""COMPUTED_VALUE"""),2177.55)</f>
        <v>2177.55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IFERROR(__xludf.DUMMYFUNCTION("""COMPUTED_VALUE"""),2208.45)</f>
        <v>2208.45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IFERROR(__xludf.DUMMYFUNCTION("""COMPUTED_VALUE"""),2213.95)</f>
        <v>2213.95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IFERROR(__xludf.DUMMYFUNCTION("""COMPUTED_VALUE"""),2206.65)</f>
        <v>2206.65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IFERROR(__xludf.DUMMYFUNCTION("""COMPUTED_VALUE"""),2166.15)</f>
        <v>2166.15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IFERROR(__xludf.DUMMYFUNCTION("""COMPUTED_VALUE"""),2154.0)</f>
        <v>2154</v>
      </c>
    </row>
    <row r="62">
      <c r="A62" s="4">
        <f>IFERROR(__xludf.DUMMYFUNCTION("""COMPUTED_VALUE"""),45013.64583333333)</f>
        <v>45013.64583</v>
      </c>
      <c r="B62" s="5">
        <f>IFERROR(__xludf.DUMMYFUNCTION("""COMPUTED_VALUE"""),2133.6)</f>
        <v>2133.6</v>
      </c>
    </row>
    <row r="63">
      <c r="A63" s="4">
        <f>IFERROR(__xludf.DUMMYFUNCTION("""COMPUTED_VALUE"""),45014.64583333333)</f>
        <v>45014.64583</v>
      </c>
      <c r="B63" s="5">
        <f>IFERROR(__xludf.DUMMYFUNCTION("""COMPUTED_VALUE"""),2147.45)</f>
        <v>2147.45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IFERROR(__xludf.DUMMYFUNCTION("""COMPUTED_VALUE"""),2164.2)</f>
        <v>2164.2</v>
      </c>
    </row>
    <row r="65">
      <c r="A65" s="4">
        <f>IFERROR(__xludf.DUMMYFUNCTION("""COMPUTED_VALUE"""),45019.64583333333)</f>
        <v>45019.64583</v>
      </c>
      <c r="B65" s="5">
        <f>IFERROR(__xludf.DUMMYFUNCTION("""COMPUTED_VALUE"""),2170.15)</f>
        <v>2170.15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IFERROR(__xludf.DUMMYFUNCTION("""COMPUTED_VALUE"""),2257.75)</f>
        <v>2257.75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IFERROR(__xludf.DUMMYFUNCTION("""COMPUTED_VALUE"""),2274.25)</f>
        <v>2274.25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IFERROR(__xludf.DUMMYFUNCTION("""COMPUTED_VALUE"""),2309.7)</f>
        <v>2309.7</v>
      </c>
    </row>
    <row r="69">
      <c r="A69" s="4">
        <f>IFERROR(__xludf.DUMMYFUNCTION("""COMPUTED_VALUE"""),45027.64583333333)</f>
        <v>45027.64583</v>
      </c>
      <c r="B69" s="5">
        <f>IFERROR(__xludf.DUMMYFUNCTION("""COMPUTED_VALUE"""),2301.5)</f>
        <v>2301.5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IFERROR(__xludf.DUMMYFUNCTION("""COMPUTED_VALUE"""),2288.5)</f>
        <v>2288.5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IFERROR(__xludf.DUMMYFUNCTION("""COMPUTED_VALUE"""),2258.75)</f>
        <v>2258.75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IFERROR(__xludf.DUMMYFUNCTION("""COMPUTED_VALUE"""),2214.0)</f>
        <v>2214</v>
      </c>
    </row>
    <row r="73">
      <c r="A73" s="4">
        <f>IFERROR(__xludf.DUMMYFUNCTION("""COMPUTED_VALUE"""),45034.64583333333)</f>
        <v>45034.64583</v>
      </c>
      <c r="B73" s="5">
        <f>IFERROR(__xludf.DUMMYFUNCTION("""COMPUTED_VALUE"""),2216.6)</f>
        <v>2216.6</v>
      </c>
    </row>
    <row r="74">
      <c r="A74" s="4">
        <f>IFERROR(__xludf.DUMMYFUNCTION("""COMPUTED_VALUE"""),45035.64583333333)</f>
        <v>45035.64583</v>
      </c>
      <c r="B74" s="5">
        <f>IFERROR(__xludf.DUMMYFUNCTION("""COMPUTED_VALUE"""),2219.6)</f>
        <v>2219.6</v>
      </c>
    </row>
    <row r="75">
      <c r="A75" s="4">
        <f>IFERROR(__xludf.DUMMYFUNCTION("""COMPUTED_VALUE"""),45036.64583333333)</f>
        <v>45036.64583</v>
      </c>
      <c r="B75" s="5">
        <f>IFERROR(__xludf.DUMMYFUNCTION("""COMPUTED_VALUE"""),2232.75)</f>
        <v>2232.75</v>
      </c>
    </row>
    <row r="76">
      <c r="A76" s="4">
        <f>IFERROR(__xludf.DUMMYFUNCTION("""COMPUTED_VALUE"""),45037.64583333333)</f>
        <v>45037.64583</v>
      </c>
      <c r="B76" s="5">
        <f>IFERROR(__xludf.DUMMYFUNCTION("""COMPUTED_VALUE"""),2215.2)</f>
        <v>2215.2</v>
      </c>
    </row>
    <row r="77">
      <c r="A77" s="4">
        <f>IFERROR(__xludf.DUMMYFUNCTION("""COMPUTED_VALUE"""),45040.64583333333)</f>
        <v>45040.64583</v>
      </c>
      <c r="B77" s="5">
        <f>IFERROR(__xludf.DUMMYFUNCTION("""COMPUTED_VALUE"""),2228.9)</f>
        <v>2228.9</v>
      </c>
    </row>
    <row r="78">
      <c r="A78" s="4">
        <f>IFERROR(__xludf.DUMMYFUNCTION("""COMPUTED_VALUE"""),45041.64583333333)</f>
        <v>45041.64583</v>
      </c>
      <c r="B78" s="5">
        <f>IFERROR(__xludf.DUMMYFUNCTION("""COMPUTED_VALUE"""),2247.95)</f>
        <v>2247.95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IFERROR(__xludf.DUMMYFUNCTION("""COMPUTED_VALUE"""),2276.15)</f>
        <v>2276.15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IFERROR(__xludf.DUMMYFUNCTION("""COMPUTED_VALUE"""),2305.6)</f>
        <v>2305.6</v>
      </c>
    </row>
    <row r="81">
      <c r="A81" s="4">
        <f>IFERROR(__xludf.DUMMYFUNCTION("""COMPUTED_VALUE"""),45044.64583333333)</f>
        <v>45044.64583</v>
      </c>
      <c r="B81" s="5">
        <f>IFERROR(__xludf.DUMMYFUNCTION("""COMPUTED_VALUE"""),2364.4)</f>
        <v>2364.4</v>
      </c>
    </row>
    <row r="82">
      <c r="A82" s="4">
        <f>IFERROR(__xludf.DUMMYFUNCTION("""COMPUTED_VALUE"""),45048.64583333333)</f>
        <v>45048.64583</v>
      </c>
      <c r="B82" s="5">
        <f>IFERROR(__xludf.DUMMYFUNCTION("""COMPUTED_VALUE"""),2384.45)</f>
        <v>2384.45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IFERROR(__xludf.DUMMYFUNCTION("""COMPUTED_VALUE"""),2356.3)</f>
        <v>2356.3</v>
      </c>
    </row>
    <row r="84">
      <c r="A84" s="4">
        <f>IFERROR(__xludf.DUMMYFUNCTION("""COMPUTED_VALUE"""),45050.64583333333)</f>
        <v>45050.64583</v>
      </c>
      <c r="B84" s="5">
        <f>IFERROR(__xludf.DUMMYFUNCTION("""COMPUTED_VALUE"""),2356.9)</f>
        <v>2356.9</v>
      </c>
    </row>
    <row r="85">
      <c r="A85" s="4">
        <f>IFERROR(__xludf.DUMMYFUNCTION("""COMPUTED_VALUE"""),45051.64583333333)</f>
        <v>45051.64583</v>
      </c>
      <c r="B85" s="5">
        <f>IFERROR(__xludf.DUMMYFUNCTION("""COMPUTED_VALUE"""),2377.5)</f>
        <v>2377.5</v>
      </c>
    </row>
    <row r="86">
      <c r="A86" s="4">
        <f>IFERROR(__xludf.DUMMYFUNCTION("""COMPUTED_VALUE"""),45054.64583333333)</f>
        <v>45054.64583</v>
      </c>
      <c r="B86" s="5">
        <f>IFERROR(__xludf.DUMMYFUNCTION("""COMPUTED_VALUE"""),2365.4)</f>
        <v>2365.4</v>
      </c>
    </row>
    <row r="87">
      <c r="A87" s="4">
        <f>IFERROR(__xludf.DUMMYFUNCTION("""COMPUTED_VALUE"""),45055.64583333333)</f>
        <v>45055.64583</v>
      </c>
      <c r="B87" s="5">
        <f>IFERROR(__xludf.DUMMYFUNCTION("""COMPUTED_VALUE"""),2374.35)</f>
        <v>2374.35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IFERROR(__xludf.DUMMYFUNCTION("""COMPUTED_VALUE"""),2364.45)</f>
        <v>2364.45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IFERROR(__xludf.DUMMYFUNCTION("""COMPUTED_VALUE"""),2242.15)</f>
        <v>2242.15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IFERROR(__xludf.DUMMYFUNCTION("""COMPUTED_VALUE"""),2221.1)</f>
        <v>2221.1</v>
      </c>
    </row>
    <row r="91">
      <c r="A91" s="4">
        <f>IFERROR(__xludf.DUMMYFUNCTION("""COMPUTED_VALUE"""),45061.64583333333)</f>
        <v>45061.64583</v>
      </c>
      <c r="B91" s="5">
        <f>IFERROR(__xludf.DUMMYFUNCTION("""COMPUTED_VALUE"""),2246.85)</f>
        <v>2246.85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IFERROR(__xludf.DUMMYFUNCTION("""COMPUTED_VALUE"""),2227.2)</f>
        <v>2227.2</v>
      </c>
    </row>
    <row r="93">
      <c r="A93" s="4">
        <f>IFERROR(__xludf.DUMMYFUNCTION("""COMPUTED_VALUE"""),45063.64583333333)</f>
        <v>45063.64583</v>
      </c>
      <c r="B93" s="5">
        <f>IFERROR(__xludf.DUMMYFUNCTION("""COMPUTED_VALUE"""),2219.6)</f>
        <v>2219.6</v>
      </c>
    </row>
    <row r="94">
      <c r="A94" s="4">
        <f>IFERROR(__xludf.DUMMYFUNCTION("""COMPUTED_VALUE"""),45064.64583333333)</f>
        <v>45064.64583</v>
      </c>
      <c r="B94" s="5">
        <f>IFERROR(__xludf.DUMMYFUNCTION("""COMPUTED_VALUE"""),2188.2)</f>
        <v>2188.2</v>
      </c>
    </row>
    <row r="95">
      <c r="A95" s="4">
        <f>IFERROR(__xludf.DUMMYFUNCTION("""COMPUTED_VALUE"""),45065.64583333333)</f>
        <v>45065.64583</v>
      </c>
      <c r="B95" s="5">
        <f>IFERROR(__xludf.DUMMYFUNCTION("""COMPUTED_VALUE"""),2190.05)</f>
        <v>2190.05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IFERROR(__xludf.DUMMYFUNCTION("""COMPUTED_VALUE"""),2216.6)</f>
        <v>2216.6</v>
      </c>
    </row>
    <row r="97">
      <c r="A97" s="4">
        <f>IFERROR(__xludf.DUMMYFUNCTION("""COMPUTED_VALUE"""),45069.64583333333)</f>
        <v>45069.64583</v>
      </c>
      <c r="B97" s="5">
        <f>IFERROR(__xludf.DUMMYFUNCTION("""COMPUTED_VALUE"""),2197.65)</f>
        <v>2197.65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IFERROR(__xludf.DUMMYFUNCTION("""COMPUTED_VALUE"""),2185.15)</f>
        <v>2185.15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IFERROR(__xludf.DUMMYFUNCTION("""COMPUTED_VALUE"""),2204.7)</f>
        <v>2204.7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IFERROR(__xludf.DUMMYFUNCTION("""COMPUTED_VALUE"""),2218.45)</f>
        <v>2218.45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IFERROR(__xludf.DUMMYFUNCTION("""COMPUTED_VALUE"""),2224.55)</f>
        <v>2224.55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IFERROR(__xludf.DUMMYFUNCTION("""COMPUTED_VALUE"""),2210.8)</f>
        <v>2210.8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IFERROR(__xludf.DUMMYFUNCTION("""COMPUTED_VALUE"""),2205.65)</f>
        <v>2205.65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IFERROR(__xludf.DUMMYFUNCTION("""COMPUTED_VALUE"""),2207.8)</f>
        <v>2207.8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IFERROR(__xludf.DUMMYFUNCTION("""COMPUTED_VALUE"""),2234.55)</f>
        <v>2234.55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IFERROR(__xludf.DUMMYFUNCTION("""COMPUTED_VALUE"""),2268.3)</f>
        <v>2268.3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IFERROR(__xludf.DUMMYFUNCTION("""COMPUTED_VALUE"""),2277.95)</f>
        <v>2277.95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IFERROR(__xludf.DUMMYFUNCTION("""COMPUTED_VALUE"""),2315.5)</f>
        <v>2315.5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IFERROR(__xludf.DUMMYFUNCTION("""COMPUTED_VALUE"""),2340.3)</f>
        <v>2340.3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IFERROR(__xludf.DUMMYFUNCTION("""COMPUTED_VALUE"""),2363.0)</f>
        <v>2363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IFERROR(__xludf.DUMMYFUNCTION("""COMPUTED_VALUE"""),2339.95)</f>
        <v>2339.95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IFERROR(__xludf.DUMMYFUNCTION("""COMPUTED_VALUE"""),2354.4)</f>
        <v>2354.4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IFERROR(__xludf.DUMMYFUNCTION("""COMPUTED_VALUE"""),2355.05)</f>
        <v>2355.05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IFERROR(__xludf.DUMMYFUNCTION("""COMPUTED_VALUE"""),2361.3)</f>
        <v>2361.3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IFERROR(__xludf.DUMMYFUNCTION("""COMPUTED_VALUE"""),2366.8)</f>
        <v>2366.8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IFERROR(__xludf.DUMMYFUNCTION("""COMPUTED_VALUE"""),2366.35)</f>
        <v>2366.35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IFERROR(__xludf.DUMMYFUNCTION("""COMPUTED_VALUE"""),2382.0)</f>
        <v>2382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IFERROR(__xludf.DUMMYFUNCTION("""COMPUTED_VALUE"""),2394.45)</f>
        <v>2394.45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IFERROR(__xludf.DUMMYFUNCTION("""COMPUTED_VALUE"""),2416.25)</f>
        <v>2416.25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IFERROR(__xludf.DUMMYFUNCTION("""COMPUTED_VALUE"""),2389.55)</f>
        <v>2389.55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IFERROR(__xludf.DUMMYFUNCTION("""COMPUTED_VALUE"""),2377.55)</f>
        <v>2377.55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IFERROR(__xludf.DUMMYFUNCTION("""COMPUTED_VALUE"""),2388.05)</f>
        <v>2388.05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IFERROR(__xludf.DUMMYFUNCTION("""COMPUTED_VALUE"""),2421.45)</f>
        <v>2421.45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IFERROR(__xludf.DUMMYFUNCTION("""COMPUTED_VALUE"""),2475.55)</f>
        <v>2475.55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IFERROR(__xludf.DUMMYFUNCTION("""COMPUTED_VALUE"""),2454.05)</f>
        <v>2454.05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IFERROR(__xludf.DUMMYFUNCTION("""COMPUTED_VALUE"""),2461.85)</f>
        <v>2461.85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IFERROR(__xludf.DUMMYFUNCTION("""COMPUTED_VALUE"""),2470.8)</f>
        <v>2470.8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IFERROR(__xludf.DUMMYFUNCTION("""COMPUTED_VALUE"""),2488.6)</f>
        <v>2488.6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IFERROR(__xludf.DUMMYFUNCTION("""COMPUTED_VALUE"""),2449.35)</f>
        <v>2449.35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IFERROR(__xludf.DUMMYFUNCTION("""COMPUTED_VALUE"""),2438.75)</f>
        <v>2438.75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IFERROR(__xludf.DUMMYFUNCTION("""COMPUTED_VALUE"""),2474.55)</f>
        <v>2474.55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IFERROR(__xludf.DUMMYFUNCTION("""COMPUTED_VALUE"""),2454.95)</f>
        <v>2454.95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IFERROR(__xludf.DUMMYFUNCTION("""COMPUTED_VALUE"""),2450.15)</f>
        <v>2450.15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IFERROR(__xludf.DUMMYFUNCTION("""COMPUTED_VALUE"""),2472.25)</f>
        <v>2472.25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IFERROR(__xludf.DUMMYFUNCTION("""COMPUTED_VALUE"""),2468.8)</f>
        <v>2468.8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IFERROR(__xludf.DUMMYFUNCTION("""COMPUTED_VALUE"""),2474.7)</f>
        <v>2474.7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IFERROR(__xludf.DUMMYFUNCTION("""COMPUTED_VALUE"""),2494.15)</f>
        <v>2494.15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IFERROR(__xludf.DUMMYFUNCTION("""COMPUTED_VALUE"""),2489.7)</f>
        <v>2489.7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IFERROR(__xludf.DUMMYFUNCTION("""COMPUTED_VALUE"""),2586.25)</f>
        <v>2586.25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IFERROR(__xludf.DUMMYFUNCTION("""COMPUTED_VALUE"""),2605.25)</f>
        <v>2605.25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IFERROR(__xludf.DUMMYFUNCTION("""COMPUTED_VALUE"""),2560.9)</f>
        <v>2560.9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IFERROR(__xludf.DUMMYFUNCTION("""COMPUTED_VALUE"""),2646.25)</f>
        <v>2646.25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IFERROR(__xludf.DUMMYFUNCTION("""COMPUTED_VALUE"""),2660.2)</f>
        <v>2660.2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IFERROR(__xludf.DUMMYFUNCTION("""COMPUTED_VALUE"""),2649.55)</f>
        <v>2649.55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IFERROR(__xludf.DUMMYFUNCTION("""COMPUTED_VALUE"""),2681.35)</f>
        <v>2681.35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IFERROR(__xludf.DUMMYFUNCTION("""COMPUTED_VALUE"""),2666.65)</f>
        <v>2666.65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IFERROR(__xludf.DUMMYFUNCTION("""COMPUTED_VALUE"""),2622.15)</f>
        <v>2622.15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IFERROR(__xludf.DUMMYFUNCTION("""COMPUTED_VALUE"""),2598.1)</f>
        <v>2598.1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IFERROR(__xludf.DUMMYFUNCTION("""COMPUTED_VALUE"""),2626.9)</f>
        <v>2626.9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IFERROR(__xludf.DUMMYFUNCTION("""COMPUTED_VALUE"""),2635.9)</f>
        <v>2635.9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IFERROR(__xludf.DUMMYFUNCTION("""COMPUTED_VALUE"""),2632.2)</f>
        <v>2632.2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IFERROR(__xludf.DUMMYFUNCTION("""COMPUTED_VALUE"""),2651.6)</f>
        <v>2651.6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IFERROR(__xludf.DUMMYFUNCTION("""COMPUTED_VALUE"""),2643.5)</f>
        <v>2643.5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IFERROR(__xludf.DUMMYFUNCTION("""COMPUTED_VALUE"""),2638.5)</f>
        <v>2638.5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IFERROR(__xludf.DUMMYFUNCTION("""COMPUTED_VALUE"""),2659.9)</f>
        <v>2659.9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IFERROR(__xludf.DUMMYFUNCTION("""COMPUTED_VALUE"""),2691.05)</f>
        <v>2691.05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IFERROR(__xludf.DUMMYFUNCTION("""COMPUTED_VALUE"""),2652.5)</f>
        <v>2652.5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IFERROR(__xludf.DUMMYFUNCTION("""COMPUTED_VALUE"""),2641.95)</f>
        <v>2641.95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IFERROR(__xludf.DUMMYFUNCTION("""COMPUTED_VALUE"""),2662.25)</f>
        <v>2662.25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IFERROR(__xludf.DUMMYFUNCTION("""COMPUTED_VALUE"""),2678.8)</f>
        <v>2678.8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IFERROR(__xludf.DUMMYFUNCTION("""COMPUTED_VALUE"""),2717.6)</f>
        <v>2717.6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IFERROR(__xludf.DUMMYFUNCTION("""COMPUTED_VALUE"""),2688.15)</f>
        <v>2688.15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IFERROR(__xludf.DUMMYFUNCTION("""COMPUTED_VALUE"""),2638.4)</f>
        <v>2638.4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IFERROR(__xludf.DUMMYFUNCTION("""COMPUTED_VALUE"""),2695.35)</f>
        <v>2695.35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IFERROR(__xludf.DUMMYFUNCTION("""COMPUTED_VALUE"""),2718.95)</f>
        <v>2718.95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IFERROR(__xludf.DUMMYFUNCTION("""COMPUTED_VALUE"""),2709.0)</f>
        <v>2709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IFERROR(__xludf.DUMMYFUNCTION("""COMPUTED_VALUE"""),2702.7)</f>
        <v>2702.7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IFERROR(__xludf.DUMMYFUNCTION("""COMPUTED_VALUE"""),2702.1)</f>
        <v>2702.1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IFERROR(__xludf.DUMMYFUNCTION("""COMPUTED_VALUE"""),2711.1)</f>
        <v>2711.1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IFERROR(__xludf.DUMMYFUNCTION("""COMPUTED_VALUE"""),2732.95)</f>
        <v>2732.95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IFERROR(__xludf.DUMMYFUNCTION("""COMPUTED_VALUE"""),2730.45)</f>
        <v>2730.45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IFERROR(__xludf.DUMMYFUNCTION("""COMPUTED_VALUE"""),2846.4)</f>
        <v>2846.4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IFERROR(__xludf.DUMMYFUNCTION("""COMPUTED_VALUE"""),2901.6)</f>
        <v>2901.6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IFERROR(__xludf.DUMMYFUNCTION("""COMPUTED_VALUE"""),2894.2)</f>
        <v>2894.2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IFERROR(__xludf.DUMMYFUNCTION("""COMPUTED_VALUE"""),2944.1)</f>
        <v>2944.1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IFERROR(__xludf.DUMMYFUNCTION("""COMPUTED_VALUE"""),2906.75)</f>
        <v>2906.75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IFERROR(__xludf.DUMMYFUNCTION("""COMPUTED_VALUE"""),2918.6)</f>
        <v>2918.6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IFERROR(__xludf.DUMMYFUNCTION("""COMPUTED_VALUE"""),2908.55)</f>
        <v>2908.55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IFERROR(__xludf.DUMMYFUNCTION("""COMPUTED_VALUE"""),2919.85)</f>
        <v>2919.85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IFERROR(__xludf.DUMMYFUNCTION("""COMPUTED_VALUE"""),2890.0)</f>
        <v>2890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IFERROR(__xludf.DUMMYFUNCTION("""COMPUTED_VALUE"""),2899.35)</f>
        <v>2899.35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IFERROR(__xludf.DUMMYFUNCTION("""COMPUTED_VALUE"""),2918.5)</f>
        <v>2918.5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IFERROR(__xludf.DUMMYFUNCTION("""COMPUTED_VALUE"""),2902.5)</f>
        <v>2902.5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IFERROR(__xludf.DUMMYFUNCTION("""COMPUTED_VALUE"""),2912.55)</f>
        <v>2912.55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IFERROR(__xludf.DUMMYFUNCTION("""COMPUTED_VALUE"""),2965.05)</f>
        <v>2965.05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IFERROR(__xludf.DUMMYFUNCTION("""COMPUTED_VALUE"""),3010.0)</f>
        <v>3010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IFERROR(__xludf.DUMMYFUNCTION("""COMPUTED_VALUE"""),3023.55)</f>
        <v>3023.55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IFERROR(__xludf.DUMMYFUNCTION("""COMPUTED_VALUE"""),3073.25)</f>
        <v>3073.25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IFERROR(__xludf.DUMMYFUNCTION("""COMPUTED_VALUE"""),3027.75)</f>
        <v>3027.75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IFERROR(__xludf.DUMMYFUNCTION("""COMPUTED_VALUE"""),3096.05)</f>
        <v>3096.05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IFERROR(__xludf.DUMMYFUNCTION("""COMPUTED_VALUE"""),3093.7)</f>
        <v>3093.7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IFERROR(__xludf.DUMMYFUNCTION("""COMPUTED_VALUE"""),3074.7)</f>
        <v>3074.7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IFERROR(__xludf.DUMMYFUNCTION("""COMPUTED_VALUE"""),3076.0)</f>
        <v>3076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IFERROR(__xludf.DUMMYFUNCTION("""COMPUTED_VALUE"""),3088.7)</f>
        <v>3088.7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IFERROR(__xludf.DUMMYFUNCTION("""COMPUTED_VALUE"""),3081.75)</f>
        <v>3081.75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IFERROR(__xludf.DUMMYFUNCTION("""COMPUTED_VALUE"""),3089.6)</f>
        <v>3089.6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IFERROR(__xludf.DUMMYFUNCTION("""COMPUTED_VALUE"""),3101.9)</f>
        <v>3101.9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IFERROR(__xludf.DUMMYFUNCTION("""COMPUTED_VALUE"""),3066.3)</f>
        <v>3066.3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IFERROR(__xludf.DUMMYFUNCTION("""COMPUTED_VALUE"""),3045.6)</f>
        <v>3045.6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IFERROR(__xludf.DUMMYFUNCTION("""COMPUTED_VALUE"""),3054.4)</f>
        <v>3054.4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IFERROR(__xludf.DUMMYFUNCTION("""COMPUTED_VALUE"""),3012.35)</f>
        <v>3012.35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IFERROR(__xludf.DUMMYFUNCTION("""COMPUTED_VALUE"""),2958.3)</f>
        <v>2958.3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IFERROR(__xludf.DUMMYFUNCTION("""COMPUTED_VALUE"""),2916.1)</f>
        <v>2916.1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IFERROR(__xludf.DUMMYFUNCTION("""COMPUTED_VALUE"""),2864.6)</f>
        <v>2864.6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IFERROR(__xludf.DUMMYFUNCTION("""COMPUTED_VALUE"""),2901.9)</f>
        <v>2901.9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IFERROR(__xludf.DUMMYFUNCTION("""COMPUTED_VALUE"""),2926.35)</f>
        <v>2926.35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IFERROR(__xludf.DUMMYFUNCTION("""COMPUTED_VALUE"""),2929.05)</f>
        <v>2929.05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IFERROR(__xludf.DUMMYFUNCTION("""COMPUTED_VALUE"""),2895.3)</f>
        <v>2895.3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IFERROR(__xludf.DUMMYFUNCTION("""COMPUTED_VALUE"""),2918.1)</f>
        <v>2918.1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IFERROR(__xludf.DUMMYFUNCTION("""COMPUTED_VALUE"""),2911.25)</f>
        <v>2911.25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IFERROR(__xludf.DUMMYFUNCTION("""COMPUTED_VALUE"""),2975.45)</f>
        <v>2975.45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IFERROR(__xludf.DUMMYFUNCTION("""COMPUTED_VALUE"""),2961.3)</f>
        <v>2961.3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IFERROR(__xludf.DUMMYFUNCTION("""COMPUTED_VALUE"""),2996.45)</f>
        <v>2996.45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IFERROR(__xludf.DUMMYFUNCTION("""COMPUTED_VALUE"""),3024.85)</f>
        <v>3024.85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IFERROR(__xludf.DUMMYFUNCTION("""COMPUTED_VALUE"""),3033.25)</f>
        <v>3033.25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IFERROR(__xludf.DUMMYFUNCTION("""COMPUTED_VALUE"""),3048.5)</f>
        <v>3048.5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IFERROR(__xludf.DUMMYFUNCTION("""COMPUTED_VALUE"""),3064.95)</f>
        <v>3064.95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IFERROR(__xludf.DUMMYFUNCTION("""COMPUTED_VALUE"""),3051.15)</f>
        <v>3051.15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IFERROR(__xludf.DUMMYFUNCTION("""COMPUTED_VALUE"""),3109.0)</f>
        <v>3109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IFERROR(__xludf.DUMMYFUNCTION("""COMPUTED_VALUE"""),3088.8)</f>
        <v>3088.8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IFERROR(__xludf.DUMMYFUNCTION("""COMPUTED_VALUE"""),3074.85)</f>
        <v>3074.85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IFERROR(__xludf.DUMMYFUNCTION("""COMPUTED_VALUE"""),3082.3)</f>
        <v>3082.3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IFERROR(__xludf.DUMMYFUNCTION("""COMPUTED_VALUE"""),3045.65)</f>
        <v>3045.65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IFERROR(__xludf.DUMMYFUNCTION("""COMPUTED_VALUE"""),3054.25)</f>
        <v>3054.25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IFERROR(__xludf.DUMMYFUNCTION("""COMPUTED_VALUE"""),3050.0)</f>
        <v>3050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IFERROR(__xludf.DUMMYFUNCTION("""COMPUTED_VALUE"""),3083.75)</f>
        <v>3083.75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IFERROR(__xludf.DUMMYFUNCTION("""COMPUTED_VALUE"""),3109.2)</f>
        <v>3109.2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IFERROR(__xludf.DUMMYFUNCTION("""COMPUTED_VALUE"""),3190.65)</f>
        <v>3190.65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IFERROR(__xludf.DUMMYFUNCTION("""COMPUTED_VALUE"""),3313.55)</f>
        <v>3313.55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IFERROR(__xludf.DUMMYFUNCTION("""COMPUTED_VALUE"""),3315.45)</f>
        <v>3315.45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IFERROR(__xludf.DUMMYFUNCTION("""COMPUTED_VALUE"""),3392.3)</f>
        <v>3392.3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IFERROR(__xludf.DUMMYFUNCTION("""COMPUTED_VALUE"""),3355.6)</f>
        <v>3355.6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IFERROR(__xludf.DUMMYFUNCTION("""COMPUTED_VALUE"""),3378.45)</f>
        <v>3378.45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IFERROR(__xludf.DUMMYFUNCTION("""COMPUTED_VALUE"""),3385.8)</f>
        <v>3385.8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IFERROR(__xludf.DUMMYFUNCTION("""COMPUTED_VALUE"""),3342.4)</f>
        <v>3342.4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IFERROR(__xludf.DUMMYFUNCTION("""COMPUTED_VALUE"""),3399.8)</f>
        <v>3399.8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IFERROR(__xludf.DUMMYFUNCTION("""COMPUTED_VALUE"""),3433.1)</f>
        <v>3433.1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IFERROR(__xludf.DUMMYFUNCTION("""COMPUTED_VALUE"""),3488.0)</f>
        <v>3488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IFERROR(__xludf.DUMMYFUNCTION("""COMPUTED_VALUE"""),3491.6)</f>
        <v>3491.6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IFERROR(__xludf.DUMMYFUNCTION("""COMPUTED_VALUE"""),3498.95)</f>
        <v>3498.95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IFERROR(__xludf.DUMMYFUNCTION("""COMPUTED_VALUE"""),3418.5)</f>
        <v>3418.5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IFERROR(__xludf.DUMMYFUNCTION("""COMPUTED_VALUE"""),3424.15)</f>
        <v>3424.15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IFERROR(__xludf.DUMMYFUNCTION("""COMPUTED_VALUE"""),3477.95)</f>
        <v>3477.95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IFERROR(__xludf.DUMMYFUNCTION("""COMPUTED_VALUE"""),3490.05)</f>
        <v>3490.05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IFERROR(__xludf.DUMMYFUNCTION("""COMPUTED_VALUE"""),3544.0)</f>
        <v>3544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IFERROR(__xludf.DUMMYFUNCTION("""COMPUTED_VALUE"""),3518.05)</f>
        <v>3518.05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IFERROR(__xludf.DUMMYFUNCTION("""COMPUTED_VALUE"""),3526.0)</f>
        <v>3526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IFERROR(__xludf.DUMMYFUNCTION("""COMPUTED_VALUE"""),3525.45)</f>
        <v>3525.45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IFERROR(__xludf.DUMMYFUNCTION("""COMPUTED_VALUE"""),3438.1)</f>
        <v>3438.1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IFERROR(__xludf.DUMMYFUNCTION("""COMPUTED_VALUE"""),3440.35)</f>
        <v>3440.35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IFERROR(__xludf.DUMMYFUNCTION("""COMPUTED_VALUE"""),3458.7)</f>
        <v>3458.7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IFERROR(__xludf.DUMMYFUNCTION("""COMPUTED_VALUE"""),3521.9)</f>
        <v>3521.9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IFERROR(__xludf.DUMMYFUNCTION("""COMPUTED_VALUE"""),3501.1)</f>
        <v>3501.1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IFERROR(__xludf.DUMMYFUNCTION("""COMPUTED_VALUE"""),3555.95)</f>
        <v>3555.95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IFERROR(__xludf.DUMMYFUNCTION("""COMPUTED_VALUE"""),3545.5)</f>
        <v>3545.5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IFERROR(__xludf.DUMMYFUNCTION("""COMPUTED_VALUE"""),3504.85)</f>
        <v>3504.85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IFERROR(__xludf.DUMMYFUNCTION("""COMPUTED_VALUE"""),3568.8)</f>
        <v>3568.8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IFERROR(__xludf.DUMMYFUNCTION("""COMPUTED_VALUE"""),3543.05)</f>
        <v>3543.05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IFERROR(__xludf.DUMMYFUNCTION("""COMPUTED_VALUE"""),3573.5)</f>
        <v>3573.5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IFERROR(__xludf.DUMMYFUNCTION("""COMPUTED_VALUE"""),3570.95)</f>
        <v>3570.95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IFERROR(__xludf.DUMMYFUNCTION("""COMPUTED_VALUE"""),3596.0)</f>
        <v>3596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IFERROR(__xludf.DUMMYFUNCTION("""COMPUTED_VALUE"""),3646.0)</f>
        <v>3646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IFERROR(__xludf.DUMMYFUNCTION("""COMPUTED_VALUE"""),3551.0)</f>
        <v>3551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IFERROR(__xludf.DUMMYFUNCTION("""COMPUTED_VALUE"""),3589.2)</f>
        <v>3589.2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IFERROR(__xludf.DUMMYFUNCTION("""COMPUTED_VALUE"""),3593.45)</f>
        <v>3593.45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IFERROR(__xludf.DUMMYFUNCTION("""COMPUTED_VALUE"""),3708.0)</f>
        <v>3708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IFERROR(__xludf.DUMMYFUNCTION("""COMPUTED_VALUE"""),3633.3)</f>
        <v>3633.3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IFERROR(__xludf.DUMMYFUNCTION("""COMPUTED_VALUE"""),3479.75)</f>
        <v>3479.75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IFERROR(__xludf.DUMMYFUNCTION("""COMPUTED_VALUE"""),3398.0)</f>
        <v>3398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IFERROR(__xludf.DUMMYFUNCTION("""COMPUTED_VALUE"""),3376.05)</f>
        <v>3376.05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IFERROR(__xludf.DUMMYFUNCTION("""COMPUTED_VALUE"""),3341.75)</f>
        <v>3341.75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IFERROR(__xludf.DUMMYFUNCTION("""COMPUTED_VALUE"""),3424.25)</f>
        <v>3424.25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IFERROR(__xludf.DUMMYFUNCTION("""COMPUTED_VALUE"""),3394.7)</f>
        <v>3394.7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IFERROR(__xludf.DUMMYFUNCTION("""COMPUTED_VALUE"""),3335.5)</f>
        <v>3335.5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IFERROR(__xludf.DUMMYFUNCTION("""COMPUTED_VALUE"""),3324.55)</f>
        <v>3324.55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IFERROR(__xludf.DUMMYFUNCTION("""COMPUTED_VALUE"""),3299.55)</f>
        <v>3299.55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IFERROR(__xludf.DUMMYFUNCTION("""COMPUTED_VALUE"""),3321.5)</f>
        <v>3321.5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IFERROR(__xludf.DUMMYFUNCTION("""COMPUTED_VALUE"""),3309.0)</f>
        <v>3309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IFERROR(__xludf.DUMMYFUNCTION("""COMPUTED_VALUE"""),3300.3)</f>
        <v>3300.3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IFERROR(__xludf.DUMMYFUNCTION("""COMPUTED_VALUE"""),3386.75)</f>
        <v>3386.75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IFERROR(__xludf.DUMMYFUNCTION("""COMPUTED_VALUE"""),3339.85)</f>
        <v>3339.85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IFERROR(__xludf.DUMMYFUNCTION("""COMPUTED_VALUE"""),3356.75)</f>
        <v>3356.75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IFERROR(__xludf.DUMMYFUNCTION("""COMPUTED_VALUE"""),3296.4)</f>
        <v>3296.4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IFERROR(__xludf.DUMMYFUNCTION("""COMPUTED_VALUE"""),3363.75)</f>
        <v>3363.75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IFERROR(__xludf.DUMMYFUNCTION("""COMPUTED_VALUE"""),3387.95)</f>
        <v>3387.95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IFERROR(__xludf.DUMMYFUNCTION("""COMPUTED_VALUE"""),3470.15)</f>
        <v>3470.15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IFERROR(__xludf.DUMMYFUNCTION("""COMPUTED_VALUE"""),3506.45)</f>
        <v>3506.45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IFERROR(__xludf.DUMMYFUNCTION("""COMPUTED_VALUE"""),3470.2)</f>
        <v>3470.2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IFERROR(__xludf.DUMMYFUNCTION("""COMPUTED_VALUE"""),3477.55)</f>
        <v>3477.55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IFERROR(__xludf.DUMMYFUNCTION("""COMPUTED_VALUE"""),3633.5)</f>
        <v>3633.5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IFERROR(__xludf.DUMMYFUNCTION("""COMPUTED_VALUE"""),3644.45)</f>
        <v>3644.45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IFERROR(__xludf.DUMMYFUNCTION("""COMPUTED_VALUE"""),3612.6)</f>
        <v>3612.6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IFERROR(__xludf.DUMMYFUNCTION("""COMPUTED_VALUE"""),3642.2)</f>
        <v>3642.2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IFERROR(__xludf.DUMMYFUNCTION("""COMPUTED_VALUE"""),3676.95)</f>
        <v>3676.95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IFERROR(__xludf.DUMMYFUNCTION("""COMPUTED_VALUE"""),3640.6)</f>
        <v>3640.6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IFERROR(__xludf.DUMMYFUNCTION("""COMPUTED_VALUE"""),3621.65)</f>
        <v>3621.65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IFERROR(__xludf.DUMMYFUNCTION("""COMPUTED_VALUE"""),3538.55)</f>
        <v>3538.55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IFERROR(__xludf.DUMMYFUNCTION("""COMPUTED_VALUE"""),3608.2)</f>
        <v>3608.2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IFERROR(__xludf.DUMMYFUNCTION("""COMPUTED_VALUE"""),3537.15)</f>
        <v>3537.15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IFERROR(__xludf.DUMMYFUNCTION("""COMPUTED_VALUE"""),3561.2)</f>
        <v>3561.2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IFERROR(__xludf.DUMMYFUNCTION("""COMPUTED_VALUE"""),3501.7)</f>
        <v>3501.7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IFERROR(__xludf.DUMMYFUNCTION("""COMPUTED_VALUE"""),3509.7)</f>
        <v>3509.7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IFERROR(__xludf.DUMMYFUNCTION("""COMPUTED_VALUE"""),3560.0)</f>
        <v>3560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IFERROR(__xludf.DUMMYFUNCTION("""COMPUTED_VALUE"""),3617.8)</f>
        <v>3617.8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IFERROR(__xludf.DUMMYFUNCTION("""COMPUTED_VALUE"""),3670.1)</f>
        <v>3670.1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IFERROR(__xludf.DUMMYFUNCTION("""COMPUTED_VALUE"""),3706.4)</f>
        <v>3706.4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IFERROR(__xludf.DUMMYFUNCTION("""COMPUTED_VALUE"""),3763.9)</f>
        <v>3763.9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IFERROR(__xludf.DUMMYFUNCTION("""COMPUTED_VALUE"""),3838.0)</f>
        <v>3838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IFERROR(__xludf.DUMMYFUNCTION("""COMPUTED_VALUE"""),3807.4)</f>
        <v>3807.4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IFERROR(__xludf.DUMMYFUNCTION("""COMPUTED_VALUE"""),3782.45)</f>
        <v>3782.45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IFERROR(__xludf.DUMMYFUNCTION("""COMPUTED_VALUE"""),3797.85)</f>
        <v>3797.85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IFERROR(__xludf.DUMMYFUNCTION("""COMPUTED_VALUE"""),3743.1)</f>
        <v>3743.1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IFERROR(__xludf.DUMMYFUNCTION("""COMPUTED_VALUE"""),3807.85)</f>
        <v>3807.85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IFERROR(__xludf.DUMMYFUNCTION("""COMPUTED_VALUE"""),3785.25)</f>
        <v>3785.25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IFERROR(__xludf.DUMMYFUNCTION("""COMPUTED_VALUE"""),3753.2)</f>
        <v>3753.2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IFERROR(__xludf.DUMMYFUNCTION("""COMPUTED_VALUE"""),3679.25)</f>
        <v>3679.25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IFERROR(__xludf.DUMMYFUNCTION("""COMPUTED_VALUE"""),3600.8)</f>
        <v>3600.8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IFERROR(__xludf.DUMMYFUNCTION("""COMPUTED_VALUE"""),3543.45)</f>
        <v>3543.45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IFERROR(__xludf.DUMMYFUNCTION("""COMPUTED_VALUE"""),3550.95)</f>
        <v>3550.95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IFERROR(__xludf.DUMMYFUNCTION("""COMPUTED_VALUE"""),3518.35)</f>
        <v>3518.35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IFERROR(__xludf.DUMMYFUNCTION("""COMPUTED_VALUE"""),3612.7)</f>
        <v>3612.7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IFERROR(__xludf.DUMMYFUNCTION("""COMPUTED_VALUE"""),3610.15)</f>
        <v>3610.15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IFERROR(__xludf.DUMMYFUNCTION("""COMPUTED_VALUE"""),3634.85)</f>
        <v>3634.85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IFERROR(__xludf.DUMMYFUNCTION("""COMPUTED_VALUE"""),3652.3)</f>
        <v>3652.3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IFERROR(__xludf.DUMMYFUNCTION("""COMPUTED_VALUE"""),3605.2)</f>
        <v>3605.2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IFERROR(__xludf.DUMMYFUNCTION("""COMPUTED_VALUE"""),3634.3)</f>
        <v>3634.3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IFERROR(__xludf.DUMMYFUNCTION("""COMPUTED_VALUE"""),3594.3)</f>
        <v>3594.3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IFERROR(__xludf.DUMMYFUNCTION("""COMPUTED_VALUE"""),3599.5)</f>
        <v>3599.5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IFERROR(__xludf.DUMMYFUNCTION("""COMPUTED_VALUE"""),3499.8)</f>
        <v>3499.8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IFERROR(__xludf.DUMMYFUNCTION("""COMPUTED_VALUE"""),3463.3)</f>
        <v>3463.3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IFERROR(__xludf.DUMMYFUNCTION("""COMPUTED_VALUE"""),3427.75)</f>
        <v>3427.75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IFERROR(__xludf.DUMMYFUNCTION("""COMPUTED_VALUE"""),3486.85)</f>
        <v>3486.85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IFERROR(__xludf.DUMMYFUNCTION("""COMPUTED_VALUE"""),3275.45)</f>
        <v>3275.45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IFERROR(__xludf.DUMMYFUNCTION("""COMPUTED_VALUE"""),3271.45)</f>
        <v>3271.45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IFERROR(__xludf.DUMMYFUNCTION("""COMPUTED_VALUE"""),3293.85)</f>
        <v>3293.85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IFERROR(__xludf.DUMMYFUNCTION("""COMPUTED_VALUE"""),3379.45)</f>
        <v>3379.45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IFERROR(__xludf.DUMMYFUNCTION("""COMPUTED_VALUE"""),3411.3)</f>
        <v>3411.3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IFERROR(__xludf.DUMMYFUNCTION("""COMPUTED_VALUE"""),3460.6)</f>
        <v>3460.6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IFERROR(__xludf.DUMMYFUNCTION("""COMPUTED_VALUE"""),3450.75)</f>
        <v>3450.75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IFERROR(__xludf.DUMMYFUNCTION("""COMPUTED_VALUE"""),3440.95)</f>
        <v>3440.95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IFERROR(__xludf.DUMMYFUNCTION("""COMPUTED_VALUE"""),3460.85)</f>
        <v>3460.85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IFERROR(__xludf.DUMMYFUNCTION("""COMPUTED_VALUE"""),3585.4)</f>
        <v>3585.4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IFERROR(__xludf.DUMMYFUNCTION("""COMPUTED_VALUE"""),3625.9)</f>
        <v>3625.9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IFERROR(__xludf.DUMMYFUNCTION("""COMPUTED_VALUE"""),3652.0)</f>
        <v>3652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IFERROR(__xludf.DUMMYFUNCTION("""COMPUTED_VALUE"""),3658.2)</f>
        <v>3658.2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IFERROR(__xludf.DUMMYFUNCTION("""COMPUTED_VALUE"""),3634.8)</f>
        <v>3634.8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IFERROR(__xludf.DUMMYFUNCTION("""COMPUTED_VALUE"""),3634.7)</f>
        <v>3634.7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IFERROR(__xludf.DUMMYFUNCTION("""COMPUTED_VALUE"""),3669.3)</f>
        <v>3669.3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IFERROR(__xludf.DUMMYFUNCTION("""COMPUTED_VALUE"""),3897.15)</f>
        <v>3897.15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IFERROR(__xludf.DUMMYFUNCTION("""COMPUTED_VALUE"""),3403.2)</f>
        <v>3403.2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IFERROR(__xludf.DUMMYFUNCTION("""COMPUTED_VALUE"""),3409.0)</f>
        <v>3409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IFERROR(__xludf.DUMMYFUNCTION("""COMPUTED_VALUE"""),3482.55)</f>
        <v>3482.55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IFERROR(__xludf.DUMMYFUNCTION("""COMPUTED_VALUE"""),3532.5)</f>
        <v>3532.5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IFERROR(__xludf.DUMMYFUNCTION("""COMPUTED_VALUE"""),3543.75)</f>
        <v>3543.75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IFERROR(__xludf.DUMMYFUNCTION("""COMPUTED_VALUE"""),3598.7)</f>
        <v>3598.7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IFERROR(__xludf.DUMMYFUNCTION("""COMPUTED_VALUE"""),3630.3)</f>
        <v>3630.3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IFERROR(__xludf.DUMMYFUNCTION("""COMPUTED_VALUE"""),3703.65)</f>
        <v>3703.65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IFERROR(__xludf.DUMMYFUNCTION("""COMPUTED_VALUE"""),3687.8)</f>
        <v>3687.8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IFERROR(__xludf.DUMMYFUNCTION("""COMPUTED_VALUE"""),3689.2)</f>
        <v>3689.2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IFERROR(__xludf.DUMMYFUNCTION("""COMPUTED_VALUE"""),3589.95)</f>
        <v>3589.95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IFERROR(__xludf.DUMMYFUNCTION("""COMPUTED_VALUE"""),3594.45)</f>
        <v>3594.45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IFERROR(__xludf.DUMMYFUNCTION("""COMPUTED_VALUE"""),3535.0)</f>
        <v>3535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IFERROR(__xludf.DUMMYFUNCTION("""COMPUTED_VALUE"""),3531.6)</f>
        <v>3531.6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IFERROR(__xludf.DUMMYFUNCTION("""COMPUTED_VALUE"""),3587.8)</f>
        <v>3587.8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IFERROR(__xludf.DUMMYFUNCTION("""COMPUTED_VALUE"""),3602.95)</f>
        <v>3602.95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IFERROR(__xludf.DUMMYFUNCTION("""COMPUTED_VALUE"""),3564.4)</f>
        <v>3564.4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IFERROR(__xludf.DUMMYFUNCTION("""COMPUTED_VALUE"""),3548.45)</f>
        <v>3548.45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IFERROR(__xludf.DUMMYFUNCTION("""COMPUTED_VALUE"""),3526.55)</f>
        <v>3526.55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IFERROR(__xludf.DUMMYFUNCTION("""COMPUTED_VALUE"""),3626.5)</f>
        <v>3626.5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IFERROR(__xludf.DUMMYFUNCTION("""COMPUTED_VALUE"""),3614.35)</f>
        <v>3614.35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IFERROR(__xludf.DUMMYFUNCTION("""COMPUTED_VALUE"""),3573.3)</f>
        <v>3573.3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IFERROR(__xludf.DUMMYFUNCTION("""COMPUTED_VALUE"""),3627.15)</f>
        <v>3627.15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IFERROR(__xludf.DUMMYFUNCTION("""COMPUTED_VALUE"""),3632.0)</f>
        <v>3632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IFERROR(__xludf.DUMMYFUNCTION("""COMPUTED_VALUE"""),3666.1)</f>
        <v>3666.1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IFERROR(__xludf.DUMMYFUNCTION("""COMPUTED_VALUE"""),3650.05)</f>
        <v>3650.05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IFERROR(__xludf.DUMMYFUNCTION("""COMPUTED_VALUE"""),3621.1)</f>
        <v>3621.1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IFERROR(__xludf.DUMMYFUNCTION("""COMPUTED_VALUE"""),3649.35)</f>
        <v>3649.35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IFERROR(__xludf.DUMMYFUNCTION("""COMPUTED_VALUE"""),3651.6)</f>
        <v>3651.6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IFERROR(__xludf.DUMMYFUNCTION("""COMPUTED_VALUE"""),3636.55)</f>
        <v>3636.55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IFERROR(__xludf.DUMMYFUNCTION("""COMPUTED_VALUE"""),3656.2)</f>
        <v>3656.2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IFERROR(__xludf.DUMMYFUNCTION("""COMPUTED_VALUE"""),3618.5)</f>
        <v>3618.5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IFERROR(__xludf.DUMMYFUNCTION("""COMPUTED_VALUE"""),3651.45)</f>
        <v>3651.45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IFERROR(__xludf.DUMMYFUNCTION("""COMPUTED_VALUE"""),3538.05)</f>
        <v>3538.05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IFERROR(__xludf.DUMMYFUNCTION("""COMPUTED_VALUE"""),3519.45)</f>
        <v>3519.45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IFERROR(__xludf.DUMMYFUNCTION("""COMPUTED_VALUE"""),3619.15)</f>
        <v>3619.15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IFERROR(__xludf.DUMMYFUNCTION("""COMPUTED_VALUE"""),3679.9)</f>
        <v>3679.9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IFERROR(__xludf.DUMMYFUNCTION("""COMPUTED_VALUE"""),3774.95)</f>
        <v>3774.95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IFERROR(__xludf.DUMMYFUNCTION("""COMPUTED_VALUE"""),3784.65)</f>
        <v>3784.65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IFERROR(__xludf.DUMMYFUNCTION("""COMPUTED_VALUE"""),3815.0)</f>
        <v>3815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IFERROR(__xludf.DUMMYFUNCTION("""COMPUTED_VALUE"""),3779.3)</f>
        <v>3779.3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IFERROR(__xludf.DUMMYFUNCTION("""COMPUTED_VALUE"""),3665.7)</f>
        <v>3665.7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IFERROR(__xludf.DUMMYFUNCTION("""COMPUTED_VALUE"""),3528.0)</f>
        <v>3528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IFERROR(__xludf.DUMMYFUNCTION("""COMPUTED_VALUE"""),3576.2)</f>
        <v>3576.2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IFERROR(__xludf.DUMMYFUNCTION("""COMPUTED_VALUE"""),3638.25)</f>
        <v>3638.25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IFERROR(__xludf.DUMMYFUNCTION("""COMPUTED_VALUE"""),3553.55)</f>
        <v>3553.55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IFERROR(__xludf.DUMMYFUNCTION("""COMPUTED_VALUE"""),3592.05)</f>
        <v>3592.05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IFERROR(__xludf.DUMMYFUNCTION("""COMPUTED_VALUE"""),3571.95)</f>
        <v>3571.95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IFERROR(__xludf.DUMMYFUNCTION("""COMPUTED_VALUE"""),3551.8)</f>
        <v>3551.8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IFERROR(__xludf.DUMMYFUNCTION("""COMPUTED_VALUE"""),3545.2)</f>
        <v>3545.2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IFERROR(__xludf.DUMMYFUNCTION("""COMPUTED_VALUE"""),3568.35)</f>
        <v>3568.35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IFERROR(__xludf.DUMMYFUNCTION("""COMPUTED_VALUE"""),3555.05)</f>
        <v>3555.05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IFERROR(__xludf.DUMMYFUNCTION("""COMPUTED_VALUE"""),3572.7)</f>
        <v>3572.7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IFERROR(__xludf.DUMMYFUNCTION("""COMPUTED_VALUE"""),3596.05)</f>
        <v>3596.05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IFERROR(__xludf.DUMMYFUNCTION("""COMPUTED_VALUE"""),3606.5)</f>
        <v>3606.5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IFERROR(__xludf.DUMMYFUNCTION("""COMPUTED_VALUE"""),3598.55)</f>
        <v>3598.55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IFERROR(__xludf.DUMMYFUNCTION("""COMPUTED_VALUE"""),3641.9)</f>
        <v>3641.9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IFERROR(__xludf.DUMMYFUNCTION("""COMPUTED_VALUE"""),3702.7)</f>
        <v>3702.7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IFERROR(__xludf.DUMMYFUNCTION("""COMPUTED_VALUE"""),3689.05)</f>
        <v>3689.05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IFERROR(__xludf.DUMMYFUNCTION("""COMPUTED_VALUE"""),3683.45)</f>
        <v>3683.45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IFERROR(__xludf.DUMMYFUNCTION("""COMPUTED_VALUE"""),3704.65)</f>
        <v>3704.65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IFERROR(__xludf.DUMMYFUNCTION("""COMPUTED_VALUE"""),3683.1)</f>
        <v>3683.1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IFERROR(__xludf.DUMMYFUNCTION("""COMPUTED_VALUE"""),3690.15)</f>
        <v>3690.15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IFERROR(__xludf.DUMMYFUNCTION("""COMPUTED_VALUE"""),3650.8)</f>
        <v>3650.8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IFERROR(__xludf.DUMMYFUNCTION("""COMPUTED_VALUE"""),3624.15)</f>
        <v>3624.15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IFERROR(__xludf.DUMMYFUNCTION("""COMPUTED_VALUE"""),3574.75)</f>
        <v>3574.75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IFERROR(__xludf.DUMMYFUNCTION("""COMPUTED_VALUE"""),3578.3)</f>
        <v>3578.3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IFERROR(__xludf.DUMMYFUNCTION("""COMPUTED_VALUE"""),3596.15)</f>
        <v>3596.15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IFERROR(__xludf.DUMMYFUNCTION("""COMPUTED_VALUE"""),3536.95)</f>
        <v>3536.95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IFERROR(__xludf.DUMMYFUNCTION("""COMPUTED_VALUE"""),3622.0)</f>
        <v>3622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IFERROR(__xludf.DUMMYFUNCTION("""COMPUTED_VALUE"""),3613.0)</f>
        <v>3613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IFERROR(__xludf.DUMMYFUNCTION("""COMPUTED_VALUE"""),3662.25)</f>
        <v>3662.25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IFERROR(__xludf.DUMMYFUNCTION("""COMPUTED_VALUE"""),3695.2)</f>
        <v>3695.2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IFERROR(__xludf.DUMMYFUNCTION("""COMPUTED_VALUE"""),3730.45)</f>
        <v>3730.45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IFERROR(__xludf.DUMMYFUNCTION("""COMPUTED_VALUE"""),3683.7)</f>
        <v>3683.7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IFERROR(__xludf.DUMMYFUNCTION("""COMPUTED_VALUE"""),3793.9)</f>
        <v>3793.9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IFERROR(__xludf.DUMMYFUNCTION("""COMPUTED_VALUE"""),3787.7)</f>
        <v>3787.7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IFERROR(__xludf.DUMMYFUNCTION("""COMPUTED_VALUE"""),3791.6)</f>
        <v>3791.6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IFERROR(__xludf.DUMMYFUNCTION("""COMPUTED_VALUE"""),3793.85)</f>
        <v>3793.85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IFERROR(__xludf.DUMMYFUNCTION("""COMPUTED_VALUE"""),3762.15)</f>
        <v>3762.15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IFERROR(__xludf.DUMMYFUNCTION("""COMPUTED_VALUE"""),3705.65)</f>
        <v>3705.65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IFERROR(__xludf.DUMMYFUNCTION("""COMPUTED_VALUE"""),3675.55)</f>
        <v>3675.55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IFERROR(__xludf.DUMMYFUNCTION("""COMPUTED_VALUE"""),3653.5)</f>
        <v>3653.5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IFERROR(__xludf.DUMMYFUNCTION("""COMPUTED_VALUE"""),3497.65)</f>
        <v>3497.65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IFERROR(__xludf.DUMMYFUNCTION("""COMPUTED_VALUE"""),3493.95)</f>
        <v>3493.95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IFERROR(__xludf.DUMMYFUNCTION("""COMPUTED_VALUE"""),3468.35)</f>
        <v>3468.35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IFERROR(__xludf.DUMMYFUNCTION("""COMPUTED_VALUE"""),3532.4)</f>
        <v>3532.4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IFERROR(__xludf.DUMMYFUNCTION("""COMPUTED_VALUE"""),3487.1)</f>
        <v>3487.1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IFERROR(__xludf.DUMMYFUNCTION("""COMPUTED_VALUE"""),3460.35)</f>
        <v>3460.35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IFERROR(__xludf.DUMMYFUNCTION("""COMPUTED_VALUE"""),3482.55)</f>
        <v>3482.55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IFERROR(__xludf.DUMMYFUNCTION("""COMPUTED_VALUE"""),3555.05)</f>
        <v>3555.05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IFERROR(__xludf.DUMMYFUNCTION("""COMPUTED_VALUE"""),3551.9)</f>
        <v>3551.9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IFERROR(__xludf.DUMMYFUNCTION("""COMPUTED_VALUE"""),3532.6)</f>
        <v>3532.6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IFERROR(__xludf.DUMMYFUNCTION("""COMPUTED_VALUE"""),3570.3)</f>
        <v>3570.3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IFERROR(__xludf.DUMMYFUNCTION("""COMPUTED_VALUE"""),3577.8)</f>
        <v>3577.8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IFERROR(__xludf.DUMMYFUNCTION("""COMPUTED_VALUE"""),3585.6)</f>
        <v>3585.6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IFERROR(__xludf.DUMMYFUNCTION("""COMPUTED_VALUE"""),3511.9)</f>
        <v>3511.9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IFERROR(__xludf.DUMMYFUNCTION("""COMPUTED_VALUE"""),3455.4)</f>
        <v>3455.4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IFERROR(__xludf.DUMMYFUNCTION("""COMPUTED_VALUE"""),3442.65)</f>
        <v>3442.65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IFERROR(__xludf.DUMMYFUNCTION("""COMPUTED_VALUE"""),3326.4)</f>
        <v>3326.4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IFERROR(__xludf.DUMMYFUNCTION("""COMPUTED_VALUE"""),3340.8)</f>
        <v>3340.8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IFERROR(__xludf.DUMMYFUNCTION("""COMPUTED_VALUE"""),3380.9)</f>
        <v>3380.9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IFERROR(__xludf.DUMMYFUNCTION("""COMPUTED_VALUE"""),3408.35)</f>
        <v>3408.35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IFERROR(__xludf.DUMMYFUNCTION("""COMPUTED_VALUE"""),3622.3)</f>
        <v>3622.3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IFERROR(__xludf.DUMMYFUNCTION("""COMPUTED_VALUE"""),3574.45)</f>
        <v>3574.45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IFERROR(__xludf.DUMMYFUNCTION("""COMPUTED_VALUE"""),3574.8)</f>
        <v>3574.8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IFERROR(__xludf.DUMMYFUNCTION("""COMPUTED_VALUE"""),3645.45)</f>
        <v>3645.45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IFERROR(__xludf.DUMMYFUNCTION("""COMPUTED_VALUE"""),3646.55)</f>
        <v>3646.55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IFERROR(__xludf.DUMMYFUNCTION("""COMPUTED_VALUE"""),3660.3)</f>
        <v>3660.3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IFERROR(__xludf.DUMMYFUNCTION("""COMPUTED_VALUE"""),3628.85)</f>
        <v>3628.85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IFERROR(__xludf.DUMMYFUNCTION("""COMPUTED_VALUE"""),3591.35)</f>
        <v>3591.35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IFERROR(__xludf.DUMMYFUNCTION("""COMPUTED_VALUE"""),3547.95)</f>
        <v>3547.95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IFERROR(__xludf.DUMMYFUNCTION("""COMPUTED_VALUE"""),3526.25)</f>
        <v>3526.25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IFERROR(__xludf.DUMMYFUNCTION("""COMPUTED_VALUE"""),3542.15)</f>
        <v>3542.15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IFERROR(__xludf.DUMMYFUNCTION("""COMPUTED_VALUE"""),3505.9)</f>
        <v>3505.9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IFERROR(__xludf.DUMMYFUNCTION("""COMPUTED_VALUE"""),3483.5)</f>
        <v>3483.5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IFERROR(__xludf.DUMMYFUNCTION("""COMPUTED_VALUE"""),3603.5)</f>
        <v>3603.5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IFERROR(__xludf.DUMMYFUNCTION("""COMPUTED_VALUE"""),3753.0)</f>
        <v>3753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IFERROR(__xludf.DUMMYFUNCTION("""COMPUTED_VALUE"""),3702.6)</f>
        <v>3702.6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IFERROR(__xludf.DUMMYFUNCTION("""COMPUTED_VALUE"""),3698.7)</f>
        <v>3698.7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IFERROR(__xludf.DUMMYFUNCTION("""COMPUTED_VALUE"""),3666.05)</f>
        <v>3666.05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IFERROR(__xludf.DUMMYFUNCTION("""COMPUTED_VALUE"""),3724.8)</f>
        <v>3724.8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IFERROR(__xludf.DUMMYFUNCTION("""COMPUTED_VALUE"""),3704.05)</f>
        <v>3704.05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IFERROR(__xludf.DUMMYFUNCTION("""COMPUTED_VALUE"""),3787.05)</f>
        <v>3787.05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IFERROR(__xludf.DUMMYFUNCTION("""COMPUTED_VALUE"""),3789.9)</f>
        <v>3789.9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IFERROR(__xludf.DUMMYFUNCTION("""COMPUTED_VALUE"""),3831.55)</f>
        <v>3831.55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IFERROR(__xludf.DUMMYFUNCTION("""COMPUTED_VALUE"""),3866.7)</f>
        <v>3866.7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IFERROR(__xludf.DUMMYFUNCTION("""COMPUTED_VALUE"""),3947.3)</f>
        <v>3947.3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IFERROR(__xludf.DUMMYFUNCTION("""COMPUTED_VALUE"""),3923.15)</f>
        <v>3923.15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IFERROR(__xludf.DUMMYFUNCTION("""COMPUTED_VALUE"""),3916.75)</f>
        <v>3916.75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IFERROR(__xludf.DUMMYFUNCTION("""COMPUTED_VALUE"""),3859.9)</f>
        <v>3859.9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IFERROR(__xludf.DUMMYFUNCTION("""COMPUTED_VALUE"""),3887.0)</f>
        <v>3887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IFERROR(__xludf.DUMMYFUNCTION("""COMPUTED_VALUE"""),3877.85)</f>
        <v>3877.85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IFERROR(__xludf.DUMMYFUNCTION("""COMPUTED_VALUE"""),3807.2)</f>
        <v>3807.2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IFERROR(__xludf.DUMMYFUNCTION("""COMPUTED_VALUE"""),3758.15)</f>
        <v>3758.15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IFERROR(__xludf.DUMMYFUNCTION("""COMPUTED_VALUE"""),3716.35)</f>
        <v>3716.35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IFERROR(__xludf.DUMMYFUNCTION("""COMPUTED_VALUE"""),3629.85)</f>
        <v>3629.85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IFERROR(__xludf.DUMMYFUNCTION("""COMPUTED_VALUE"""),3640.5)</f>
        <v>3640.5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IFERROR(__xludf.DUMMYFUNCTION("""COMPUTED_VALUE"""),3639.75)</f>
        <v>3639.75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IFERROR(__xludf.DUMMYFUNCTION("""COMPUTED_VALUE"""),3629.5)</f>
        <v>3629.5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IFERROR(__xludf.DUMMYFUNCTION("""COMPUTED_VALUE"""),3608.1)</f>
        <v>3608.1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IFERROR(__xludf.DUMMYFUNCTION("""COMPUTED_VALUE"""),3578.95)</f>
        <v>3578.95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IFERROR(__xludf.DUMMYFUNCTION("""COMPUTED_VALUE"""),3607.65)</f>
        <v>3607.65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IFERROR(__xludf.DUMMYFUNCTION("""COMPUTED_VALUE"""),3667.5)</f>
        <v>3667.5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IFERROR(__xludf.DUMMYFUNCTION("""COMPUTED_VALUE"""),3713.5)</f>
        <v>3713.5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IFERROR(__xludf.DUMMYFUNCTION("""COMPUTED_VALUE"""),3659.9)</f>
        <v>3659.9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IFERROR(__xludf.DUMMYFUNCTION("""COMPUTED_VALUE"""),3603.2)</f>
        <v>3603.2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IFERROR(__xludf.DUMMYFUNCTION("""COMPUTED_VALUE"""),3643.3)</f>
        <v>3643.3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IFERROR(__xludf.DUMMYFUNCTION("""COMPUTED_VALUE"""),3596.35)</f>
        <v>3596.35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IFERROR(__xludf.DUMMYFUNCTION("""COMPUTED_VALUE"""),3527.9)</f>
        <v>3527.9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IFERROR(__xludf.DUMMYFUNCTION("""COMPUTED_VALUE"""),3536.15)</f>
        <v>3536.15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IFERROR(__xludf.DUMMYFUNCTION("""COMPUTED_VALUE"""),3464.3)</f>
        <v>3464.3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IFERROR(__xludf.DUMMYFUNCTION("""COMPUTED_VALUE"""),3462.6)</f>
        <v>3462.6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IFERROR(__xludf.DUMMYFUNCTION("""COMPUTED_VALUE"""),3501.4)</f>
        <v>3501.4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IFERROR(__xludf.DUMMYFUNCTION("""COMPUTED_VALUE"""),3507.9)</f>
        <v>3507.9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IFERROR(__xludf.DUMMYFUNCTION("""COMPUTED_VALUE"""),3568.65)</f>
        <v>3568.65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IFERROR(__xludf.DUMMYFUNCTION("""COMPUTED_VALUE"""),3593.0)</f>
        <v>3593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IFERROR(__xludf.DUMMYFUNCTION("""COMPUTED_VALUE"""),3541.1)</f>
        <v>3541.1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IFERROR(__xludf.DUMMYFUNCTION("""COMPUTED_VALUE"""),3518.2)</f>
        <v>3518.2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IFERROR(__xludf.DUMMYFUNCTION("""COMPUTED_VALUE"""),3503.25)</f>
        <v>3503.25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IFERROR(__xludf.DUMMYFUNCTION("""COMPUTED_VALUE"""),3458.2)</f>
        <v>3458.2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IFERROR(__xludf.DUMMYFUNCTION("""COMPUTED_VALUE"""),3457.65)</f>
        <v>3457.65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IFERROR(__xludf.DUMMYFUNCTION("""COMPUTED_VALUE"""),3413.9)</f>
        <v>3413.9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IFERROR(__xludf.DUMMYFUNCTION("""COMPUTED_VALUE"""),3449.7)</f>
        <v>3449.7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IFERROR(__xludf.DUMMYFUNCTION("""COMPUTED_VALUE"""),3420.95)</f>
        <v>3420.95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IFERROR(__xludf.DUMMYFUNCTION("""COMPUTED_VALUE"""),3567.4)</f>
        <v>3567.4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IFERROR(__xludf.DUMMYFUNCTION("""COMPUTED_VALUE"""),3289.2)</f>
        <v>3289.2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IFERROR(__xludf.DUMMYFUNCTION("""COMPUTED_VALUE"""),3439.15)</f>
        <v>3439.15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IFERROR(__xludf.DUMMYFUNCTION("""COMPUTED_VALUE"""),3383.2)</f>
        <v>3383.2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IFERROR(__xludf.DUMMYFUNCTION("""COMPUTED_VALUE"""),3352.75)</f>
        <v>3352.75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IFERROR(__xludf.DUMMYFUNCTION("""COMPUTED_VALUE"""),3336.9)</f>
        <v>3336.9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IFERROR(__xludf.DUMMYFUNCTION("""COMPUTED_VALUE"""),3328.65)</f>
        <v>3328.65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IFERROR(__xludf.DUMMYFUNCTION("""COMPUTED_VALUE"""),3239.65)</f>
        <v>3239.65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IFERROR(__xludf.DUMMYFUNCTION("""COMPUTED_VALUE"""),3289.65)</f>
        <v>3289.65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IFERROR(__xludf.DUMMYFUNCTION("""COMPUTED_VALUE"""),3263.65)</f>
        <v>3263.65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IFERROR(__xludf.DUMMYFUNCTION("""COMPUTED_VALUE"""),3237.65)</f>
        <v>3237.65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IFERROR(__xludf.DUMMYFUNCTION("""COMPUTED_VALUE"""),3221.85)</f>
        <v>3221.85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IFERROR(__xludf.DUMMYFUNCTION("""COMPUTED_VALUE"""),3220.15)</f>
        <v>3220.15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IFERROR(__xludf.DUMMYFUNCTION("""COMPUTED_VALUE"""),3275.9)</f>
        <v>3275.9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IFERROR(__xludf.DUMMYFUNCTION("""COMPUTED_VALUE"""),3275.8)</f>
        <v>3275.8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IFERROR(__xludf.DUMMYFUNCTION("""COMPUTED_VALUE"""),3315.1)</f>
        <v>3315.1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IFERROR(__xludf.DUMMYFUNCTION("""COMPUTED_VALUE"""),3257.7)</f>
        <v>3257.7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IFERROR(__xludf.DUMMYFUNCTION("""COMPUTED_VALUE"""),3225.9)</f>
        <v>3225.9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IFERROR(__xludf.DUMMYFUNCTION("""COMPUTED_VALUE"""),3209.5)</f>
        <v>3209.5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IFERROR(__xludf.DUMMYFUNCTION("""COMPUTED_VALUE"""),3163.85)</f>
        <v>3163.85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IFERROR(__xludf.DUMMYFUNCTION("""COMPUTED_VALUE"""),3197.3)</f>
        <v>3197.3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IFERROR(__xludf.DUMMYFUNCTION("""COMPUTED_VALUE"""),3213.0)</f>
        <v>3213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IFERROR(__xludf.DUMMYFUNCTION("""COMPUTED_VALUE"""),3239.65)</f>
        <v>3239.65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IFERROR(__xludf.DUMMYFUNCTION("""COMPUTED_VALUE"""),3259.9)</f>
        <v>3259.9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IFERROR(__xludf.DUMMYFUNCTION("""COMPUTED_VALUE"""),3244.7)</f>
        <v>3244.7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IFERROR(__xludf.DUMMYFUNCTION("""COMPUTED_VALUE"""),3177.7)</f>
        <v>3177.7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IFERROR(__xludf.DUMMYFUNCTION("""COMPUTED_VALUE"""),3195.45)</f>
        <v>3195.45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IFERROR(__xludf.DUMMYFUNCTION("""COMPUTED_VALUE"""),3193.65)</f>
        <v>3193.65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IFERROR(__xludf.DUMMYFUNCTION("""COMPUTED_VALUE"""),3187.3)</f>
        <v>3187.3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IFERROR(__xludf.DUMMYFUNCTION("""COMPUTED_VALUE"""),3173.45)</f>
        <v>3173.45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IFERROR(__xludf.DUMMYFUNCTION("""COMPUTED_VALUE"""),3270.7)</f>
        <v>3270.7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IFERROR(__xludf.DUMMYFUNCTION("""COMPUTED_VALUE"""),3319.55)</f>
        <v>3319.55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IFERROR(__xludf.DUMMYFUNCTION("""COMPUTED_VALUE"""),3351.05)</f>
        <v>3351.05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IFERROR(__xludf.DUMMYFUNCTION("""COMPUTED_VALUE"""),3415.95)</f>
        <v>3415.95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IFERROR(__xludf.DUMMYFUNCTION("""COMPUTED_VALUE"""),3481.85)</f>
        <v>3481.85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IFERROR(__xludf.DUMMYFUNCTION("""COMPUTED_VALUE"""),3469.6)</f>
        <v>3469.6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IFERROR(__xludf.DUMMYFUNCTION("""COMPUTED_VALUE"""),3444.8)</f>
        <v>3444.8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IFERROR(__xludf.DUMMYFUNCTION("""COMPUTED_VALUE"""),3501.6)</f>
        <v>3501.6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IFERROR(__xludf.DUMMYFUNCTION("""COMPUTED_VALUE"""),3492.3)</f>
        <v>3492.3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IFERROR(__xludf.DUMMYFUNCTION("""COMPUTED_VALUE"""),3436.8)</f>
        <v>3436.8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IFERROR(__xludf.DUMMYFUNCTION("""COMPUTED_VALUE"""),3419.9)</f>
        <v>3419.9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IFERROR(__xludf.DUMMYFUNCTION("""COMPUTED_VALUE"""),3420.15)</f>
        <v>3420.15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IFERROR(__xludf.DUMMYFUNCTION("""COMPUTED_VALUE"""),3260.15)</f>
        <v>3260.15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IFERROR(__xludf.DUMMYFUNCTION("""COMPUTED_VALUE"""),3068.5)</f>
        <v>3068.5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IFERROR(__xludf.DUMMYFUNCTION("""COMPUTED_VALUE"""),3161.1)</f>
        <v>3161.1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IFERROR(__xludf.DUMMYFUNCTION("""COMPUTED_VALUE"""),3054.15)</f>
        <v>3054.15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IFERROR(__xludf.DUMMYFUNCTION("""COMPUTED_VALUE"""),3115.95)</f>
        <v>3115.95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IFERROR(__xludf.DUMMYFUNCTION("""COMPUTED_VALUE"""),3257.6)</f>
        <v>3257.6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IFERROR(__xludf.DUMMYFUNCTION("""COMPUTED_VALUE"""),3227.7)</f>
        <v>3227.7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IFERROR(__xludf.DUMMYFUNCTION("""COMPUTED_VALUE"""),3247.3)</f>
        <v>3247.3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IFERROR(__xludf.DUMMYFUNCTION("""COMPUTED_VALUE"""),3280.5)</f>
        <v>3280.5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IFERROR(__xludf.DUMMYFUNCTION("""COMPUTED_VALUE"""),3257.8)</f>
        <v>3257.8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IFERROR(__xludf.DUMMYFUNCTION("""COMPUTED_VALUE"""),3301.0)</f>
        <v>3301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IFERROR(__xludf.DUMMYFUNCTION("""COMPUTED_VALUE"""),3300.6)</f>
        <v>3300.6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IFERROR(__xludf.DUMMYFUNCTION("""COMPUTED_VALUE"""),3272.1)</f>
        <v>3272.1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IFERROR(__xludf.DUMMYFUNCTION("""COMPUTED_VALUE"""),3327.3)</f>
        <v>3327.3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IFERROR(__xludf.DUMMYFUNCTION("""COMPUTED_VALUE"""),3322.3)</f>
        <v>3322.3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IFERROR(__xludf.DUMMYFUNCTION("""COMPUTED_VALUE"""),3341.0)</f>
        <v>3341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IFERROR(__xludf.DUMMYFUNCTION("""COMPUTED_VALUE"""),3334.9)</f>
        <v>3334.9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IFERROR(__xludf.DUMMYFUNCTION("""COMPUTED_VALUE"""),3330.2)</f>
        <v>3330.2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IFERROR(__xludf.DUMMYFUNCTION("""COMPUTED_VALUE"""),3334.0)</f>
        <v>3334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IFERROR(__xludf.DUMMYFUNCTION("""COMPUTED_VALUE"""),3321.4)</f>
        <v>3321.4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IFERROR(__xludf.DUMMYFUNCTION("""COMPUTED_VALUE"""),3323.9)</f>
        <v>3323.9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IFERROR(__xludf.DUMMYFUNCTION("""COMPUTED_VALUE"""),3443.9)</f>
        <v>3443.9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IFERROR(__xludf.DUMMYFUNCTION("""COMPUTED_VALUE"""),3587.2)</f>
        <v>3587.2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IFERROR(__xludf.DUMMYFUNCTION("""COMPUTED_VALUE"""),3567.0)</f>
        <v>3567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IFERROR(__xludf.DUMMYFUNCTION("""COMPUTED_VALUE"""),3573.1)</f>
        <v>3573.1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IFERROR(__xludf.DUMMYFUNCTION("""COMPUTED_VALUE"""),3618.2)</f>
        <v>3618.2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IFERROR(__xludf.DUMMYFUNCTION("""COMPUTED_VALUE"""),3604.7)</f>
        <v>3604.7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IFERROR(__xludf.DUMMYFUNCTION("""COMPUTED_VALUE"""),3600.2)</f>
        <v>3600.2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IFERROR(__xludf.DUMMYFUNCTION("""COMPUTED_VALUE"""),3567.8)</f>
        <v>3567.8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IFERROR(__xludf.DUMMYFUNCTION("""COMPUTED_VALUE"""),3589.0)</f>
        <v>3589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IFERROR(__xludf.DUMMYFUNCTION("""COMPUTED_VALUE"""),3551.4)</f>
        <v>3551.4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IFERROR(__xludf.DUMMYFUNCTION("""COMPUTED_VALUE"""),3599.9)</f>
        <v>3599.9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IFERROR(__xludf.DUMMYFUNCTION("""COMPUTED_VALUE"""),3648.7)</f>
        <v>3648.7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IFERROR(__xludf.DUMMYFUNCTION("""COMPUTED_VALUE"""),3640.0)</f>
        <v>3640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IFERROR(__xludf.DUMMYFUNCTION("""COMPUTED_VALUE"""),3646.3)</f>
        <v>3646.3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IFERROR(__xludf.DUMMYFUNCTION("""COMPUTED_VALUE"""),3655.3)</f>
        <v>3655.3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IFERROR(__xludf.DUMMYFUNCTION("""COMPUTED_VALUE"""),3675.1)</f>
        <v>3675.1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IFERROR(__xludf.DUMMYFUNCTION("""COMPUTED_VALUE"""),3679.6)</f>
        <v>3679.6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IFERROR(__xludf.DUMMYFUNCTION("""COMPUTED_VALUE"""),3644.8)</f>
        <v>3644.8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IFERROR(__xludf.DUMMYFUNCTION("""COMPUTED_VALUE"""),3626.5)</f>
        <v>3626.5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IFERROR(__xludf.DUMMYFUNCTION("""COMPUTED_VALUE"""),3642.6)</f>
        <v>3642.6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IFERROR(__xludf.DUMMYFUNCTION("""COMPUTED_VALUE"""),3656.3)</f>
        <v>3656.3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IFERROR(__xludf.DUMMYFUNCTION("""COMPUTED_VALUE"""),3678.9)</f>
        <v>3678.9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IFERROR(__xludf.DUMMYFUNCTION("""COMPUTED_VALUE"""),3679.8)</f>
        <v>3679.8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IFERROR(__xludf.DUMMYFUNCTION("""COMPUTED_VALUE"""),3684.8)</f>
        <v>3684.8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IFERROR(__xludf.DUMMYFUNCTION("""COMPUTED_VALUE"""),3603.9)</f>
        <v>3603.9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IFERROR(__xludf.DUMMYFUNCTION("""COMPUTED_VALUE"""),3587.4)</f>
        <v>3587.4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IFERROR(__xludf.DUMMYFUNCTION("""COMPUTED_VALUE"""),3628.7)</f>
        <v>3628.7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IFERROR(__xludf.DUMMYFUNCTION("""COMPUTED_VALUE"""),3622.3)</f>
        <v>3622.3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IFERROR(__xludf.DUMMYFUNCTION("""COMPUTED_VALUE"""),3601.5)</f>
        <v>3601.5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IFERROR(__xludf.DUMMYFUNCTION("""COMPUTED_VALUE"""),3621.1)</f>
        <v>3621.1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IFERROR(__xludf.DUMMYFUNCTION("""COMPUTED_VALUE"""),3662.0)</f>
        <v>3662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IFERROR(__xludf.DUMMYFUNCTION("""COMPUTED_VALUE"""),3583.7)</f>
        <v>3583.7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IFERROR(__xludf.DUMMYFUNCTION("""COMPUTED_VALUE"""),3604.8)</f>
        <v>3604.8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IFERROR(__xludf.DUMMYFUNCTION("""COMPUTED_VALUE"""),3619.8)</f>
        <v>3619.8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IFERROR(__xludf.DUMMYFUNCTION("""COMPUTED_VALUE"""),3659.6)</f>
        <v>3659.6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IFERROR(__xludf.DUMMYFUNCTION("""COMPUTED_VALUE"""),3679.2)</f>
        <v>3679.2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IFERROR(__xludf.DUMMYFUNCTION("""COMPUTED_VALUE"""),3669.8)</f>
        <v>3669.8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IFERROR(__xludf.DUMMYFUNCTION("""COMPUTED_VALUE"""),3666.7)</f>
        <v>3666.7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IFERROR(__xludf.DUMMYFUNCTION("""COMPUTED_VALUE"""),3596.8)</f>
        <v>3596.8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IFERROR(__xludf.DUMMYFUNCTION("""COMPUTED_VALUE"""),3582.9)</f>
        <v>3582.9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IFERROR(__xludf.DUMMYFUNCTION("""COMPUTED_VALUE"""),3594.6)</f>
        <v>3594.6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IFERROR(__xludf.DUMMYFUNCTION("""COMPUTED_VALUE"""),3581.4)</f>
        <v>3581.4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IFERROR(__xludf.DUMMYFUNCTION("""COMPUTED_VALUE"""),3606.4)</f>
        <v>3606.4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IFERROR(__xludf.DUMMYFUNCTION("""COMPUTED_VALUE"""),3579.7)</f>
        <v>3579.7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IFERROR(__xludf.DUMMYFUNCTION("""COMPUTED_VALUE"""),3574.7)</f>
        <v>3574.7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IFERROR(__xludf.DUMMYFUNCTION("""COMPUTED_VALUE"""),3540.6)</f>
        <v>3540.6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IFERROR(__xludf.DUMMYFUNCTION("""COMPUTED_VALUE"""),3495.9)</f>
        <v>3495.9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IFERROR(__xludf.DUMMYFUNCTION("""COMPUTED_VALUE"""),3494.0)</f>
        <v>3494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IFERROR(__xludf.DUMMYFUNCTION("""COMPUTED_VALUE"""),3503.8)</f>
        <v>3503.8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IFERROR(__xludf.DUMMYFUNCTION("""COMPUTED_VALUE"""),3474.0)</f>
        <v>3474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IFERROR(__xludf.DUMMYFUNCTION("""COMPUTED_VALUE"""),3464.8)</f>
        <v>3464.8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IFERROR(__xludf.DUMMYFUNCTION("""COMPUTED_VALUE"""),3502.8)</f>
        <v>3502.8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IFERROR(__xludf.DUMMYFUNCTION("""COMPUTED_VALUE"""),3464.6)</f>
        <v>3464.6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IFERROR(__xludf.DUMMYFUNCTION("""COMPUTED_VALUE"""),3484.9)</f>
        <v>3484.9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IFERROR(__xludf.DUMMYFUNCTION("""COMPUTED_VALUE"""),3477.5)</f>
        <v>3477.5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IFERROR(__xludf.DUMMYFUNCTION("""COMPUTED_VALUE"""),3442.9)</f>
        <v>3442.9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IFERROR(__xludf.DUMMYFUNCTION("""COMPUTED_VALUE"""),3422.2)</f>
        <v>3422.2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IFERROR(__xludf.DUMMYFUNCTION("""COMPUTED_VALUE"""),3495.6)</f>
        <v>3495.6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IFERROR(__xludf.DUMMYFUNCTION("""COMPUTED_VALUE"""),3665.1)</f>
        <v>3665.1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IFERROR(__xludf.DUMMYFUNCTION("""COMPUTED_VALUE"""),3636.5)</f>
        <v>3636.5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IFERROR(__xludf.DUMMYFUNCTION("""COMPUTED_VALUE"""),3587.3)</f>
        <v>3587.3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IFERROR(__xludf.DUMMYFUNCTION("""COMPUTED_VALUE"""),3631.1)</f>
        <v>3631.1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IFERROR(__xludf.DUMMYFUNCTION("""COMPUTED_VALUE"""),3652.6)</f>
        <v>3652.6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IFERROR(__xludf.DUMMYFUNCTION("""COMPUTED_VALUE"""),3628.4)</f>
        <v>3628.4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IFERROR(__xludf.DUMMYFUNCTION("""COMPUTED_VALUE"""),3641.6)</f>
        <v>3641.6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IFERROR(__xludf.DUMMYFUNCTION("""COMPUTED_VALUE"""),3607.6)</f>
        <v>3607.6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IFERROR(__xludf.DUMMYFUNCTION("""COMPUTED_VALUE"""),3668.4)</f>
        <v>3668.4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IFERROR(__xludf.DUMMYFUNCTION("""COMPUTED_VALUE"""),3686.1)</f>
        <v>3686.1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IFERROR(__xludf.DUMMYFUNCTION("""COMPUTED_VALUE"""),3693.7)</f>
        <v>3693.7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IFERROR(__xludf.DUMMYFUNCTION("""COMPUTED_VALUE"""),3677.0)</f>
        <v>3677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IFERROR(__xludf.DUMMYFUNCTION("""COMPUTED_VALUE"""),3635.1)</f>
        <v>3635.1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IFERROR(__xludf.DUMMYFUNCTION("""COMPUTED_VALUE"""),3613.0)</f>
        <v>3613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IFERROR(__xludf.DUMMYFUNCTION("""COMPUTED_VALUE"""),3592.3)</f>
        <v>3592.3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IFERROR(__xludf.DUMMYFUNCTION("""COMPUTED_VALUE"""),3612.6)</f>
        <v>3612.6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IFERROR(__xludf.DUMMYFUNCTION("""COMPUTED_VALUE"""),3595.8)</f>
        <v>3595.8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IFERROR(__xludf.DUMMYFUNCTION("""COMPUTED_VALUE"""),3603.1)</f>
        <v>3603.1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IFERROR(__xludf.DUMMYFUNCTION("""COMPUTED_VALUE"""),3541.3)</f>
        <v>3541.3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IFERROR(__xludf.DUMMYFUNCTION("""COMPUTED_VALUE"""),3560.1)</f>
        <v>3560.1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IFERROR(__xludf.DUMMYFUNCTION("""COMPUTED_VALUE"""),3601.0)</f>
        <v>3601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IFERROR(__xludf.DUMMYFUNCTION("""COMPUTED_VALUE"""),3598.4)</f>
        <v>3598.4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IFERROR(__xludf.DUMMYFUNCTION("""COMPUTED_VALUE"""),3574.9)</f>
        <v>3574.9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IFERROR(__xludf.DUMMYFUNCTION("""COMPUTED_VALUE"""),3600.8)</f>
        <v>3600.8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IFERROR(__xludf.DUMMYFUNCTION("""COMPUTED_VALUE"""),3592.6)</f>
        <v>3592.6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IFERROR(__xludf.DUMMYFUNCTION("""COMPUTED_VALUE"""),3553.6)</f>
        <v>3553.6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IFERROR(__xludf.DUMMYFUNCTION("""COMPUTED_VALUE"""),3529.6)</f>
        <v>3529.6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IFERROR(__xludf.DUMMYFUNCTION("""COMPUTED_VALUE"""),3525.0)</f>
        <v>3525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IFERROR(__xludf.DUMMYFUNCTION("""COMPUTED_VALUE"""),3550.0)</f>
        <v>3550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IFERROR(__xludf.DUMMYFUNCTION("""COMPUTED_VALUE"""),3539.7)</f>
        <v>3539.7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IFERROR(__xludf.DUMMYFUNCTION("""COMPUTED_VALUE"""),3579.8)</f>
        <v>3579.8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IFERROR(__xludf.DUMMYFUNCTION("""COMPUTED_VALUE"""),3586.2)</f>
        <v>3586.2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IFERROR(__xludf.DUMMYFUNCTION("""COMPUTED_VALUE"""),3667.8)</f>
        <v>3667.8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IFERROR(__xludf.DUMMYFUNCTION("""COMPUTED_VALUE"""),3685.5)</f>
        <v>3685.5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IFERROR(__xludf.DUMMYFUNCTION("""COMPUTED_VALUE"""),3686.0)</f>
        <v>3686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IFERROR(__xludf.DUMMYFUNCTION("""COMPUTED_VALUE"""),3675.4)</f>
        <v>3675.4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IFERROR(__xludf.DUMMYFUNCTION("""COMPUTED_VALUE"""),3644.5)</f>
        <v>3644.5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IFERROR(__xludf.DUMMYFUNCTION("""COMPUTED_VALUE"""),3657.6)</f>
        <v>3657.6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IFERROR(__xludf.DUMMYFUNCTION("""COMPUTED_VALUE"""),3673.8)</f>
        <v>3673.8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IFERROR(__xludf.DUMMYFUNCTION("""COMPUTED_VALUE"""),3644.4)</f>
        <v>3644.4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IFERROR(__xludf.DUMMYFUNCTION("""COMPUTED_VALUE"""),3729.5)</f>
        <v>3729.5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IFERROR(__xludf.DUMMYFUNCTION("""COMPUTED_VALUE"""),3688.4)</f>
        <v>3688.4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IFERROR(__xludf.DUMMYFUNCTION("""COMPUTED_VALUE"""),3659.0)</f>
        <v>3659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IFERROR(__xludf.DUMMYFUNCTION("""COMPUTED_VALUE"""),3670.3)</f>
        <v>3670.3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IFERROR(__xludf.DUMMYFUNCTION("""COMPUTED_VALUE"""),3733.1)</f>
        <v>3733.1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IFERROR(__xludf.DUMMYFUNCTION("""COMPUTED_VALUE"""),3737.0)</f>
        <v>3737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IFERROR(__xludf.DUMMYFUNCTION("""COMPUTED_VALUE"""),3729.7)</f>
        <v>3729.7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IFERROR(__xludf.DUMMYFUNCTION("""COMPUTED_VALUE"""),3729.8)</f>
        <v>3729.8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IFERROR(__xludf.DUMMYFUNCTION("""COMPUTED_VALUE"""),3769.2)</f>
        <v>3769.2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IFERROR(__xludf.DUMMYFUNCTION("""COMPUTED_VALUE"""),3784.0)</f>
        <v>3784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IFERROR(__xludf.DUMMYFUNCTION("""COMPUTED_VALUE"""),3769.5)</f>
        <v>3769.5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IFERROR(__xludf.DUMMYFUNCTION("""COMPUTED_VALUE"""),3744.3)</f>
        <v>3744.3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IFERROR(__xludf.DUMMYFUNCTION("""COMPUTED_VALUE"""),3828.7)</f>
        <v>3828.7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IFERROR(__xludf.DUMMYFUNCTION("""COMPUTED_VALUE"""),3861.8)</f>
        <v>3861.8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IFERROR(__xludf.DUMMYFUNCTION("""COMPUTED_VALUE"""),3839.4)</f>
        <v>3839.4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IFERROR(__xludf.DUMMYFUNCTION("""COMPUTED_VALUE"""),3872.7)</f>
        <v>3872.7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IFERROR(__xludf.DUMMYFUNCTION("""COMPUTED_VALUE"""),3888.2)</f>
        <v>3888.2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IFERROR(__xludf.DUMMYFUNCTION("""COMPUTED_VALUE"""),3918.7)</f>
        <v>3918.7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IFERROR(__xludf.DUMMYFUNCTION("""COMPUTED_VALUE"""),3904.9)</f>
        <v>3904.9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IFERROR(__xludf.DUMMYFUNCTION("""COMPUTED_VALUE"""),3923.8)</f>
        <v>3923.8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IFERROR(__xludf.DUMMYFUNCTION("""COMPUTED_VALUE"""),3972.8)</f>
        <v>3972.8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IFERROR(__xludf.DUMMYFUNCTION("""COMPUTED_VALUE"""),3958.1)</f>
        <v>3958.1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IFERROR(__xludf.DUMMYFUNCTION("""COMPUTED_VALUE"""),3987.5)</f>
        <v>3987.5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IFERROR(__xludf.DUMMYFUNCTION("""COMPUTED_VALUE"""),4030.9)</f>
        <v>4030.9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IFERROR(__xludf.DUMMYFUNCTION("""COMPUTED_VALUE"""),3980.5)</f>
        <v>3980.5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IFERROR(__xludf.DUMMYFUNCTION("""COMPUTED_VALUE"""),3924.4)</f>
        <v>3924.4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IFERROR(__xludf.DUMMYFUNCTION("""COMPUTED_VALUE"""),3881.6)</f>
        <v>3881.6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IFERROR(__xludf.DUMMYFUNCTION("""COMPUTED_VALUE"""),3882.5)</f>
        <v>3882.5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IFERROR(__xludf.DUMMYFUNCTION("""COMPUTED_VALUE"""),3918.5)</f>
        <v>3918.5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IFERROR(__xludf.DUMMYFUNCTION("""COMPUTED_VALUE"""),3955.0)</f>
        <v>3955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IFERROR(__xludf.DUMMYFUNCTION("""COMPUTED_VALUE"""),3954.6)</f>
        <v>3954.6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IFERROR(__xludf.DUMMYFUNCTION("""COMPUTED_VALUE"""),4002.5)</f>
        <v>4002.5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IFERROR(__xludf.DUMMYFUNCTION("""COMPUTED_VALUE"""),4004.4)</f>
        <v>4004.4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IFERROR(__xludf.DUMMYFUNCTION("""COMPUTED_VALUE"""),4027.7)</f>
        <v>4027.7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IFERROR(__xludf.DUMMYFUNCTION("""COMPUTED_VALUE"""),3999.6)</f>
        <v>3999.6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IFERROR(__xludf.DUMMYFUNCTION("""COMPUTED_VALUE"""),4019.6)</f>
        <v>4019.6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IFERROR(__xludf.DUMMYFUNCTION("""COMPUTED_VALUE"""),4037.4)</f>
        <v>4037.4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IFERROR(__xludf.DUMMYFUNCTION("""COMPUTED_VALUE"""),4024.9)</f>
        <v>4024.9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IFERROR(__xludf.DUMMYFUNCTION("""COMPUTED_VALUE"""),4013.3)</f>
        <v>4013.3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IFERROR(__xludf.DUMMYFUNCTION("""COMPUTED_VALUE"""),3996.7)</f>
        <v>3996.7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IFERROR(__xludf.DUMMYFUNCTION("""COMPUTED_VALUE"""),4062.0)</f>
        <v>4062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IFERROR(__xludf.DUMMYFUNCTION("""COMPUTED_VALUE"""),4081.3)</f>
        <v>4081.3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IFERROR(__xludf.DUMMYFUNCTION("""COMPUTED_VALUE"""),4069.6)</f>
        <v>4069.6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IFERROR(__xludf.DUMMYFUNCTION("""COMPUTED_VALUE"""),4073.2)</f>
        <v>4073.2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IFERROR(__xludf.DUMMYFUNCTION("""COMPUTED_VALUE"""),4030.5)</f>
        <v>4030.5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IFERROR(__xludf.DUMMYFUNCTION("""COMPUTED_VALUE"""),3988.0)</f>
        <v>3988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IFERROR(__xludf.DUMMYFUNCTION("""COMPUTED_VALUE"""),3983.6)</f>
        <v>3983.6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IFERROR(__xludf.DUMMYFUNCTION("""COMPUTED_VALUE"""),4038.2)</f>
        <v>4038.2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IFERROR(__xludf.DUMMYFUNCTION("""COMPUTED_VALUE"""),3996.7)</f>
        <v>3996.7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IFERROR(__xludf.DUMMYFUNCTION("""COMPUTED_VALUE"""),3997.5)</f>
        <v>3997.5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IFERROR(__xludf.DUMMYFUNCTION("""COMPUTED_VALUE"""),3991.3)</f>
        <v>3991.3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IFERROR(__xludf.DUMMYFUNCTION("""COMPUTED_VALUE"""),4003.9)</f>
        <v>4003.9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IFERROR(__xludf.DUMMYFUNCTION("""COMPUTED_VALUE"""),4074.1)</f>
        <v>4074.1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IFERROR(__xludf.DUMMYFUNCTION("""COMPUTED_VALUE"""),4092.3)</f>
        <v>4092.3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IFERROR(__xludf.DUMMYFUNCTION("""COMPUTED_VALUE"""),4063.8)</f>
        <v>4063.8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IFERROR(__xludf.DUMMYFUNCTION("""COMPUTED_VALUE"""),4062.4)</f>
        <v>4062.4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IFERROR(__xludf.DUMMYFUNCTION("""COMPUTED_VALUE"""),4031.1)</f>
        <v>4031.1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IFERROR(__xludf.DUMMYFUNCTION("""COMPUTED_VALUE"""),4073.5)</f>
        <v>4073.5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IFERROR(__xludf.DUMMYFUNCTION("""COMPUTED_VALUE"""),4072.4)</f>
        <v>4072.4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IFERROR(__xludf.DUMMYFUNCTION("""COMPUTED_VALUE"""),4058.8)</f>
        <v>4058.8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IFERROR(__xludf.DUMMYFUNCTION("""COMPUTED_VALUE"""),4053.6)</f>
        <v>4053.6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IFERROR(__xludf.DUMMYFUNCTION("""COMPUTED_VALUE"""),4047.3)</f>
        <v>4047.3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IFERROR(__xludf.DUMMYFUNCTION("""COMPUTED_VALUE"""),4038.7)</f>
        <v>4038.7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IFERROR(__xludf.DUMMYFUNCTION("""COMPUTED_VALUE"""),4052.0)</f>
        <v>4052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IFERROR(__xludf.DUMMYFUNCTION("""COMPUTED_VALUE"""),4083.5)</f>
        <v>4083.5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IFERROR(__xludf.DUMMYFUNCTION("""COMPUTED_VALUE"""),4140.4)</f>
        <v>4140.4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IFERROR(__xludf.DUMMYFUNCTION("""COMPUTED_VALUE"""),4163.4)</f>
        <v>4163.4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IFERROR(__xludf.DUMMYFUNCTION("""COMPUTED_VALUE"""),4150.4)</f>
        <v>4150.4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IFERROR(__xludf.DUMMYFUNCTION("""COMPUTED_VALUE"""),4140.6)</f>
        <v>4140.6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IFERROR(__xludf.DUMMYFUNCTION("""COMPUTED_VALUE"""),4157.0)</f>
        <v>4157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IFERROR(__xludf.DUMMYFUNCTION("""COMPUTED_VALUE"""),4028.4)</f>
        <v>4028.4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IFERROR(__xludf.DUMMYFUNCTION("""COMPUTED_VALUE"""),4025.2)</f>
        <v>4025.2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IFERROR(__xludf.DUMMYFUNCTION("""COMPUTED_VALUE"""),4019.0)</f>
        <v>4019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IFERROR(__xludf.DUMMYFUNCTION("""COMPUTED_VALUE"""),3887.4)</f>
        <v>3887.4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IFERROR(__xludf.DUMMYFUNCTION("""COMPUTED_VALUE"""),3865.8)</f>
        <v>3865.8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IFERROR(__xludf.DUMMYFUNCTION("""COMPUTED_VALUE"""),3856.4)</f>
        <v>3856.4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IFERROR(__xludf.DUMMYFUNCTION("""COMPUTED_VALUE"""),3869.8)</f>
        <v>3869.8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IFERROR(__xludf.DUMMYFUNCTION("""COMPUTED_VALUE"""),3810.5)</f>
        <v>3810.5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IFERROR(__xludf.DUMMYFUNCTION("""COMPUTED_VALUE"""),3766.5)</f>
        <v>3766.5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IFERROR(__xludf.DUMMYFUNCTION("""COMPUTED_VALUE"""),3793.8)</f>
        <v>3793.8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IFERROR(__xludf.DUMMYFUNCTION("""COMPUTED_VALUE"""),3743.8)</f>
        <v>3743.8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IFERROR(__xludf.DUMMYFUNCTION("""COMPUTED_VALUE"""),3787.8)</f>
        <v>3787.8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IFERROR(__xludf.DUMMYFUNCTION("""COMPUTED_VALUE"""),3794.0)</f>
        <v>3794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IFERROR(__xludf.DUMMYFUNCTION("""COMPUTED_VALUE"""),3932.9)</f>
        <v>3932.9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IFERROR(__xludf.DUMMYFUNCTION("""COMPUTED_VALUE"""),3932.3)</f>
        <v>3932.3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IFERROR(__xludf.DUMMYFUNCTION("""COMPUTED_VALUE"""),3921.3)</f>
        <v>3921.3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IFERROR(__xludf.DUMMYFUNCTION("""COMPUTED_VALUE"""),4038.8)</f>
        <v>4038.8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IFERROR(__xludf.DUMMYFUNCTION("""COMPUTED_VALUE"""),4087.1)</f>
        <v>4087.1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IFERROR(__xludf.DUMMYFUNCTION("""COMPUTED_VALUE"""),4063.3)</f>
        <v>4063.3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IFERROR(__xludf.DUMMYFUNCTION("""COMPUTED_VALUE"""),4068.1)</f>
        <v>4068.1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IFERROR(__xludf.DUMMYFUNCTION("""COMPUTED_VALUE"""),4113.6)</f>
        <v>4113.6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IFERROR(__xludf.DUMMYFUNCTION("""COMPUTED_VALUE"""),4169.0)</f>
        <v>4169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IFERROR(__xludf.DUMMYFUNCTION("""COMPUTED_VALUE"""),4170.4)</f>
        <v>4170.4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IFERROR(__xludf.DUMMYFUNCTION("""COMPUTED_VALUE"""),4185.9)</f>
        <v>4185.9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IFERROR(__xludf.DUMMYFUNCTION("""COMPUTED_VALUE"""),4173.9)</f>
        <v>4173.9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IFERROR(__xludf.DUMMYFUNCTION("""COMPUTED_VALUE"""),4201.5)</f>
        <v>4201.5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IFERROR(__xludf.DUMMYFUNCTION("""COMPUTED_VALUE"""),4279.8)</f>
        <v>4279.8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IFERROR(__xludf.DUMMYFUNCTION("""COMPUTED_VALUE"""),4325.9)</f>
        <v>4325.9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IFERROR(__xludf.DUMMYFUNCTION("""COMPUTED_VALUE"""),4280.5)</f>
        <v>4280.5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IFERROR(__xludf.DUMMYFUNCTION("""COMPUTED_VALUE"""),4380.6)</f>
        <v>4380.6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IFERROR(__xludf.DUMMYFUNCTION("""COMPUTED_VALUE"""),4418.1)</f>
        <v>4418.1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IFERROR(__xludf.DUMMYFUNCTION("""COMPUTED_VALUE"""),4259.2)</f>
        <v>4259.2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IFERROR(__xludf.DUMMYFUNCTION("""COMPUTED_VALUE"""),4298.5)</f>
        <v>4298.5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IFERROR(__xludf.DUMMYFUNCTION("""COMPUTED_VALUE"""),4286.5)</f>
        <v>4286.5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IFERROR(__xludf.DUMMYFUNCTION("""COMPUTED_VALUE"""),4278.3)</f>
        <v>4278.3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IFERROR(__xludf.DUMMYFUNCTION("""COMPUTED_VALUE"""),4066.7)</f>
        <v>4066.7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IFERROR(__xludf.DUMMYFUNCTION("""COMPUTED_VALUE"""),4054.0)</f>
        <v>4054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IFERROR(__xludf.DUMMYFUNCTION("""COMPUTED_VALUE"""),4038.7)</f>
        <v>4038.7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IFERROR(__xludf.DUMMYFUNCTION("""COMPUTED_VALUE"""),3949.8)</f>
        <v>3949.8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IFERROR(__xludf.DUMMYFUNCTION("""COMPUTED_VALUE"""),3842.1)</f>
        <v>3842.1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IFERROR(__xludf.DUMMYFUNCTION("""COMPUTED_VALUE"""),3876.0)</f>
        <v>3876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IFERROR(__xludf.DUMMYFUNCTION("""COMPUTED_VALUE"""),3838.8)</f>
        <v>3838.8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IFERROR(__xludf.DUMMYFUNCTION("""COMPUTED_VALUE"""),3719.5)</f>
        <v>3719.5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IFERROR(__xludf.DUMMYFUNCTION("""COMPUTED_VALUE"""),3439.0)</f>
        <v>3439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IFERROR(__xludf.DUMMYFUNCTION("""COMPUTED_VALUE"""),3469.4)</f>
        <v>3469.4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IFERROR(__xludf.DUMMYFUNCTION("""COMPUTED_VALUE"""),3542.8)</f>
        <v>3542.8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IFERROR(__xludf.DUMMYFUNCTION("""COMPUTED_VALUE"""),3607.9)</f>
        <v>3607.9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IFERROR(__xludf.DUMMYFUNCTION("""COMPUTED_VALUE"""),3434.5)</f>
        <v>3434.5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IFERROR(__xludf.DUMMYFUNCTION("""COMPUTED_VALUE"""),3434.8)</f>
        <v>3434.8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IFERROR(__xludf.DUMMYFUNCTION("""COMPUTED_VALUE"""),3342.4)</f>
        <v>3342.4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IFERROR(__xludf.DUMMYFUNCTION("""COMPUTED_VALUE"""),3516.8)</f>
        <v>3516.8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IFERROR(__xludf.DUMMYFUNCTION("""COMPUTED_VALUE"""),3649.3)</f>
        <v>3649.3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IFERROR(__xludf.DUMMYFUNCTION("""COMPUTED_VALUE"""),3564.1)</f>
        <v>3564.1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IFERROR(__xludf.DUMMYFUNCTION("""COMPUTED_VALUE"""),3504.1)</f>
        <v>3504.1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IFERROR(__xludf.DUMMYFUNCTION("""COMPUTED_VALUE"""),3607.5)</f>
        <v>3607.5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IFERROR(__xludf.DUMMYFUNCTION("""COMPUTED_VALUE"""),3613.1)</f>
        <v>3613.1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IFERROR(__xludf.DUMMYFUNCTION("""COMPUTED_VALUE"""),3727.7)</f>
        <v>3727.7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IFERROR(__xludf.DUMMYFUNCTION("""COMPUTED_VALUE"""),3723.3)</f>
        <v>3723.3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IFERROR(__xludf.DUMMYFUNCTION("""COMPUTED_VALUE"""),4005.9)</f>
        <v>4005.9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IFERROR(__xludf.DUMMYFUNCTION("""COMPUTED_VALUE"""),3896.2)</f>
        <v>3896.2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IFERROR(__xludf.DUMMYFUNCTION("""COMPUTED_VALUE"""),3959.9)</f>
        <v>3959.9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IFERROR(__xludf.DUMMYFUNCTION("""COMPUTED_VALUE"""),3954.3)</f>
        <v>3954.3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IFERROR(__xludf.DUMMYFUNCTION("""COMPUTED_VALUE"""),4076.3)</f>
        <v>4076.3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IFERROR(__xludf.DUMMYFUNCTION("""COMPUTED_VALUE"""),4119.8)</f>
        <v>4119.8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IFERROR(__xludf.DUMMYFUNCTION("""COMPUTED_VALUE"""),4096.1)</f>
        <v>4096.1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IFERROR(__xludf.DUMMYFUNCTION("""COMPUTED_VALUE"""),4051.0)</f>
        <v>4051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IFERROR(__xludf.DUMMYFUNCTION("""COMPUTED_VALUE"""),4075.4)</f>
        <v>4075.4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IFERROR(__xludf.DUMMYFUNCTION("""COMPUTED_VALUE"""),4021.1)</f>
        <v>4021.1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IFERROR(__xludf.DUMMYFUNCTION("""COMPUTED_VALUE"""),4054.1)</f>
        <v>4054.1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IFERROR(__xludf.DUMMYFUNCTION("""COMPUTED_VALUE"""),4014.3)</f>
        <v>4014.3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IFERROR(__xludf.DUMMYFUNCTION("""COMPUTED_VALUE"""),4053.6)</f>
        <v>4053.6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IFERROR(__xludf.DUMMYFUNCTION("""COMPUTED_VALUE"""),4037.7)</f>
        <v>4037.7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IFERROR(__xludf.DUMMYFUNCTION("""COMPUTED_VALUE"""),4096.1)</f>
        <v>4096.1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IFERROR(__xludf.DUMMYFUNCTION("""COMPUTED_VALUE"""),4014.0)</f>
        <v>4014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IFERROR(__xludf.DUMMYFUNCTION("""COMPUTED_VALUE"""),4100.8)</f>
        <v>4100.8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IFERROR(__xludf.DUMMYFUNCTION("""COMPUTED_VALUE"""),4054.5)</f>
        <v>4054.5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IFERROR(__xludf.DUMMYFUNCTION("""COMPUTED_VALUE"""),4008.5)</f>
        <v>4008.5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IFERROR(__xludf.DUMMYFUNCTION("""COMPUTED_VALUE"""),4023.0)</f>
        <v>4023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IFERROR(__xludf.DUMMYFUNCTION("""COMPUTED_VALUE"""),3974.5)</f>
        <v>3974.5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IFERROR(__xludf.DUMMYFUNCTION("""COMPUTED_VALUE"""),3940.2)</f>
        <v>3940.2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IFERROR(__xludf.DUMMYFUNCTION("""COMPUTED_VALUE"""),3856.5)</f>
        <v>3856.5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IFERROR(__xludf.DUMMYFUNCTION("""COMPUTED_VALUE"""),3915.8)</f>
        <v>3915.8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IFERROR(__xludf.DUMMYFUNCTION("""COMPUTED_VALUE"""),3940.4)</f>
        <v>3940.4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IFERROR(__xludf.DUMMYFUNCTION("""COMPUTED_VALUE"""),3909.0)</f>
        <v>3909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IFERROR(__xludf.DUMMYFUNCTION("""COMPUTED_VALUE"""),3917.8)</f>
        <v>3917.8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IFERROR(__xludf.DUMMYFUNCTION("""COMPUTED_VALUE"""),3921.0)</f>
        <v>3921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IFERROR(__xludf.DUMMYFUNCTION("""COMPUTED_VALUE"""),3910.7)</f>
        <v>3910.7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IFERROR(__xludf.DUMMYFUNCTION("""COMPUTED_VALUE"""),3928.5)</f>
        <v>3928.5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IFERROR(__xludf.DUMMYFUNCTION("""COMPUTED_VALUE"""),3926.6)</f>
        <v>3926.6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IFERROR(__xludf.DUMMYFUNCTION("""COMPUTED_VALUE"""),4033.4)</f>
        <v>4033.4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IFERROR(__xludf.DUMMYFUNCTION("""COMPUTED_VALUE"""),4037.8)</f>
        <v>4037.8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IFERROR(__xludf.DUMMYFUNCTION("""COMPUTED_VALUE"""),4047.5)</f>
        <v>4047.5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IFERROR(__xludf.DUMMYFUNCTION("""COMPUTED_VALUE"""),4076.5)</f>
        <v>4076.5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IFERROR(__xludf.DUMMYFUNCTION("""COMPUTED_VALUE"""),4010.8)</f>
        <v>4010.8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IFERROR(__xludf.DUMMYFUNCTION("""COMPUTED_VALUE"""),4000.9)</f>
        <v>4000.9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IFERROR(__xludf.DUMMYFUNCTION("""COMPUTED_VALUE"""),3953.2)</f>
        <v>3953.2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IFERROR(__xludf.DUMMYFUNCTION("""COMPUTED_VALUE"""),3942.1)</f>
        <v>3942.1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IFERROR(__xludf.DUMMYFUNCTION("""COMPUTED_VALUE"""),3953.2)</f>
        <v>3953.2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IFERROR(__xludf.DUMMYFUNCTION("""COMPUTED_VALUE"""),3875.5)</f>
        <v>3875.5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IFERROR(__xludf.DUMMYFUNCTION("""COMPUTED_VALUE"""),3900.6)</f>
        <v>3900.6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IFERROR(__xludf.DUMMYFUNCTION("""COMPUTED_VALUE"""),3917.5)</f>
        <v>3917.5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IFERROR(__xludf.DUMMYFUNCTION("""COMPUTED_VALUE"""),3862.0)</f>
        <v>3862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IFERROR(__xludf.DUMMYFUNCTION("""COMPUTED_VALUE"""),4049.3)</f>
        <v>4049.3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IFERROR(__xludf.DUMMYFUNCTION("""COMPUTED_VALUE"""),4169.8)</f>
        <v>4169.8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IFERROR(__xludf.DUMMYFUNCTION("""COMPUTED_VALUE"""),4186.4)</f>
        <v>4186.4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IFERROR(__xludf.DUMMYFUNCTION("""COMPUTED_VALUE"""),4207.7)</f>
        <v>4207.7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6" t="s">
        <v>8</v>
      </c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5">
        <f>IFERROR(__xludf.DUMMYFUNCTION("""COMPUTED_VALUE"""),44928.64583333333)</f>
        <v>44928.64583</v>
      </c>
      <c r="B3" s="5">
        <f>IFERROR(__xludf.DUMMYFUNCTION("""COMPUTED_VALUE"""),2558.4)</f>
        <v>2558.4</v>
      </c>
    </row>
    <row r="4">
      <c r="A4" s="5">
        <f>IFERROR(__xludf.DUMMYFUNCTION("""COMPUTED_VALUE"""),44929.64583333333)</f>
        <v>44929.64583</v>
      </c>
      <c r="B4" s="5">
        <f>IFERROR(__xludf.DUMMYFUNCTION("""COMPUTED_VALUE"""),2542.05)</f>
        <v>2542.05</v>
      </c>
    </row>
    <row r="5">
      <c r="A5" s="5">
        <f>IFERROR(__xludf.DUMMYFUNCTION("""COMPUTED_VALUE"""),44930.64583333333)</f>
        <v>44930.64583</v>
      </c>
      <c r="B5" s="5">
        <f>IFERROR(__xludf.DUMMYFUNCTION("""COMPUTED_VALUE"""),2536.1)</f>
        <v>2536.1</v>
      </c>
    </row>
    <row r="6">
      <c r="A6" s="5">
        <f>IFERROR(__xludf.DUMMYFUNCTION("""COMPUTED_VALUE"""),44931.64583333333)</f>
        <v>44931.64583</v>
      </c>
      <c r="B6" s="5">
        <f>IFERROR(__xludf.DUMMYFUNCTION("""COMPUTED_VALUE"""),2583.7)</f>
        <v>2583.7</v>
      </c>
    </row>
    <row r="7">
      <c r="A7" s="5">
        <f>IFERROR(__xludf.DUMMYFUNCTION("""COMPUTED_VALUE"""),44932.64583333333)</f>
        <v>44932.64583</v>
      </c>
      <c r="B7" s="5">
        <f>IFERROR(__xludf.DUMMYFUNCTION("""COMPUTED_VALUE"""),2576.45)</f>
        <v>2576.45</v>
      </c>
    </row>
    <row r="8">
      <c r="A8" s="5">
        <f>IFERROR(__xludf.DUMMYFUNCTION("""COMPUTED_VALUE"""),44935.64583333333)</f>
        <v>44935.64583</v>
      </c>
      <c r="B8" s="5">
        <f>IFERROR(__xludf.DUMMYFUNCTION("""COMPUTED_VALUE"""),2624.05)</f>
        <v>2624.05</v>
      </c>
    </row>
    <row r="9">
      <c r="A9" s="5">
        <f>IFERROR(__xludf.DUMMYFUNCTION("""COMPUTED_VALUE"""),44936.64583333333)</f>
        <v>44936.64583</v>
      </c>
      <c r="B9" s="5">
        <f>IFERROR(__xludf.DUMMYFUNCTION("""COMPUTED_VALUE"""),2643.85)</f>
        <v>2643.85</v>
      </c>
    </row>
    <row r="10">
      <c r="A10" s="5">
        <f>IFERROR(__xludf.DUMMYFUNCTION("""COMPUTED_VALUE"""),44937.64583333333)</f>
        <v>44937.64583</v>
      </c>
      <c r="B10" s="5">
        <f>IFERROR(__xludf.DUMMYFUNCTION("""COMPUTED_VALUE"""),2593.25)</f>
        <v>2593.25</v>
      </c>
    </row>
    <row r="11">
      <c r="A11" s="5">
        <f>IFERROR(__xludf.DUMMYFUNCTION("""COMPUTED_VALUE"""),44938.64583333333)</f>
        <v>44938.64583</v>
      </c>
      <c r="B11" s="5">
        <f>IFERROR(__xludf.DUMMYFUNCTION("""COMPUTED_VALUE"""),2590.05)</f>
        <v>2590.05</v>
      </c>
    </row>
    <row r="12">
      <c r="A12" s="5">
        <f>IFERROR(__xludf.DUMMYFUNCTION("""COMPUTED_VALUE"""),44939.64583333333)</f>
        <v>44939.64583</v>
      </c>
      <c r="B12" s="5">
        <f>IFERROR(__xludf.DUMMYFUNCTION("""COMPUTED_VALUE"""),2624.0)</f>
        <v>2624</v>
      </c>
    </row>
    <row r="13">
      <c r="A13" s="5">
        <f>IFERROR(__xludf.DUMMYFUNCTION("""COMPUTED_VALUE"""),44942.64583333333)</f>
        <v>44942.64583</v>
      </c>
      <c r="B13" s="5">
        <f>IFERROR(__xludf.DUMMYFUNCTION("""COMPUTED_VALUE"""),2597.1)</f>
        <v>2597.1</v>
      </c>
    </row>
    <row r="14">
      <c r="A14" s="5">
        <f>IFERROR(__xludf.DUMMYFUNCTION("""COMPUTED_VALUE"""),44943.64583333333)</f>
        <v>44943.64583</v>
      </c>
      <c r="B14" s="5">
        <f>IFERROR(__xludf.DUMMYFUNCTION("""COMPUTED_VALUE"""),2667.55)</f>
        <v>2667.55</v>
      </c>
    </row>
    <row r="15">
      <c r="A15" s="5">
        <f>IFERROR(__xludf.DUMMYFUNCTION("""COMPUTED_VALUE"""),44944.64583333333)</f>
        <v>44944.64583</v>
      </c>
      <c r="B15" s="5">
        <f>IFERROR(__xludf.DUMMYFUNCTION("""COMPUTED_VALUE"""),2686.2)</f>
        <v>2686.2</v>
      </c>
    </row>
    <row r="16">
      <c r="A16" s="5">
        <f>IFERROR(__xludf.DUMMYFUNCTION("""COMPUTED_VALUE"""),44945.64583333333)</f>
        <v>44945.64583</v>
      </c>
      <c r="B16" s="5">
        <f>IFERROR(__xludf.DUMMYFUNCTION("""COMPUTED_VALUE"""),2649.75)</f>
        <v>2649.75</v>
      </c>
    </row>
    <row r="17">
      <c r="A17" s="5">
        <f>IFERROR(__xludf.DUMMYFUNCTION("""COMPUTED_VALUE"""),44946.64583333333)</f>
        <v>44946.64583</v>
      </c>
      <c r="B17" s="5">
        <f>IFERROR(__xludf.DUMMYFUNCTION("""COMPUTED_VALUE"""),2548.75)</f>
        <v>2548.75</v>
      </c>
    </row>
    <row r="18">
      <c r="A18" s="5">
        <f>IFERROR(__xludf.DUMMYFUNCTION("""COMPUTED_VALUE"""),44949.64583333333)</f>
        <v>44949.64583</v>
      </c>
      <c r="B18" s="5">
        <f>IFERROR(__xludf.DUMMYFUNCTION("""COMPUTED_VALUE"""),2596.4)</f>
        <v>2596.4</v>
      </c>
    </row>
    <row r="19">
      <c r="A19" s="5">
        <f>IFERROR(__xludf.DUMMYFUNCTION("""COMPUTED_VALUE"""),44950.64583333333)</f>
        <v>44950.64583</v>
      </c>
      <c r="B19" s="5">
        <f>IFERROR(__xludf.DUMMYFUNCTION("""COMPUTED_VALUE"""),2600.5)</f>
        <v>2600.5</v>
      </c>
    </row>
    <row r="20">
      <c r="A20" s="5">
        <f>IFERROR(__xludf.DUMMYFUNCTION("""COMPUTED_VALUE"""),44951.64583333333)</f>
        <v>44951.64583</v>
      </c>
      <c r="B20" s="5">
        <f>IFERROR(__xludf.DUMMYFUNCTION("""COMPUTED_VALUE"""),2622.35)</f>
        <v>2622.35</v>
      </c>
    </row>
    <row r="21">
      <c r="A21" s="5">
        <f>IFERROR(__xludf.DUMMYFUNCTION("""COMPUTED_VALUE"""),44953.64583333333)</f>
        <v>44953.64583</v>
      </c>
      <c r="B21" s="5">
        <f>IFERROR(__xludf.DUMMYFUNCTION("""COMPUTED_VALUE"""),2612.15)</f>
        <v>2612.15</v>
      </c>
    </row>
    <row r="22">
      <c r="A22" s="5">
        <f>IFERROR(__xludf.DUMMYFUNCTION("""COMPUTED_VALUE"""),44956.64583333333)</f>
        <v>44956.64583</v>
      </c>
      <c r="B22" s="5">
        <f>IFERROR(__xludf.DUMMYFUNCTION("""COMPUTED_VALUE"""),2568.15)</f>
        <v>2568.15</v>
      </c>
    </row>
    <row r="23">
      <c r="A23" s="5">
        <f>IFERROR(__xludf.DUMMYFUNCTION("""COMPUTED_VALUE"""),44957.64583333333)</f>
        <v>44957.64583</v>
      </c>
      <c r="B23" s="5">
        <f>IFERROR(__xludf.DUMMYFUNCTION("""COMPUTED_VALUE"""),2576.75)</f>
        <v>2576.75</v>
      </c>
    </row>
    <row r="24">
      <c r="A24" s="5">
        <f>IFERROR(__xludf.DUMMYFUNCTION("""COMPUTED_VALUE"""),44958.64583333333)</f>
        <v>44958.64583</v>
      </c>
      <c r="B24" s="5">
        <f>IFERROR(__xludf.DUMMYFUNCTION("""COMPUTED_VALUE"""),2574.25)</f>
        <v>2574.25</v>
      </c>
    </row>
    <row r="25">
      <c r="A25" s="5">
        <f>IFERROR(__xludf.DUMMYFUNCTION("""COMPUTED_VALUE"""),44959.64583333333)</f>
        <v>44959.64583</v>
      </c>
      <c r="B25" s="5">
        <f>IFERROR(__xludf.DUMMYFUNCTION("""COMPUTED_VALUE"""),2634.85)</f>
        <v>2634.85</v>
      </c>
    </row>
    <row r="26">
      <c r="A26" s="5">
        <f>IFERROR(__xludf.DUMMYFUNCTION("""COMPUTED_VALUE"""),44960.64583333333)</f>
        <v>44960.64583</v>
      </c>
      <c r="B26" s="5">
        <f>IFERROR(__xludf.DUMMYFUNCTION("""COMPUTED_VALUE"""),2648.75)</f>
        <v>2648.75</v>
      </c>
    </row>
    <row r="27">
      <c r="A27" s="5">
        <f>IFERROR(__xludf.DUMMYFUNCTION("""COMPUTED_VALUE"""),44963.64583333333)</f>
        <v>44963.64583</v>
      </c>
      <c r="B27" s="5">
        <f>IFERROR(__xludf.DUMMYFUNCTION("""COMPUTED_VALUE"""),2637.6)</f>
        <v>2637.6</v>
      </c>
    </row>
    <row r="28">
      <c r="A28" s="5">
        <f>IFERROR(__xludf.DUMMYFUNCTION("""COMPUTED_VALUE"""),44964.64583333333)</f>
        <v>44964.64583</v>
      </c>
      <c r="B28" s="5">
        <f>IFERROR(__xludf.DUMMYFUNCTION("""COMPUTED_VALUE"""),2601.2)</f>
        <v>2601.2</v>
      </c>
    </row>
    <row r="29">
      <c r="A29" s="5">
        <f>IFERROR(__xludf.DUMMYFUNCTION("""COMPUTED_VALUE"""),44965.64583333333)</f>
        <v>44965.64583</v>
      </c>
      <c r="B29" s="5">
        <f>IFERROR(__xludf.DUMMYFUNCTION("""COMPUTED_VALUE"""),2582.8)</f>
        <v>2582.8</v>
      </c>
    </row>
    <row r="30">
      <c r="A30" s="5">
        <f>IFERROR(__xludf.DUMMYFUNCTION("""COMPUTED_VALUE"""),44966.64583333333)</f>
        <v>44966.64583</v>
      </c>
      <c r="B30" s="5">
        <f>IFERROR(__xludf.DUMMYFUNCTION("""COMPUTED_VALUE"""),2586.7)</f>
        <v>2586.7</v>
      </c>
    </row>
    <row r="31">
      <c r="A31" s="5">
        <f>IFERROR(__xludf.DUMMYFUNCTION("""COMPUTED_VALUE"""),44967.64583333333)</f>
        <v>44967.64583</v>
      </c>
      <c r="B31" s="5">
        <f>IFERROR(__xludf.DUMMYFUNCTION("""COMPUTED_VALUE"""),2577.5)</f>
        <v>2577.5</v>
      </c>
    </row>
    <row r="32">
      <c r="A32" s="5">
        <f>IFERROR(__xludf.DUMMYFUNCTION("""COMPUTED_VALUE"""),44970.64583333333)</f>
        <v>44970.64583</v>
      </c>
      <c r="B32" s="5">
        <f>IFERROR(__xludf.DUMMYFUNCTION("""COMPUTED_VALUE"""),2581.0)</f>
        <v>2581</v>
      </c>
    </row>
    <row r="33">
      <c r="A33" s="5">
        <f>IFERROR(__xludf.DUMMYFUNCTION("""COMPUTED_VALUE"""),44971.64583333333)</f>
        <v>44971.64583</v>
      </c>
      <c r="B33" s="5">
        <f>IFERROR(__xludf.DUMMYFUNCTION("""COMPUTED_VALUE"""),2579.6)</f>
        <v>2579.6</v>
      </c>
    </row>
    <row r="34">
      <c r="A34" s="5">
        <f>IFERROR(__xludf.DUMMYFUNCTION("""COMPUTED_VALUE"""),44972.64583333333)</f>
        <v>44972.64583</v>
      </c>
      <c r="B34" s="5">
        <f>IFERROR(__xludf.DUMMYFUNCTION("""COMPUTED_VALUE"""),2548.45)</f>
        <v>2548.45</v>
      </c>
    </row>
    <row r="35">
      <c r="A35" s="5">
        <f>IFERROR(__xludf.DUMMYFUNCTION("""COMPUTED_VALUE"""),44973.64583333333)</f>
        <v>44973.64583</v>
      </c>
      <c r="B35" s="5">
        <f>IFERROR(__xludf.DUMMYFUNCTION("""COMPUTED_VALUE"""),2527.1)</f>
        <v>2527.1</v>
      </c>
    </row>
    <row r="36">
      <c r="A36" s="5">
        <f>IFERROR(__xludf.DUMMYFUNCTION("""COMPUTED_VALUE"""),44974.64583333333)</f>
        <v>44974.64583</v>
      </c>
      <c r="B36" s="5">
        <f>IFERROR(__xludf.DUMMYFUNCTION("""COMPUTED_VALUE"""),2515.5)</f>
        <v>2515.5</v>
      </c>
    </row>
    <row r="37">
      <c r="A37" s="5">
        <f>IFERROR(__xludf.DUMMYFUNCTION("""COMPUTED_VALUE"""),44977.64583333333)</f>
        <v>44977.64583</v>
      </c>
      <c r="B37" s="5">
        <f>IFERROR(__xludf.DUMMYFUNCTION("""COMPUTED_VALUE"""),2511.45)</f>
        <v>2511.45</v>
      </c>
    </row>
    <row r="38">
      <c r="A38" s="5">
        <f>IFERROR(__xludf.DUMMYFUNCTION("""COMPUTED_VALUE"""),44978.64583333333)</f>
        <v>44978.64583</v>
      </c>
      <c r="B38" s="5">
        <f>IFERROR(__xludf.DUMMYFUNCTION("""COMPUTED_VALUE"""),2516.15)</f>
        <v>2516.15</v>
      </c>
    </row>
    <row r="39">
      <c r="A39" s="5">
        <f>IFERROR(__xludf.DUMMYFUNCTION("""COMPUTED_VALUE"""),44979.64583333333)</f>
        <v>44979.64583</v>
      </c>
      <c r="B39" s="5">
        <f>IFERROR(__xludf.DUMMYFUNCTION("""COMPUTED_VALUE"""),2494.05)</f>
        <v>2494.05</v>
      </c>
    </row>
    <row r="40">
      <c r="A40" s="5">
        <f>IFERROR(__xludf.DUMMYFUNCTION("""COMPUTED_VALUE"""),44980.64583333333)</f>
        <v>44980.64583</v>
      </c>
      <c r="B40" s="5">
        <f>IFERROR(__xludf.DUMMYFUNCTION("""COMPUTED_VALUE"""),2490.65)</f>
        <v>2490.65</v>
      </c>
    </row>
    <row r="41">
      <c r="A41" s="5">
        <f>IFERROR(__xludf.DUMMYFUNCTION("""COMPUTED_VALUE"""),44981.64583333333)</f>
        <v>44981.64583</v>
      </c>
      <c r="B41" s="5">
        <f>IFERROR(__xludf.DUMMYFUNCTION("""COMPUTED_VALUE"""),2484.2)</f>
        <v>2484.2</v>
      </c>
    </row>
    <row r="42">
      <c r="A42" s="5">
        <f>IFERROR(__xludf.DUMMYFUNCTION("""COMPUTED_VALUE"""),44984.64583333333)</f>
        <v>44984.64583</v>
      </c>
      <c r="B42" s="5">
        <f>IFERROR(__xludf.DUMMYFUNCTION("""COMPUTED_VALUE"""),2468.15)</f>
        <v>2468.15</v>
      </c>
    </row>
    <row r="43">
      <c r="A43" s="5">
        <f>IFERROR(__xludf.DUMMYFUNCTION("""COMPUTED_VALUE"""),44985.64583333333)</f>
        <v>44985.64583</v>
      </c>
      <c r="B43" s="5">
        <f>IFERROR(__xludf.DUMMYFUNCTION("""COMPUTED_VALUE"""),2460.65)</f>
        <v>2460.65</v>
      </c>
    </row>
    <row r="44">
      <c r="A44" s="5">
        <f>IFERROR(__xludf.DUMMYFUNCTION("""COMPUTED_VALUE"""),44986.64583333333)</f>
        <v>44986.64583</v>
      </c>
      <c r="B44" s="5">
        <f>IFERROR(__xludf.DUMMYFUNCTION("""COMPUTED_VALUE"""),2466.25)</f>
        <v>2466.25</v>
      </c>
    </row>
    <row r="45">
      <c r="A45" s="5">
        <f>IFERROR(__xludf.DUMMYFUNCTION("""COMPUTED_VALUE"""),44987.64583333333)</f>
        <v>44987.64583</v>
      </c>
      <c r="B45" s="5">
        <f>IFERROR(__xludf.DUMMYFUNCTION("""COMPUTED_VALUE"""),2455.35)</f>
        <v>2455.35</v>
      </c>
    </row>
    <row r="46">
      <c r="A46" s="5">
        <f>IFERROR(__xludf.DUMMYFUNCTION("""COMPUTED_VALUE"""),44988.64583333333)</f>
        <v>44988.64583</v>
      </c>
      <c r="B46" s="5">
        <f>IFERROR(__xludf.DUMMYFUNCTION("""COMPUTED_VALUE"""),2471.0)</f>
        <v>2471</v>
      </c>
    </row>
    <row r="47">
      <c r="A47" s="5">
        <f>IFERROR(__xludf.DUMMYFUNCTION("""COMPUTED_VALUE"""),44991.64583333333)</f>
        <v>44991.64583</v>
      </c>
      <c r="B47" s="5">
        <f>IFERROR(__xludf.DUMMYFUNCTION("""COMPUTED_VALUE"""),2484.85)</f>
        <v>2484.85</v>
      </c>
    </row>
    <row r="48">
      <c r="A48" s="5">
        <f>IFERROR(__xludf.DUMMYFUNCTION("""COMPUTED_VALUE"""),44993.64583333333)</f>
        <v>44993.64583</v>
      </c>
      <c r="B48" s="5">
        <f>IFERROR(__xludf.DUMMYFUNCTION("""COMPUTED_VALUE"""),2485.1)</f>
        <v>2485.1</v>
      </c>
    </row>
    <row r="49">
      <c r="A49" s="5">
        <f>IFERROR(__xludf.DUMMYFUNCTION("""COMPUTED_VALUE"""),44994.64583333333)</f>
        <v>44994.64583</v>
      </c>
      <c r="B49" s="5">
        <f>IFERROR(__xludf.DUMMYFUNCTION("""COMPUTED_VALUE"""),2461.4)</f>
        <v>2461.4</v>
      </c>
    </row>
    <row r="50">
      <c r="A50" s="5">
        <f>IFERROR(__xludf.DUMMYFUNCTION("""COMPUTED_VALUE"""),44995.64583333333)</f>
        <v>44995.64583</v>
      </c>
      <c r="B50" s="5">
        <f>IFERROR(__xludf.DUMMYFUNCTION("""COMPUTED_VALUE"""),2465.45)</f>
        <v>2465.45</v>
      </c>
    </row>
    <row r="51">
      <c r="A51" s="5">
        <f>IFERROR(__xludf.DUMMYFUNCTION("""COMPUTED_VALUE"""),44998.64583333333)</f>
        <v>44998.64583</v>
      </c>
      <c r="B51" s="5">
        <f>IFERROR(__xludf.DUMMYFUNCTION("""COMPUTED_VALUE"""),2455.1)</f>
        <v>2455.1</v>
      </c>
    </row>
    <row r="52">
      <c r="A52" s="5">
        <f>IFERROR(__xludf.DUMMYFUNCTION("""COMPUTED_VALUE"""),44999.64583333333)</f>
        <v>44999.64583</v>
      </c>
      <c r="B52" s="5">
        <f>IFERROR(__xludf.DUMMYFUNCTION("""COMPUTED_VALUE"""),2442.45)</f>
        <v>2442.45</v>
      </c>
    </row>
    <row r="53">
      <c r="A53" s="5">
        <f>IFERROR(__xludf.DUMMYFUNCTION("""COMPUTED_VALUE"""),45000.64583333333)</f>
        <v>45000.64583</v>
      </c>
      <c r="B53" s="5">
        <f>IFERROR(__xludf.DUMMYFUNCTION("""COMPUTED_VALUE"""),2406.1)</f>
        <v>2406.1</v>
      </c>
    </row>
    <row r="54">
      <c r="A54" s="5">
        <f>IFERROR(__xludf.DUMMYFUNCTION("""COMPUTED_VALUE"""),45001.64583333333)</f>
        <v>45001.64583</v>
      </c>
      <c r="B54" s="5">
        <f>IFERROR(__xludf.DUMMYFUNCTION("""COMPUTED_VALUE"""),2459.35)</f>
        <v>2459.35</v>
      </c>
    </row>
    <row r="55">
      <c r="A55" s="5">
        <f>IFERROR(__xludf.DUMMYFUNCTION("""COMPUTED_VALUE"""),45002.64583333333)</f>
        <v>45002.64583</v>
      </c>
      <c r="B55" s="5">
        <f>IFERROR(__xludf.DUMMYFUNCTION("""COMPUTED_VALUE"""),2447.4)</f>
        <v>2447.4</v>
      </c>
    </row>
    <row r="56">
      <c r="A56" s="5">
        <f>IFERROR(__xludf.DUMMYFUNCTION("""COMPUTED_VALUE"""),45005.64583333333)</f>
        <v>45005.64583</v>
      </c>
      <c r="B56" s="5">
        <f>IFERROR(__xludf.DUMMYFUNCTION("""COMPUTED_VALUE"""),2511.2)</f>
        <v>2511.2</v>
      </c>
    </row>
    <row r="57">
      <c r="A57" s="5">
        <f>IFERROR(__xludf.DUMMYFUNCTION("""COMPUTED_VALUE"""),45006.64583333333)</f>
        <v>45006.64583</v>
      </c>
      <c r="B57" s="5">
        <f>IFERROR(__xludf.DUMMYFUNCTION("""COMPUTED_VALUE"""),2462.6)</f>
        <v>2462.6</v>
      </c>
    </row>
    <row r="58">
      <c r="A58" s="5">
        <f>IFERROR(__xludf.DUMMYFUNCTION("""COMPUTED_VALUE"""),45007.64583333333)</f>
        <v>45007.64583</v>
      </c>
      <c r="B58" s="5">
        <f>IFERROR(__xludf.DUMMYFUNCTION("""COMPUTED_VALUE"""),2476.35)</f>
        <v>2476.35</v>
      </c>
    </row>
    <row r="59">
      <c r="A59" s="5">
        <f>IFERROR(__xludf.DUMMYFUNCTION("""COMPUTED_VALUE"""),45008.64583333333)</f>
        <v>45008.64583</v>
      </c>
      <c r="B59" s="5">
        <f>IFERROR(__xludf.DUMMYFUNCTION("""COMPUTED_VALUE"""),2485.1)</f>
        <v>2485.1</v>
      </c>
    </row>
    <row r="60">
      <c r="A60" s="5">
        <f>IFERROR(__xludf.DUMMYFUNCTION("""COMPUTED_VALUE"""),45009.64583333333)</f>
        <v>45009.64583</v>
      </c>
      <c r="B60" s="5">
        <f>IFERROR(__xludf.DUMMYFUNCTION("""COMPUTED_VALUE"""),2480.8)</f>
        <v>2480.8</v>
      </c>
    </row>
    <row r="61">
      <c r="A61" s="5">
        <f>IFERROR(__xludf.DUMMYFUNCTION("""COMPUTED_VALUE"""),45012.64583333333)</f>
        <v>45012.64583</v>
      </c>
      <c r="B61" s="5">
        <f>IFERROR(__xludf.DUMMYFUNCTION("""COMPUTED_VALUE"""),2499.0)</f>
        <v>2499</v>
      </c>
    </row>
    <row r="62">
      <c r="A62" s="5">
        <f>IFERROR(__xludf.DUMMYFUNCTION("""COMPUTED_VALUE"""),45013.64583333333)</f>
        <v>45013.64583</v>
      </c>
      <c r="B62" s="5">
        <f>IFERROR(__xludf.DUMMYFUNCTION("""COMPUTED_VALUE"""),2482.8)</f>
        <v>2482.8</v>
      </c>
    </row>
    <row r="63">
      <c r="A63" s="5">
        <f>IFERROR(__xludf.DUMMYFUNCTION("""COMPUTED_VALUE"""),45014.64583333333)</f>
        <v>45014.64583</v>
      </c>
      <c r="B63" s="5">
        <f>IFERROR(__xludf.DUMMYFUNCTION("""COMPUTED_VALUE"""),2530.85)</f>
        <v>2530.85</v>
      </c>
    </row>
    <row r="64">
      <c r="A64" s="5">
        <f>IFERROR(__xludf.DUMMYFUNCTION("""COMPUTED_VALUE"""),45016.64583333333)</f>
        <v>45016.64583</v>
      </c>
      <c r="B64" s="5">
        <f>IFERROR(__xludf.DUMMYFUNCTION("""COMPUTED_VALUE"""),2560.35)</f>
        <v>2560.35</v>
      </c>
    </row>
    <row r="65">
      <c r="A65" s="5">
        <f>IFERROR(__xludf.DUMMYFUNCTION("""COMPUTED_VALUE"""),45019.64583333333)</f>
        <v>45019.64583</v>
      </c>
      <c r="B65" s="5">
        <f>IFERROR(__xludf.DUMMYFUNCTION("""COMPUTED_VALUE"""),2536.1)</f>
        <v>2536.1</v>
      </c>
    </row>
    <row r="66">
      <c r="A66" s="5">
        <f>IFERROR(__xludf.DUMMYFUNCTION("""COMPUTED_VALUE"""),45021.64583333333)</f>
        <v>45021.64583</v>
      </c>
      <c r="B66" s="5">
        <f>IFERROR(__xludf.DUMMYFUNCTION("""COMPUTED_VALUE"""),2582.75)</f>
        <v>2582.75</v>
      </c>
    </row>
    <row r="67">
      <c r="A67" s="5">
        <f>IFERROR(__xludf.DUMMYFUNCTION("""COMPUTED_VALUE"""),45022.64583333333)</f>
        <v>45022.64583</v>
      </c>
      <c r="B67" s="5">
        <f>IFERROR(__xludf.DUMMYFUNCTION("""COMPUTED_VALUE"""),2565.25)</f>
        <v>2565.25</v>
      </c>
    </row>
    <row r="68">
      <c r="A68" s="5">
        <f>IFERROR(__xludf.DUMMYFUNCTION("""COMPUTED_VALUE"""),45026.64583333333)</f>
        <v>45026.64583</v>
      </c>
      <c r="B68" s="5">
        <f>IFERROR(__xludf.DUMMYFUNCTION("""COMPUTED_VALUE"""),2532.15)</f>
        <v>2532.15</v>
      </c>
    </row>
    <row r="69">
      <c r="A69" s="5">
        <f>IFERROR(__xludf.DUMMYFUNCTION("""COMPUTED_VALUE"""),45027.64583333333)</f>
        <v>45027.64583</v>
      </c>
      <c r="B69" s="5">
        <f>IFERROR(__xludf.DUMMYFUNCTION("""COMPUTED_VALUE"""),2547.75)</f>
        <v>2547.75</v>
      </c>
    </row>
    <row r="70">
      <c r="A70" s="5">
        <f>IFERROR(__xludf.DUMMYFUNCTION("""COMPUTED_VALUE"""),45028.64583333333)</f>
        <v>45028.64583</v>
      </c>
      <c r="B70" s="5">
        <f>IFERROR(__xludf.DUMMYFUNCTION("""COMPUTED_VALUE"""),2528.95)</f>
        <v>2528.95</v>
      </c>
    </row>
    <row r="71">
      <c r="A71" s="5">
        <f>IFERROR(__xludf.DUMMYFUNCTION("""COMPUTED_VALUE"""),45029.64583333333)</f>
        <v>45029.64583</v>
      </c>
      <c r="B71" s="5">
        <f>IFERROR(__xludf.DUMMYFUNCTION("""COMPUTED_VALUE"""),2536.2)</f>
        <v>2536.2</v>
      </c>
    </row>
    <row r="72">
      <c r="A72" s="5">
        <f>IFERROR(__xludf.DUMMYFUNCTION("""COMPUTED_VALUE"""),45033.64583333333)</f>
        <v>45033.64583</v>
      </c>
      <c r="B72" s="5">
        <f>IFERROR(__xludf.DUMMYFUNCTION("""COMPUTED_VALUE"""),2551.85)</f>
        <v>2551.85</v>
      </c>
    </row>
    <row r="73">
      <c r="A73" s="5">
        <f>IFERROR(__xludf.DUMMYFUNCTION("""COMPUTED_VALUE"""),45034.64583333333)</f>
        <v>45034.64583</v>
      </c>
      <c r="B73" s="5">
        <f>IFERROR(__xludf.DUMMYFUNCTION("""COMPUTED_VALUE"""),2541.05)</f>
        <v>2541.05</v>
      </c>
    </row>
    <row r="74">
      <c r="A74" s="5">
        <f>IFERROR(__xludf.DUMMYFUNCTION("""COMPUTED_VALUE"""),45035.64583333333)</f>
        <v>45035.64583</v>
      </c>
      <c r="B74" s="5">
        <f>IFERROR(__xludf.DUMMYFUNCTION("""COMPUTED_VALUE"""),2531.6)</f>
        <v>2531.6</v>
      </c>
    </row>
    <row r="75">
      <c r="A75" s="5">
        <f>IFERROR(__xludf.DUMMYFUNCTION("""COMPUTED_VALUE"""),45036.64583333333)</f>
        <v>45036.64583</v>
      </c>
      <c r="B75" s="5">
        <f>IFERROR(__xludf.DUMMYFUNCTION("""COMPUTED_VALUE"""),2492.6)</f>
        <v>2492.6</v>
      </c>
    </row>
    <row r="76">
      <c r="A76" s="5">
        <f>IFERROR(__xludf.DUMMYFUNCTION("""COMPUTED_VALUE"""),45037.64583333333)</f>
        <v>45037.64583</v>
      </c>
      <c r="B76" s="5">
        <f>IFERROR(__xludf.DUMMYFUNCTION("""COMPUTED_VALUE"""),2497.95)</f>
        <v>2497.95</v>
      </c>
    </row>
    <row r="77">
      <c r="A77" s="5">
        <f>IFERROR(__xludf.DUMMYFUNCTION("""COMPUTED_VALUE"""),45040.64583333333)</f>
        <v>45040.64583</v>
      </c>
      <c r="B77" s="5">
        <f>IFERROR(__xludf.DUMMYFUNCTION("""COMPUTED_VALUE"""),2499.75)</f>
        <v>2499.75</v>
      </c>
    </row>
    <row r="78">
      <c r="A78" s="5">
        <f>IFERROR(__xludf.DUMMYFUNCTION("""COMPUTED_VALUE"""),45041.64583333333)</f>
        <v>45041.64583</v>
      </c>
      <c r="B78" s="5">
        <f>IFERROR(__xludf.DUMMYFUNCTION("""COMPUTED_VALUE"""),2490.45)</f>
        <v>2490.45</v>
      </c>
    </row>
    <row r="79">
      <c r="A79" s="5">
        <f>IFERROR(__xludf.DUMMYFUNCTION("""COMPUTED_VALUE"""),45042.64583333333)</f>
        <v>45042.64583</v>
      </c>
      <c r="B79" s="5">
        <f>IFERROR(__xludf.DUMMYFUNCTION("""COMPUTED_VALUE"""),2510.8)</f>
        <v>2510.8</v>
      </c>
    </row>
    <row r="80">
      <c r="A80" s="5">
        <f>IFERROR(__xludf.DUMMYFUNCTION("""COMPUTED_VALUE"""),45043.64583333333)</f>
        <v>45043.64583</v>
      </c>
      <c r="B80" s="5">
        <f>IFERROR(__xludf.DUMMYFUNCTION("""COMPUTED_VALUE"""),2468.95)</f>
        <v>2468.95</v>
      </c>
    </row>
    <row r="81">
      <c r="A81" s="5">
        <f>IFERROR(__xludf.DUMMYFUNCTION("""COMPUTED_VALUE"""),45044.64583333333)</f>
        <v>45044.64583</v>
      </c>
      <c r="B81" s="5">
        <f>IFERROR(__xludf.DUMMYFUNCTION("""COMPUTED_VALUE"""),2457.3)</f>
        <v>2457.3</v>
      </c>
    </row>
    <row r="82">
      <c r="A82" s="5">
        <f>IFERROR(__xludf.DUMMYFUNCTION("""COMPUTED_VALUE"""),45048.64583333333)</f>
        <v>45048.64583</v>
      </c>
      <c r="B82" s="5">
        <f>IFERROR(__xludf.DUMMYFUNCTION("""COMPUTED_VALUE"""),2451.7)</f>
        <v>2451.7</v>
      </c>
    </row>
    <row r="83">
      <c r="A83" s="5">
        <f>IFERROR(__xludf.DUMMYFUNCTION("""COMPUTED_VALUE"""),45049.64583333333)</f>
        <v>45049.64583</v>
      </c>
      <c r="B83" s="5">
        <f>IFERROR(__xludf.DUMMYFUNCTION("""COMPUTED_VALUE"""),2486.0)</f>
        <v>2486</v>
      </c>
    </row>
    <row r="84">
      <c r="A84" s="5">
        <f>IFERROR(__xludf.DUMMYFUNCTION("""COMPUTED_VALUE"""),45050.64583333333)</f>
        <v>45050.64583</v>
      </c>
      <c r="B84" s="5">
        <f>IFERROR(__xludf.DUMMYFUNCTION("""COMPUTED_VALUE"""),2506.75)</f>
        <v>2506.75</v>
      </c>
    </row>
    <row r="85">
      <c r="A85" s="5">
        <f>IFERROR(__xludf.DUMMYFUNCTION("""COMPUTED_VALUE"""),45051.64583333333)</f>
        <v>45051.64583</v>
      </c>
      <c r="B85" s="5">
        <f>IFERROR(__xludf.DUMMYFUNCTION("""COMPUTED_VALUE"""),2500.75)</f>
        <v>2500.75</v>
      </c>
    </row>
    <row r="86">
      <c r="A86" s="5">
        <f>IFERROR(__xludf.DUMMYFUNCTION("""COMPUTED_VALUE"""),45054.64583333333)</f>
        <v>45054.64583</v>
      </c>
      <c r="B86" s="5">
        <f>IFERROR(__xludf.DUMMYFUNCTION("""COMPUTED_VALUE"""),2516.3)</f>
        <v>2516.3</v>
      </c>
    </row>
    <row r="87">
      <c r="A87" s="5">
        <f>IFERROR(__xludf.DUMMYFUNCTION("""COMPUTED_VALUE"""),45055.64583333333)</f>
        <v>45055.64583</v>
      </c>
      <c r="B87" s="5">
        <f>IFERROR(__xludf.DUMMYFUNCTION("""COMPUTED_VALUE"""),2515.8)</f>
        <v>2515.8</v>
      </c>
    </row>
    <row r="88">
      <c r="A88" s="5">
        <f>IFERROR(__xludf.DUMMYFUNCTION("""COMPUTED_VALUE"""),45056.64583333333)</f>
        <v>45056.64583</v>
      </c>
      <c r="B88" s="5">
        <f>IFERROR(__xludf.DUMMYFUNCTION("""COMPUTED_VALUE"""),2522.7)</f>
        <v>2522.7</v>
      </c>
    </row>
    <row r="89">
      <c r="A89" s="5">
        <f>IFERROR(__xludf.DUMMYFUNCTION("""COMPUTED_VALUE"""),45057.64583333333)</f>
        <v>45057.64583</v>
      </c>
      <c r="B89" s="5">
        <f>IFERROR(__xludf.DUMMYFUNCTION("""COMPUTED_VALUE"""),2592.4)</f>
        <v>2592.4</v>
      </c>
    </row>
    <row r="90">
      <c r="A90" s="5">
        <f>IFERROR(__xludf.DUMMYFUNCTION("""COMPUTED_VALUE"""),45058.64583333333)</f>
        <v>45058.64583</v>
      </c>
      <c r="B90" s="5">
        <f>IFERROR(__xludf.DUMMYFUNCTION("""COMPUTED_VALUE"""),2623.4)</f>
        <v>2623.4</v>
      </c>
    </row>
    <row r="91">
      <c r="A91" s="5">
        <f>IFERROR(__xludf.DUMMYFUNCTION("""COMPUTED_VALUE"""),45061.64583333333)</f>
        <v>45061.64583</v>
      </c>
      <c r="B91" s="5">
        <f>IFERROR(__xludf.DUMMYFUNCTION("""COMPUTED_VALUE"""),2662.25)</f>
        <v>2662.25</v>
      </c>
    </row>
    <row r="92">
      <c r="A92" s="5">
        <f>IFERROR(__xludf.DUMMYFUNCTION("""COMPUTED_VALUE"""),45062.64583333333)</f>
        <v>45062.64583</v>
      </c>
      <c r="B92" s="5">
        <f>IFERROR(__xludf.DUMMYFUNCTION("""COMPUTED_VALUE"""),2675.9)</f>
        <v>2675.9</v>
      </c>
    </row>
    <row r="93">
      <c r="A93" s="5">
        <f>IFERROR(__xludf.DUMMYFUNCTION("""COMPUTED_VALUE"""),45063.64583333333)</f>
        <v>45063.64583</v>
      </c>
      <c r="B93" s="5">
        <f>IFERROR(__xludf.DUMMYFUNCTION("""COMPUTED_VALUE"""),2661.75)</f>
        <v>2661.75</v>
      </c>
    </row>
    <row r="94">
      <c r="A94" s="5">
        <f>IFERROR(__xludf.DUMMYFUNCTION("""COMPUTED_VALUE"""),45064.64583333333)</f>
        <v>45064.64583</v>
      </c>
      <c r="B94" s="5">
        <f>IFERROR(__xludf.DUMMYFUNCTION("""COMPUTED_VALUE"""),2627.55)</f>
        <v>2627.55</v>
      </c>
    </row>
    <row r="95">
      <c r="A95" s="5">
        <f>IFERROR(__xludf.DUMMYFUNCTION("""COMPUTED_VALUE"""),45065.64583333333)</f>
        <v>45065.64583</v>
      </c>
      <c r="B95" s="5">
        <f>IFERROR(__xludf.DUMMYFUNCTION("""COMPUTED_VALUE"""),2641.45)</f>
        <v>2641.45</v>
      </c>
    </row>
    <row r="96">
      <c r="A96" s="5">
        <f>IFERROR(__xludf.DUMMYFUNCTION("""COMPUTED_VALUE"""),45068.64583333333)</f>
        <v>45068.64583</v>
      </c>
      <c r="B96" s="5">
        <f>IFERROR(__xludf.DUMMYFUNCTION("""COMPUTED_VALUE"""),2638.1)</f>
        <v>2638.1</v>
      </c>
    </row>
    <row r="97">
      <c r="A97" s="5">
        <f>IFERROR(__xludf.DUMMYFUNCTION("""COMPUTED_VALUE"""),45069.64583333333)</f>
        <v>45069.64583</v>
      </c>
      <c r="B97" s="5">
        <f>IFERROR(__xludf.DUMMYFUNCTION("""COMPUTED_VALUE"""),2628.3)</f>
        <v>2628.3</v>
      </c>
    </row>
    <row r="98">
      <c r="A98" s="5">
        <f>IFERROR(__xludf.DUMMYFUNCTION("""COMPUTED_VALUE"""),45070.64583333333)</f>
        <v>45070.64583</v>
      </c>
      <c r="B98" s="5">
        <f>IFERROR(__xludf.DUMMYFUNCTION("""COMPUTED_VALUE"""),2614.95)</f>
        <v>2614.95</v>
      </c>
    </row>
    <row r="99">
      <c r="A99" s="5">
        <f>IFERROR(__xludf.DUMMYFUNCTION("""COMPUTED_VALUE"""),45071.64583333333)</f>
        <v>45071.64583</v>
      </c>
      <c r="B99" s="5">
        <f>IFERROR(__xludf.DUMMYFUNCTION("""COMPUTED_VALUE"""),2597.25)</f>
        <v>2597.25</v>
      </c>
    </row>
    <row r="100">
      <c r="A100" s="5">
        <f>IFERROR(__xludf.DUMMYFUNCTION("""COMPUTED_VALUE"""),45072.64583333333)</f>
        <v>45072.64583</v>
      </c>
      <c r="B100" s="5">
        <f>IFERROR(__xludf.DUMMYFUNCTION("""COMPUTED_VALUE"""),2652.35)</f>
        <v>2652.35</v>
      </c>
    </row>
    <row r="101">
      <c r="A101" s="5">
        <f>IFERROR(__xludf.DUMMYFUNCTION("""COMPUTED_VALUE"""),45075.64583333333)</f>
        <v>45075.64583</v>
      </c>
      <c r="B101" s="5">
        <f>IFERROR(__xludf.DUMMYFUNCTION("""COMPUTED_VALUE"""),2650.3)</f>
        <v>2650.3</v>
      </c>
    </row>
    <row r="102">
      <c r="A102" s="5">
        <f>IFERROR(__xludf.DUMMYFUNCTION("""COMPUTED_VALUE"""),45076.64583333333)</f>
        <v>45076.64583</v>
      </c>
      <c r="B102" s="5">
        <f>IFERROR(__xludf.DUMMYFUNCTION("""COMPUTED_VALUE"""),2656.55)</f>
        <v>2656.55</v>
      </c>
    </row>
    <row r="103">
      <c r="A103" s="5">
        <f>IFERROR(__xludf.DUMMYFUNCTION("""COMPUTED_VALUE"""),45077.64583333333)</f>
        <v>45077.64583</v>
      </c>
      <c r="B103" s="5">
        <f>IFERROR(__xludf.DUMMYFUNCTION("""COMPUTED_VALUE"""),2667.55)</f>
        <v>2667.55</v>
      </c>
    </row>
    <row r="104">
      <c r="A104" s="5">
        <f>IFERROR(__xludf.DUMMYFUNCTION("""COMPUTED_VALUE"""),45078.64583333333)</f>
        <v>45078.64583</v>
      </c>
      <c r="B104" s="5">
        <f>IFERROR(__xludf.DUMMYFUNCTION("""COMPUTED_VALUE"""),2697.9)</f>
        <v>2697.9</v>
      </c>
    </row>
    <row r="105">
      <c r="A105" s="5">
        <f>IFERROR(__xludf.DUMMYFUNCTION("""COMPUTED_VALUE"""),45079.64583333333)</f>
        <v>45079.64583</v>
      </c>
      <c r="B105" s="5">
        <f>IFERROR(__xludf.DUMMYFUNCTION("""COMPUTED_VALUE"""),2716.7)</f>
        <v>2716.7</v>
      </c>
    </row>
    <row r="106">
      <c r="A106" s="5">
        <f>IFERROR(__xludf.DUMMYFUNCTION("""COMPUTED_VALUE"""),45082.64583333333)</f>
        <v>45082.64583</v>
      </c>
      <c r="B106" s="5">
        <f>IFERROR(__xludf.DUMMYFUNCTION("""COMPUTED_VALUE"""),2695.8)</f>
        <v>2695.8</v>
      </c>
    </row>
    <row r="107">
      <c r="A107" s="5">
        <f>IFERROR(__xludf.DUMMYFUNCTION("""COMPUTED_VALUE"""),45083.64583333333)</f>
        <v>45083.64583</v>
      </c>
      <c r="B107" s="5">
        <f>IFERROR(__xludf.DUMMYFUNCTION("""COMPUTED_VALUE"""),2691.15)</f>
        <v>2691.15</v>
      </c>
    </row>
    <row r="108">
      <c r="A108" s="5">
        <f>IFERROR(__xludf.DUMMYFUNCTION("""COMPUTED_VALUE"""),45084.64583333333)</f>
        <v>45084.64583</v>
      </c>
      <c r="B108" s="5">
        <f>IFERROR(__xludf.DUMMYFUNCTION("""COMPUTED_VALUE"""),2716.2)</f>
        <v>2716.2</v>
      </c>
    </row>
    <row r="109">
      <c r="A109" s="5">
        <f>IFERROR(__xludf.DUMMYFUNCTION("""COMPUTED_VALUE"""),45085.64583333333)</f>
        <v>45085.64583</v>
      </c>
      <c r="B109" s="5">
        <f>IFERROR(__xludf.DUMMYFUNCTION("""COMPUTED_VALUE"""),2679.9)</f>
        <v>2679.9</v>
      </c>
    </row>
    <row r="110">
      <c r="A110" s="5">
        <f>IFERROR(__xludf.DUMMYFUNCTION("""COMPUTED_VALUE"""),45086.64583333333)</f>
        <v>45086.64583</v>
      </c>
      <c r="B110" s="5">
        <f>IFERROR(__xludf.DUMMYFUNCTION("""COMPUTED_VALUE"""),2636.2)</f>
        <v>2636.2</v>
      </c>
    </row>
    <row r="111">
      <c r="A111" s="5">
        <f>IFERROR(__xludf.DUMMYFUNCTION("""COMPUTED_VALUE"""),45089.64583333333)</f>
        <v>45089.64583</v>
      </c>
      <c r="B111" s="5">
        <f>IFERROR(__xludf.DUMMYFUNCTION("""COMPUTED_VALUE"""),2643.45)</f>
        <v>2643.45</v>
      </c>
    </row>
    <row r="112">
      <c r="A112" s="5">
        <f>IFERROR(__xludf.DUMMYFUNCTION("""COMPUTED_VALUE"""),45090.64583333333)</f>
        <v>45090.64583</v>
      </c>
      <c r="B112" s="5">
        <f>IFERROR(__xludf.DUMMYFUNCTION("""COMPUTED_VALUE"""),2675.9)</f>
        <v>2675.9</v>
      </c>
    </row>
    <row r="113">
      <c r="A113" s="5">
        <f>IFERROR(__xludf.DUMMYFUNCTION("""COMPUTED_VALUE"""),45091.64583333333)</f>
        <v>45091.64583</v>
      </c>
      <c r="B113" s="5">
        <f>IFERROR(__xludf.DUMMYFUNCTION("""COMPUTED_VALUE"""),2698.75)</f>
        <v>2698.75</v>
      </c>
    </row>
    <row r="114">
      <c r="A114" s="5">
        <f>IFERROR(__xludf.DUMMYFUNCTION("""COMPUTED_VALUE"""),45092.64583333333)</f>
        <v>45092.64583</v>
      </c>
      <c r="B114" s="5">
        <f>IFERROR(__xludf.DUMMYFUNCTION("""COMPUTED_VALUE"""),2689.7)</f>
        <v>2689.7</v>
      </c>
    </row>
    <row r="115">
      <c r="A115" s="5">
        <f>IFERROR(__xludf.DUMMYFUNCTION("""COMPUTED_VALUE"""),45093.64583333333)</f>
        <v>45093.64583</v>
      </c>
      <c r="B115" s="5">
        <f>IFERROR(__xludf.DUMMYFUNCTION("""COMPUTED_VALUE"""),2715.65)</f>
        <v>2715.65</v>
      </c>
    </row>
    <row r="116">
      <c r="A116" s="5">
        <f>IFERROR(__xludf.DUMMYFUNCTION("""COMPUTED_VALUE"""),45096.64583333333)</f>
        <v>45096.64583</v>
      </c>
      <c r="B116" s="5">
        <f>IFERROR(__xludf.DUMMYFUNCTION("""COMPUTED_VALUE"""),2683.25)</f>
        <v>2683.25</v>
      </c>
    </row>
    <row r="117">
      <c r="A117" s="5">
        <f>IFERROR(__xludf.DUMMYFUNCTION("""COMPUTED_VALUE"""),45097.64583333333)</f>
        <v>45097.64583</v>
      </c>
      <c r="B117" s="5">
        <f>IFERROR(__xludf.DUMMYFUNCTION("""COMPUTED_VALUE"""),2676.1)</f>
        <v>2676.1</v>
      </c>
    </row>
    <row r="118">
      <c r="A118" s="5">
        <f>IFERROR(__xludf.DUMMYFUNCTION("""COMPUTED_VALUE"""),45098.64583333333)</f>
        <v>45098.64583</v>
      </c>
      <c r="B118" s="5">
        <f>IFERROR(__xludf.DUMMYFUNCTION("""COMPUTED_VALUE"""),2676.6)</f>
        <v>2676.6</v>
      </c>
    </row>
    <row r="119">
      <c r="A119" s="5">
        <f>IFERROR(__xludf.DUMMYFUNCTION("""COMPUTED_VALUE"""),45099.64583333333)</f>
        <v>45099.64583</v>
      </c>
      <c r="B119" s="5">
        <f>IFERROR(__xludf.DUMMYFUNCTION("""COMPUTED_VALUE"""),2654.35)</f>
        <v>2654.35</v>
      </c>
    </row>
    <row r="120">
      <c r="A120" s="5">
        <f>IFERROR(__xludf.DUMMYFUNCTION("""COMPUTED_VALUE"""),45100.64583333333)</f>
        <v>45100.64583</v>
      </c>
      <c r="B120" s="5">
        <f>IFERROR(__xludf.DUMMYFUNCTION("""COMPUTED_VALUE"""),2641.6)</f>
        <v>2641.6</v>
      </c>
    </row>
    <row r="121">
      <c r="A121" s="5">
        <f>IFERROR(__xludf.DUMMYFUNCTION("""COMPUTED_VALUE"""),45103.64583333333)</f>
        <v>45103.64583</v>
      </c>
      <c r="B121" s="5">
        <f>IFERROR(__xludf.DUMMYFUNCTION("""COMPUTED_VALUE"""),2652.1)</f>
        <v>2652.1</v>
      </c>
    </row>
    <row r="122">
      <c r="A122" s="5">
        <f>IFERROR(__xludf.DUMMYFUNCTION("""COMPUTED_VALUE"""),45104.64583333333)</f>
        <v>45104.64583</v>
      </c>
      <c r="B122" s="5">
        <f>IFERROR(__xludf.DUMMYFUNCTION("""COMPUTED_VALUE"""),2651.35)</f>
        <v>2651.35</v>
      </c>
    </row>
    <row r="123">
      <c r="A123" s="5">
        <f>IFERROR(__xludf.DUMMYFUNCTION("""COMPUTED_VALUE"""),45105.64583333333)</f>
        <v>45105.64583</v>
      </c>
      <c r="B123" s="5">
        <f>IFERROR(__xludf.DUMMYFUNCTION("""COMPUTED_VALUE"""),2661.25)</f>
        <v>2661.25</v>
      </c>
    </row>
    <row r="124">
      <c r="A124" s="5">
        <f>IFERROR(__xludf.DUMMYFUNCTION("""COMPUTED_VALUE"""),45107.64583333333)</f>
        <v>45107.64583</v>
      </c>
      <c r="B124" s="5">
        <f>IFERROR(__xludf.DUMMYFUNCTION("""COMPUTED_VALUE"""),2678.15)</f>
        <v>2678.15</v>
      </c>
    </row>
    <row r="125">
      <c r="A125" s="5">
        <f>IFERROR(__xludf.DUMMYFUNCTION("""COMPUTED_VALUE"""),45110.64583333333)</f>
        <v>45110.64583</v>
      </c>
      <c r="B125" s="5">
        <f>IFERROR(__xludf.DUMMYFUNCTION("""COMPUTED_VALUE"""),2701.05)</f>
        <v>2701.05</v>
      </c>
    </row>
    <row r="126">
      <c r="A126" s="5">
        <f>IFERROR(__xludf.DUMMYFUNCTION("""COMPUTED_VALUE"""),45111.64583333333)</f>
        <v>45111.64583</v>
      </c>
      <c r="B126" s="5">
        <f>IFERROR(__xludf.DUMMYFUNCTION("""COMPUTED_VALUE"""),2700.0)</f>
        <v>2700</v>
      </c>
    </row>
    <row r="127">
      <c r="A127" s="5">
        <f>IFERROR(__xludf.DUMMYFUNCTION("""COMPUTED_VALUE"""),45112.64583333333)</f>
        <v>45112.64583</v>
      </c>
      <c r="B127" s="5">
        <f>IFERROR(__xludf.DUMMYFUNCTION("""COMPUTED_VALUE"""),2755.85)</f>
        <v>2755.85</v>
      </c>
    </row>
    <row r="128">
      <c r="A128" s="5">
        <f>IFERROR(__xludf.DUMMYFUNCTION("""COMPUTED_VALUE"""),45113.64583333333)</f>
        <v>45113.64583</v>
      </c>
      <c r="B128" s="5">
        <f>IFERROR(__xludf.DUMMYFUNCTION("""COMPUTED_VALUE"""),2757.1)</f>
        <v>2757.1</v>
      </c>
    </row>
    <row r="129">
      <c r="A129" s="5">
        <f>IFERROR(__xludf.DUMMYFUNCTION("""COMPUTED_VALUE"""),45114.64583333333)</f>
        <v>45114.64583</v>
      </c>
      <c r="B129" s="5">
        <f>IFERROR(__xludf.DUMMYFUNCTION("""COMPUTED_VALUE"""),2698.1)</f>
        <v>2698.1</v>
      </c>
    </row>
    <row r="130">
      <c r="A130" s="5">
        <f>IFERROR(__xludf.DUMMYFUNCTION("""COMPUTED_VALUE"""),45117.64583333333)</f>
        <v>45117.64583</v>
      </c>
      <c r="B130" s="5">
        <f>IFERROR(__xludf.DUMMYFUNCTION("""COMPUTED_VALUE"""),2656.55)</f>
        <v>2656.55</v>
      </c>
    </row>
    <row r="131">
      <c r="A131" s="5">
        <f>IFERROR(__xludf.DUMMYFUNCTION("""COMPUTED_VALUE"""),45118.64583333333)</f>
        <v>45118.64583</v>
      </c>
      <c r="B131" s="5">
        <f>IFERROR(__xludf.DUMMYFUNCTION("""COMPUTED_VALUE"""),2684.5)</f>
        <v>2684.5</v>
      </c>
    </row>
    <row r="132">
      <c r="A132" s="5">
        <f>IFERROR(__xludf.DUMMYFUNCTION("""COMPUTED_VALUE"""),45119.64583333333)</f>
        <v>45119.64583</v>
      </c>
      <c r="B132" s="5">
        <f>IFERROR(__xludf.DUMMYFUNCTION("""COMPUTED_VALUE"""),2673.65)</f>
        <v>2673.65</v>
      </c>
    </row>
    <row r="133">
      <c r="A133" s="5">
        <f>IFERROR(__xludf.DUMMYFUNCTION("""COMPUTED_VALUE"""),45120.64583333333)</f>
        <v>45120.64583</v>
      </c>
      <c r="B133" s="5">
        <f>IFERROR(__xludf.DUMMYFUNCTION("""COMPUTED_VALUE"""),2654.7)</f>
        <v>2654.7</v>
      </c>
    </row>
    <row r="134">
      <c r="A134" s="5">
        <f>IFERROR(__xludf.DUMMYFUNCTION("""COMPUTED_VALUE"""),45121.64583333333)</f>
        <v>45121.64583</v>
      </c>
      <c r="B134" s="5">
        <f>IFERROR(__xludf.DUMMYFUNCTION("""COMPUTED_VALUE"""),2676.9)</f>
        <v>2676.9</v>
      </c>
    </row>
    <row r="135">
      <c r="A135" s="5">
        <f>IFERROR(__xludf.DUMMYFUNCTION("""COMPUTED_VALUE"""),45124.64583333333)</f>
        <v>45124.64583</v>
      </c>
      <c r="B135" s="5">
        <f>IFERROR(__xludf.DUMMYFUNCTION("""COMPUTED_VALUE"""),2681.7)</f>
        <v>2681.7</v>
      </c>
    </row>
    <row r="136">
      <c r="A136" s="5">
        <f>IFERROR(__xludf.DUMMYFUNCTION("""COMPUTED_VALUE"""),45125.64583333333)</f>
        <v>45125.64583</v>
      </c>
      <c r="B136" s="5">
        <f>IFERROR(__xludf.DUMMYFUNCTION("""COMPUTED_VALUE"""),2682.8)</f>
        <v>2682.8</v>
      </c>
    </row>
    <row r="137">
      <c r="A137" s="5">
        <f>IFERROR(__xludf.DUMMYFUNCTION("""COMPUTED_VALUE"""),45126.64583333333)</f>
        <v>45126.64583</v>
      </c>
      <c r="B137" s="5">
        <f>IFERROR(__xludf.DUMMYFUNCTION("""COMPUTED_VALUE"""),2671.6)</f>
        <v>2671.6</v>
      </c>
    </row>
    <row r="138">
      <c r="A138" s="5">
        <f>IFERROR(__xludf.DUMMYFUNCTION("""COMPUTED_VALUE"""),45127.64583333333)</f>
        <v>45127.64583</v>
      </c>
      <c r="B138" s="5">
        <f>IFERROR(__xludf.DUMMYFUNCTION("""COMPUTED_VALUE"""),2703.25)</f>
        <v>2703.25</v>
      </c>
    </row>
    <row r="139">
      <c r="A139" s="5">
        <f>IFERROR(__xludf.DUMMYFUNCTION("""COMPUTED_VALUE"""),45128.64583333333)</f>
        <v>45128.64583</v>
      </c>
      <c r="B139" s="5">
        <f>IFERROR(__xludf.DUMMYFUNCTION("""COMPUTED_VALUE"""),2604.0)</f>
        <v>2604</v>
      </c>
    </row>
    <row r="140">
      <c r="A140" s="5">
        <f>IFERROR(__xludf.DUMMYFUNCTION("""COMPUTED_VALUE"""),45131.64583333333)</f>
        <v>45131.64583</v>
      </c>
      <c r="B140" s="5">
        <f>IFERROR(__xludf.DUMMYFUNCTION("""COMPUTED_VALUE"""),2580.25)</f>
        <v>2580.25</v>
      </c>
    </row>
    <row r="141">
      <c r="A141" s="5">
        <f>IFERROR(__xludf.DUMMYFUNCTION("""COMPUTED_VALUE"""),45132.64583333333)</f>
        <v>45132.64583</v>
      </c>
      <c r="B141" s="5">
        <f>IFERROR(__xludf.DUMMYFUNCTION("""COMPUTED_VALUE"""),2568.15)</f>
        <v>2568.15</v>
      </c>
    </row>
    <row r="142">
      <c r="A142" s="5">
        <f>IFERROR(__xludf.DUMMYFUNCTION("""COMPUTED_VALUE"""),45133.64583333333)</f>
        <v>45133.64583</v>
      </c>
      <c r="B142" s="5">
        <f>IFERROR(__xludf.DUMMYFUNCTION("""COMPUTED_VALUE"""),2583.3)</f>
        <v>2583.3</v>
      </c>
    </row>
    <row r="143">
      <c r="A143" s="5">
        <f>IFERROR(__xludf.DUMMYFUNCTION("""COMPUTED_VALUE"""),45134.64583333333)</f>
        <v>45134.64583</v>
      </c>
      <c r="B143" s="5">
        <f>IFERROR(__xludf.DUMMYFUNCTION("""COMPUTED_VALUE"""),2569.85)</f>
        <v>2569.85</v>
      </c>
    </row>
    <row r="144">
      <c r="A144" s="5">
        <f>IFERROR(__xludf.DUMMYFUNCTION("""COMPUTED_VALUE"""),45135.64583333333)</f>
        <v>45135.64583</v>
      </c>
      <c r="B144" s="5">
        <f>IFERROR(__xludf.DUMMYFUNCTION("""COMPUTED_VALUE"""),2584.6)</f>
        <v>2584.6</v>
      </c>
    </row>
    <row r="145">
      <c r="A145" s="5">
        <f>IFERROR(__xludf.DUMMYFUNCTION("""COMPUTED_VALUE"""),45138.64583333333)</f>
        <v>45138.64583</v>
      </c>
      <c r="B145" s="5">
        <f>IFERROR(__xludf.DUMMYFUNCTION("""COMPUTED_VALUE"""),2560.8)</f>
        <v>2560.8</v>
      </c>
    </row>
    <row r="146">
      <c r="A146" s="5">
        <f>IFERROR(__xludf.DUMMYFUNCTION("""COMPUTED_VALUE"""),45139.64583333333)</f>
        <v>45139.64583</v>
      </c>
      <c r="B146" s="5">
        <f>IFERROR(__xludf.DUMMYFUNCTION("""COMPUTED_VALUE"""),2551.1)</f>
        <v>2551.1</v>
      </c>
    </row>
    <row r="147">
      <c r="A147" s="5">
        <f>IFERROR(__xludf.DUMMYFUNCTION("""COMPUTED_VALUE"""),45140.64583333333)</f>
        <v>45140.64583</v>
      </c>
      <c r="B147" s="5">
        <f>IFERROR(__xludf.DUMMYFUNCTION("""COMPUTED_VALUE"""),2568.95)</f>
        <v>2568.95</v>
      </c>
    </row>
    <row r="148">
      <c r="A148" s="5">
        <f>IFERROR(__xludf.DUMMYFUNCTION("""COMPUTED_VALUE"""),45141.64583333333)</f>
        <v>45141.64583</v>
      </c>
      <c r="B148" s="5">
        <f>IFERROR(__xludf.DUMMYFUNCTION("""COMPUTED_VALUE"""),2551.3)</f>
        <v>2551.3</v>
      </c>
    </row>
    <row r="149">
      <c r="A149" s="5">
        <f>IFERROR(__xludf.DUMMYFUNCTION("""COMPUTED_VALUE"""),45142.64583333333)</f>
        <v>45142.64583</v>
      </c>
      <c r="B149" s="5">
        <f>IFERROR(__xludf.DUMMYFUNCTION("""COMPUTED_VALUE"""),2546.0)</f>
        <v>2546</v>
      </c>
    </row>
    <row r="150">
      <c r="A150" s="5">
        <f>IFERROR(__xludf.DUMMYFUNCTION("""COMPUTED_VALUE"""),45145.64583333333)</f>
        <v>45145.64583</v>
      </c>
      <c r="B150" s="5">
        <f>IFERROR(__xludf.DUMMYFUNCTION("""COMPUTED_VALUE"""),2569.2)</f>
        <v>2569.2</v>
      </c>
    </row>
    <row r="151">
      <c r="A151" s="5">
        <f>IFERROR(__xludf.DUMMYFUNCTION("""COMPUTED_VALUE"""),45146.64583333333)</f>
        <v>45146.64583</v>
      </c>
      <c r="B151" s="5">
        <f>IFERROR(__xludf.DUMMYFUNCTION("""COMPUTED_VALUE"""),2565.85)</f>
        <v>2565.85</v>
      </c>
    </row>
    <row r="152">
      <c r="A152" s="5">
        <f>IFERROR(__xludf.DUMMYFUNCTION("""COMPUTED_VALUE"""),45147.64583333333)</f>
        <v>45147.64583</v>
      </c>
      <c r="B152" s="5">
        <f>IFERROR(__xludf.DUMMYFUNCTION("""COMPUTED_VALUE"""),2552.2)</f>
        <v>2552.2</v>
      </c>
    </row>
    <row r="153">
      <c r="A153" s="5">
        <f>IFERROR(__xludf.DUMMYFUNCTION("""COMPUTED_VALUE"""),45148.64583333333)</f>
        <v>45148.64583</v>
      </c>
      <c r="B153" s="5">
        <f>IFERROR(__xludf.DUMMYFUNCTION("""COMPUTED_VALUE"""),2536.7)</f>
        <v>2536.7</v>
      </c>
    </row>
    <row r="154">
      <c r="A154" s="5">
        <f>IFERROR(__xludf.DUMMYFUNCTION("""COMPUTED_VALUE"""),45149.64583333333)</f>
        <v>45149.64583</v>
      </c>
      <c r="B154" s="5">
        <f>IFERROR(__xludf.DUMMYFUNCTION("""COMPUTED_VALUE"""),2501.8)</f>
        <v>2501.8</v>
      </c>
    </row>
    <row r="155">
      <c r="A155" s="5">
        <f>IFERROR(__xludf.DUMMYFUNCTION("""COMPUTED_VALUE"""),45152.64583333333)</f>
        <v>45152.64583</v>
      </c>
      <c r="B155" s="5">
        <f>IFERROR(__xludf.DUMMYFUNCTION("""COMPUTED_VALUE"""),2533.1)</f>
        <v>2533.1</v>
      </c>
    </row>
    <row r="156">
      <c r="A156" s="5">
        <f>IFERROR(__xludf.DUMMYFUNCTION("""COMPUTED_VALUE"""),45154.64583333333)</f>
        <v>45154.64583</v>
      </c>
      <c r="B156" s="5">
        <f>IFERROR(__xludf.DUMMYFUNCTION("""COMPUTED_VALUE"""),2552.6)</f>
        <v>2552.6</v>
      </c>
    </row>
    <row r="157">
      <c r="A157" s="5">
        <f>IFERROR(__xludf.DUMMYFUNCTION("""COMPUTED_VALUE"""),45155.64583333333)</f>
        <v>45155.64583</v>
      </c>
      <c r="B157" s="5">
        <f>IFERROR(__xludf.DUMMYFUNCTION("""COMPUTED_VALUE"""),2543.25)</f>
        <v>2543.25</v>
      </c>
    </row>
    <row r="158">
      <c r="A158" s="5">
        <f>IFERROR(__xludf.DUMMYFUNCTION("""COMPUTED_VALUE"""),45156.64583333333)</f>
        <v>45156.64583</v>
      </c>
      <c r="B158" s="5">
        <f>IFERROR(__xludf.DUMMYFUNCTION("""COMPUTED_VALUE"""),2554.75)</f>
        <v>2554.75</v>
      </c>
    </row>
    <row r="159">
      <c r="A159" s="5">
        <f>IFERROR(__xludf.DUMMYFUNCTION("""COMPUTED_VALUE"""),45159.64583333333)</f>
        <v>45159.64583</v>
      </c>
      <c r="B159" s="5">
        <f>IFERROR(__xludf.DUMMYFUNCTION("""COMPUTED_VALUE"""),2562.75)</f>
        <v>2562.75</v>
      </c>
    </row>
    <row r="160">
      <c r="A160" s="5">
        <f>IFERROR(__xludf.DUMMYFUNCTION("""COMPUTED_VALUE"""),45160.64583333333)</f>
        <v>45160.64583</v>
      </c>
      <c r="B160" s="5">
        <f>IFERROR(__xludf.DUMMYFUNCTION("""COMPUTED_VALUE"""),2565.8)</f>
        <v>2565.8</v>
      </c>
    </row>
    <row r="161">
      <c r="A161" s="5">
        <f>IFERROR(__xludf.DUMMYFUNCTION("""COMPUTED_VALUE"""),45161.64583333333)</f>
        <v>45161.64583</v>
      </c>
      <c r="B161" s="5">
        <f>IFERROR(__xludf.DUMMYFUNCTION("""COMPUTED_VALUE"""),2574.05)</f>
        <v>2574.05</v>
      </c>
    </row>
    <row r="162">
      <c r="A162" s="5">
        <f>IFERROR(__xludf.DUMMYFUNCTION("""COMPUTED_VALUE"""),45162.64583333333)</f>
        <v>45162.64583</v>
      </c>
      <c r="B162" s="5">
        <f>IFERROR(__xludf.DUMMYFUNCTION("""COMPUTED_VALUE"""),2581.25)</f>
        <v>2581.25</v>
      </c>
    </row>
    <row r="163">
      <c r="A163" s="5">
        <f>IFERROR(__xludf.DUMMYFUNCTION("""COMPUTED_VALUE"""),45163.64583333333)</f>
        <v>45163.64583</v>
      </c>
      <c r="B163" s="5">
        <f>IFERROR(__xludf.DUMMYFUNCTION("""COMPUTED_VALUE"""),2563.55)</f>
        <v>2563.55</v>
      </c>
    </row>
    <row r="164">
      <c r="A164" s="5">
        <f>IFERROR(__xludf.DUMMYFUNCTION("""COMPUTED_VALUE"""),45166.64583333333)</f>
        <v>45166.64583</v>
      </c>
      <c r="B164" s="5">
        <f>IFERROR(__xludf.DUMMYFUNCTION("""COMPUTED_VALUE"""),2555.7)</f>
        <v>2555.7</v>
      </c>
    </row>
    <row r="165">
      <c r="A165" s="5">
        <f>IFERROR(__xludf.DUMMYFUNCTION("""COMPUTED_VALUE"""),45167.64583333333)</f>
        <v>45167.64583</v>
      </c>
      <c r="B165" s="5">
        <f>IFERROR(__xludf.DUMMYFUNCTION("""COMPUTED_VALUE"""),2526.15)</f>
        <v>2526.15</v>
      </c>
    </row>
    <row r="166">
      <c r="A166" s="5">
        <f>IFERROR(__xludf.DUMMYFUNCTION("""COMPUTED_VALUE"""),45168.64583333333)</f>
        <v>45168.64583</v>
      </c>
      <c r="B166" s="5">
        <f>IFERROR(__xludf.DUMMYFUNCTION("""COMPUTED_VALUE"""),2531.95)</f>
        <v>2531.95</v>
      </c>
    </row>
    <row r="167">
      <c r="A167" s="5">
        <f>IFERROR(__xludf.DUMMYFUNCTION("""COMPUTED_VALUE"""),45169.64583333333)</f>
        <v>45169.64583</v>
      </c>
      <c r="B167" s="5">
        <f>IFERROR(__xludf.DUMMYFUNCTION("""COMPUTED_VALUE"""),2505.05)</f>
        <v>2505.05</v>
      </c>
    </row>
    <row r="168">
      <c r="A168" s="5">
        <f>IFERROR(__xludf.DUMMYFUNCTION("""COMPUTED_VALUE"""),45170.64583333333)</f>
        <v>45170.64583</v>
      </c>
      <c r="B168" s="5">
        <f>IFERROR(__xludf.DUMMYFUNCTION("""COMPUTED_VALUE"""),2504.8)</f>
        <v>2504.8</v>
      </c>
    </row>
    <row r="169">
      <c r="A169" s="5">
        <f>IFERROR(__xludf.DUMMYFUNCTION("""COMPUTED_VALUE"""),45173.64583333333)</f>
        <v>45173.64583</v>
      </c>
      <c r="B169" s="5">
        <f>IFERROR(__xludf.DUMMYFUNCTION("""COMPUTED_VALUE"""),2501.4)</f>
        <v>2501.4</v>
      </c>
    </row>
    <row r="170">
      <c r="A170" s="5">
        <f>IFERROR(__xludf.DUMMYFUNCTION("""COMPUTED_VALUE"""),45174.64583333333)</f>
        <v>45174.64583</v>
      </c>
      <c r="B170" s="5">
        <f>IFERROR(__xludf.DUMMYFUNCTION("""COMPUTED_VALUE"""),2507.05)</f>
        <v>2507.05</v>
      </c>
    </row>
    <row r="171">
      <c r="A171" s="5">
        <f>IFERROR(__xludf.DUMMYFUNCTION("""COMPUTED_VALUE"""),45175.64583333333)</f>
        <v>45175.64583</v>
      </c>
      <c r="B171" s="5">
        <f>IFERROR(__xludf.DUMMYFUNCTION("""COMPUTED_VALUE"""),2523.5)</f>
        <v>2523.5</v>
      </c>
    </row>
    <row r="172">
      <c r="A172" s="5">
        <f>IFERROR(__xludf.DUMMYFUNCTION("""COMPUTED_VALUE"""),45176.64583333333)</f>
        <v>45176.64583</v>
      </c>
      <c r="B172" s="5">
        <f>IFERROR(__xludf.DUMMYFUNCTION("""COMPUTED_VALUE"""),2507.45)</f>
        <v>2507.45</v>
      </c>
    </row>
    <row r="173">
      <c r="A173" s="5">
        <f>IFERROR(__xludf.DUMMYFUNCTION("""COMPUTED_VALUE"""),45177.64583333333)</f>
        <v>45177.64583</v>
      </c>
      <c r="B173" s="5">
        <f>IFERROR(__xludf.DUMMYFUNCTION("""COMPUTED_VALUE"""),2513.8)</f>
        <v>2513.8</v>
      </c>
    </row>
    <row r="174">
      <c r="A174" s="5">
        <f>IFERROR(__xludf.DUMMYFUNCTION("""COMPUTED_VALUE"""),45180.64583333333)</f>
        <v>45180.64583</v>
      </c>
      <c r="B174" s="5">
        <f>IFERROR(__xludf.DUMMYFUNCTION("""COMPUTED_VALUE"""),2536.25)</f>
        <v>2536.25</v>
      </c>
    </row>
    <row r="175">
      <c r="A175" s="5">
        <f>IFERROR(__xludf.DUMMYFUNCTION("""COMPUTED_VALUE"""),45181.64583333333)</f>
        <v>45181.64583</v>
      </c>
      <c r="B175" s="5">
        <f>IFERROR(__xludf.DUMMYFUNCTION("""COMPUTED_VALUE"""),2498.85)</f>
        <v>2498.85</v>
      </c>
    </row>
    <row r="176">
      <c r="A176" s="5">
        <f>IFERROR(__xludf.DUMMYFUNCTION("""COMPUTED_VALUE"""),45182.64583333333)</f>
        <v>45182.64583</v>
      </c>
      <c r="B176" s="5">
        <f>IFERROR(__xludf.DUMMYFUNCTION("""COMPUTED_VALUE"""),2506.55)</f>
        <v>2506.55</v>
      </c>
    </row>
    <row r="177">
      <c r="A177" s="5">
        <f>IFERROR(__xludf.DUMMYFUNCTION("""COMPUTED_VALUE"""),45183.64583333333)</f>
        <v>45183.64583</v>
      </c>
      <c r="B177" s="5">
        <f>IFERROR(__xludf.DUMMYFUNCTION("""COMPUTED_VALUE"""),2500.8)</f>
        <v>2500.8</v>
      </c>
    </row>
    <row r="178">
      <c r="A178" s="5">
        <f>IFERROR(__xludf.DUMMYFUNCTION("""COMPUTED_VALUE"""),45184.64583333333)</f>
        <v>45184.64583</v>
      </c>
      <c r="B178" s="5">
        <f>IFERROR(__xludf.DUMMYFUNCTION("""COMPUTED_VALUE"""),2469.7)</f>
        <v>2469.7</v>
      </c>
    </row>
    <row r="179">
      <c r="A179" s="5">
        <f>IFERROR(__xludf.DUMMYFUNCTION("""COMPUTED_VALUE"""),45187.64583333333)</f>
        <v>45187.64583</v>
      </c>
      <c r="B179" s="5">
        <f>IFERROR(__xludf.DUMMYFUNCTION("""COMPUTED_VALUE"""),2488.65)</f>
        <v>2488.65</v>
      </c>
    </row>
    <row r="180">
      <c r="A180" s="5">
        <f>IFERROR(__xludf.DUMMYFUNCTION("""COMPUTED_VALUE"""),45189.64583333333)</f>
        <v>45189.64583</v>
      </c>
      <c r="B180" s="5">
        <f>IFERROR(__xludf.DUMMYFUNCTION("""COMPUTED_VALUE"""),2466.85)</f>
        <v>2466.85</v>
      </c>
    </row>
    <row r="181">
      <c r="A181" s="5">
        <f>IFERROR(__xludf.DUMMYFUNCTION("""COMPUTED_VALUE"""),45190.64583333333)</f>
        <v>45190.64583</v>
      </c>
      <c r="B181" s="5">
        <f>IFERROR(__xludf.DUMMYFUNCTION("""COMPUTED_VALUE"""),2473.35)</f>
        <v>2473.35</v>
      </c>
    </row>
    <row r="182">
      <c r="A182" s="5">
        <f>IFERROR(__xludf.DUMMYFUNCTION("""COMPUTED_VALUE"""),45191.64583333333)</f>
        <v>45191.64583</v>
      </c>
      <c r="B182" s="5">
        <f>IFERROR(__xludf.DUMMYFUNCTION("""COMPUTED_VALUE"""),2482.45)</f>
        <v>2482.45</v>
      </c>
    </row>
    <row r="183">
      <c r="A183" s="5">
        <f>IFERROR(__xludf.DUMMYFUNCTION("""COMPUTED_VALUE"""),45194.64583333333)</f>
        <v>45194.64583</v>
      </c>
      <c r="B183" s="5">
        <f>IFERROR(__xludf.DUMMYFUNCTION("""COMPUTED_VALUE"""),2475.85)</f>
        <v>2475.85</v>
      </c>
    </row>
    <row r="184">
      <c r="A184" s="5">
        <f>IFERROR(__xludf.DUMMYFUNCTION("""COMPUTED_VALUE"""),45195.64583333333)</f>
        <v>45195.64583</v>
      </c>
      <c r="B184" s="5">
        <f>IFERROR(__xludf.DUMMYFUNCTION("""COMPUTED_VALUE"""),2478.95)</f>
        <v>2478.95</v>
      </c>
    </row>
    <row r="185">
      <c r="A185" s="5">
        <f>IFERROR(__xludf.DUMMYFUNCTION("""COMPUTED_VALUE"""),45196.64583333333)</f>
        <v>45196.64583</v>
      </c>
      <c r="B185" s="5">
        <f>IFERROR(__xludf.DUMMYFUNCTION("""COMPUTED_VALUE"""),2501.75)</f>
        <v>2501.75</v>
      </c>
    </row>
    <row r="186">
      <c r="A186" s="5">
        <f>IFERROR(__xludf.DUMMYFUNCTION("""COMPUTED_VALUE"""),45197.64583333333)</f>
        <v>45197.64583</v>
      </c>
      <c r="B186" s="5">
        <f>IFERROR(__xludf.DUMMYFUNCTION("""COMPUTED_VALUE"""),2460.35)</f>
        <v>2460.35</v>
      </c>
    </row>
    <row r="187">
      <c r="A187" s="5">
        <f>IFERROR(__xludf.DUMMYFUNCTION("""COMPUTED_VALUE"""),45198.64583333333)</f>
        <v>45198.64583</v>
      </c>
      <c r="B187" s="5">
        <f>IFERROR(__xludf.DUMMYFUNCTION("""COMPUTED_VALUE"""),2465.6)</f>
        <v>2465.6</v>
      </c>
    </row>
    <row r="188">
      <c r="A188" s="5">
        <f>IFERROR(__xludf.DUMMYFUNCTION("""COMPUTED_VALUE"""),45202.64583333333)</f>
        <v>45202.64583</v>
      </c>
      <c r="B188" s="5">
        <f>IFERROR(__xludf.DUMMYFUNCTION("""COMPUTED_VALUE"""),2468.9)</f>
        <v>2468.9</v>
      </c>
    </row>
    <row r="189">
      <c r="A189" s="5">
        <f>IFERROR(__xludf.DUMMYFUNCTION("""COMPUTED_VALUE"""),45203.64583333333)</f>
        <v>45203.64583</v>
      </c>
      <c r="B189" s="5">
        <f>IFERROR(__xludf.DUMMYFUNCTION("""COMPUTED_VALUE"""),2507.85)</f>
        <v>2507.85</v>
      </c>
    </row>
    <row r="190">
      <c r="A190" s="5">
        <f>IFERROR(__xludf.DUMMYFUNCTION("""COMPUTED_VALUE"""),45204.64583333333)</f>
        <v>45204.64583</v>
      </c>
      <c r="B190" s="5">
        <f>IFERROR(__xludf.DUMMYFUNCTION("""COMPUTED_VALUE"""),2519.55)</f>
        <v>2519.55</v>
      </c>
    </row>
    <row r="191">
      <c r="A191" s="5">
        <f>IFERROR(__xludf.DUMMYFUNCTION("""COMPUTED_VALUE"""),45205.64583333333)</f>
        <v>45205.64583</v>
      </c>
      <c r="B191" s="5">
        <f>IFERROR(__xludf.DUMMYFUNCTION("""COMPUTED_VALUE"""),2499.4)</f>
        <v>2499.4</v>
      </c>
    </row>
    <row r="192">
      <c r="A192" s="5">
        <f>IFERROR(__xludf.DUMMYFUNCTION("""COMPUTED_VALUE"""),45208.64583333333)</f>
        <v>45208.64583</v>
      </c>
      <c r="B192" s="5">
        <f>IFERROR(__xludf.DUMMYFUNCTION("""COMPUTED_VALUE"""),2511.3)</f>
        <v>2511.3</v>
      </c>
    </row>
    <row r="193">
      <c r="A193" s="5">
        <f>IFERROR(__xludf.DUMMYFUNCTION("""COMPUTED_VALUE"""),45209.64583333333)</f>
        <v>45209.64583</v>
      </c>
      <c r="B193" s="5">
        <f>IFERROR(__xludf.DUMMYFUNCTION("""COMPUTED_VALUE"""),2516.2)</f>
        <v>2516.2</v>
      </c>
    </row>
    <row r="194">
      <c r="A194" s="5">
        <f>IFERROR(__xludf.DUMMYFUNCTION("""COMPUTED_VALUE"""),45210.64583333333)</f>
        <v>45210.64583</v>
      </c>
      <c r="B194" s="5">
        <f>IFERROR(__xludf.DUMMYFUNCTION("""COMPUTED_VALUE"""),2556.4)</f>
        <v>2556.4</v>
      </c>
    </row>
    <row r="195">
      <c r="A195" s="5">
        <f>IFERROR(__xludf.DUMMYFUNCTION("""COMPUTED_VALUE"""),45211.64583333333)</f>
        <v>45211.64583</v>
      </c>
      <c r="B195" s="5">
        <f>IFERROR(__xludf.DUMMYFUNCTION("""COMPUTED_VALUE"""),2557.0)</f>
        <v>2557</v>
      </c>
    </row>
    <row r="196">
      <c r="A196" s="5">
        <f>IFERROR(__xludf.DUMMYFUNCTION("""COMPUTED_VALUE"""),45212.64583333333)</f>
        <v>45212.64583</v>
      </c>
      <c r="B196" s="5">
        <f>IFERROR(__xludf.DUMMYFUNCTION("""COMPUTED_VALUE"""),2569.45)</f>
        <v>2569.45</v>
      </c>
    </row>
    <row r="197">
      <c r="A197" s="5">
        <f>IFERROR(__xludf.DUMMYFUNCTION("""COMPUTED_VALUE"""),45215.64583333333)</f>
        <v>45215.64583</v>
      </c>
      <c r="B197" s="5">
        <f>IFERROR(__xludf.DUMMYFUNCTION("""COMPUTED_VALUE"""),2558.3)</f>
        <v>2558.3</v>
      </c>
    </row>
    <row r="198">
      <c r="A198" s="5">
        <f>IFERROR(__xludf.DUMMYFUNCTION("""COMPUTED_VALUE"""),45216.64583333333)</f>
        <v>45216.64583</v>
      </c>
      <c r="B198" s="5">
        <f>IFERROR(__xludf.DUMMYFUNCTION("""COMPUTED_VALUE"""),2556.15)</f>
        <v>2556.15</v>
      </c>
    </row>
    <row r="199">
      <c r="A199" s="5">
        <f>IFERROR(__xludf.DUMMYFUNCTION("""COMPUTED_VALUE"""),45217.64583333333)</f>
        <v>45217.64583</v>
      </c>
      <c r="B199" s="5">
        <f>IFERROR(__xludf.DUMMYFUNCTION("""COMPUTED_VALUE"""),2548.25)</f>
        <v>2548.25</v>
      </c>
    </row>
    <row r="200">
      <c r="A200" s="5">
        <f>IFERROR(__xludf.DUMMYFUNCTION("""COMPUTED_VALUE"""),45218.64583333333)</f>
        <v>45218.64583</v>
      </c>
      <c r="B200" s="5">
        <f>IFERROR(__xludf.DUMMYFUNCTION("""COMPUTED_VALUE"""),2548.1)</f>
        <v>2548.1</v>
      </c>
    </row>
    <row r="201">
      <c r="A201" s="5">
        <f>IFERROR(__xludf.DUMMYFUNCTION("""COMPUTED_VALUE"""),45219.64583333333)</f>
        <v>45219.64583</v>
      </c>
      <c r="B201" s="5">
        <f>IFERROR(__xludf.DUMMYFUNCTION("""COMPUTED_VALUE"""),2495.15)</f>
        <v>2495.15</v>
      </c>
    </row>
    <row r="202">
      <c r="A202" s="5">
        <f>IFERROR(__xludf.DUMMYFUNCTION("""COMPUTED_VALUE"""),45222.64583333333)</f>
        <v>45222.64583</v>
      </c>
      <c r="B202" s="5">
        <f>IFERROR(__xludf.DUMMYFUNCTION("""COMPUTED_VALUE"""),2483.5)</f>
        <v>2483.5</v>
      </c>
    </row>
    <row r="203">
      <c r="A203" s="5">
        <f>IFERROR(__xludf.DUMMYFUNCTION("""COMPUTED_VALUE"""),45224.64583333333)</f>
        <v>45224.64583</v>
      </c>
      <c r="B203" s="5">
        <f>IFERROR(__xludf.DUMMYFUNCTION("""COMPUTED_VALUE"""),2477.3)</f>
        <v>2477.3</v>
      </c>
    </row>
    <row r="204">
      <c r="A204" s="5">
        <f>IFERROR(__xludf.DUMMYFUNCTION("""COMPUTED_VALUE"""),45225.64583333333)</f>
        <v>45225.64583</v>
      </c>
      <c r="B204" s="5">
        <f>IFERROR(__xludf.DUMMYFUNCTION("""COMPUTED_VALUE"""),2476.4)</f>
        <v>2476.4</v>
      </c>
    </row>
    <row r="205">
      <c r="A205" s="5">
        <f>IFERROR(__xludf.DUMMYFUNCTION("""COMPUTED_VALUE"""),45226.64583333333)</f>
        <v>45226.64583</v>
      </c>
      <c r="B205" s="5">
        <f>IFERROR(__xludf.DUMMYFUNCTION("""COMPUTED_VALUE"""),2482.05)</f>
        <v>2482.05</v>
      </c>
    </row>
    <row r="206">
      <c r="A206" s="5">
        <f>IFERROR(__xludf.DUMMYFUNCTION("""COMPUTED_VALUE"""),45229.64583333333)</f>
        <v>45229.64583</v>
      </c>
      <c r="B206" s="5">
        <f>IFERROR(__xludf.DUMMYFUNCTION("""COMPUTED_VALUE"""),2478.9)</f>
        <v>2478.9</v>
      </c>
    </row>
    <row r="207">
      <c r="A207" s="5">
        <f>IFERROR(__xludf.DUMMYFUNCTION("""COMPUTED_VALUE"""),45230.64583333333)</f>
        <v>45230.64583</v>
      </c>
      <c r="B207" s="5">
        <f>IFERROR(__xludf.DUMMYFUNCTION("""COMPUTED_VALUE"""),2484.0)</f>
        <v>2484</v>
      </c>
    </row>
    <row r="208">
      <c r="A208" s="5">
        <f>IFERROR(__xludf.DUMMYFUNCTION("""COMPUTED_VALUE"""),45231.64583333333)</f>
        <v>45231.64583</v>
      </c>
      <c r="B208" s="5">
        <f>IFERROR(__xludf.DUMMYFUNCTION("""COMPUTED_VALUE"""),2472.25)</f>
        <v>2472.25</v>
      </c>
    </row>
    <row r="209">
      <c r="A209" s="5">
        <f>IFERROR(__xludf.DUMMYFUNCTION("""COMPUTED_VALUE"""),45232.64583333333)</f>
        <v>45232.64583</v>
      </c>
      <c r="B209" s="5">
        <f>IFERROR(__xludf.DUMMYFUNCTION("""COMPUTED_VALUE"""),2486.8)</f>
        <v>2486.8</v>
      </c>
    </row>
    <row r="210">
      <c r="A210" s="5">
        <f>IFERROR(__xludf.DUMMYFUNCTION("""COMPUTED_VALUE"""),45233.64583333333)</f>
        <v>45233.64583</v>
      </c>
      <c r="B210" s="5">
        <f>IFERROR(__xludf.DUMMYFUNCTION("""COMPUTED_VALUE"""),2509.25)</f>
        <v>2509.25</v>
      </c>
    </row>
    <row r="211">
      <c r="A211" s="5">
        <f>IFERROR(__xludf.DUMMYFUNCTION("""COMPUTED_VALUE"""),45236.64583333333)</f>
        <v>45236.64583</v>
      </c>
      <c r="B211" s="5">
        <f>IFERROR(__xludf.DUMMYFUNCTION("""COMPUTED_VALUE"""),2497.4)</f>
        <v>2497.4</v>
      </c>
    </row>
    <row r="212">
      <c r="A212" s="5">
        <f>IFERROR(__xludf.DUMMYFUNCTION("""COMPUTED_VALUE"""),45237.64583333333)</f>
        <v>45237.64583</v>
      </c>
      <c r="B212" s="5">
        <f>IFERROR(__xludf.DUMMYFUNCTION("""COMPUTED_VALUE"""),2496.45)</f>
        <v>2496.45</v>
      </c>
    </row>
    <row r="213">
      <c r="A213" s="5">
        <f>IFERROR(__xludf.DUMMYFUNCTION("""COMPUTED_VALUE"""),45238.64583333333)</f>
        <v>45238.64583</v>
      </c>
      <c r="B213" s="5">
        <f>IFERROR(__xludf.DUMMYFUNCTION("""COMPUTED_VALUE"""),2519.35)</f>
        <v>2519.35</v>
      </c>
    </row>
    <row r="214">
      <c r="A214" s="5">
        <f>IFERROR(__xludf.DUMMYFUNCTION("""COMPUTED_VALUE"""),45239.64583333333)</f>
        <v>45239.64583</v>
      </c>
      <c r="B214" s="5">
        <f>IFERROR(__xludf.DUMMYFUNCTION("""COMPUTED_VALUE"""),2476.7)</f>
        <v>2476.7</v>
      </c>
    </row>
    <row r="215">
      <c r="A215" s="5">
        <f>IFERROR(__xludf.DUMMYFUNCTION("""COMPUTED_VALUE"""),45240.64583333333)</f>
        <v>45240.64583</v>
      </c>
      <c r="B215" s="5">
        <f>IFERROR(__xludf.DUMMYFUNCTION("""COMPUTED_VALUE"""),2486.55)</f>
        <v>2486.55</v>
      </c>
    </row>
    <row r="216">
      <c r="A216" s="5">
        <f>IFERROR(__xludf.DUMMYFUNCTION("""COMPUTED_VALUE"""),45243.64583333333)</f>
        <v>45243.64583</v>
      </c>
      <c r="B216" s="5">
        <f>IFERROR(__xludf.DUMMYFUNCTION("""COMPUTED_VALUE"""),2478.15)</f>
        <v>2478.15</v>
      </c>
    </row>
    <row r="217">
      <c r="A217" s="5">
        <f>IFERROR(__xludf.DUMMYFUNCTION("""COMPUTED_VALUE"""),45245.64583333333)</f>
        <v>45245.64583</v>
      </c>
      <c r="B217" s="5">
        <f>IFERROR(__xludf.DUMMYFUNCTION("""COMPUTED_VALUE"""),2486.4)</f>
        <v>2486.4</v>
      </c>
    </row>
    <row r="218">
      <c r="A218" s="5">
        <f>IFERROR(__xludf.DUMMYFUNCTION("""COMPUTED_VALUE"""),45246.64583333333)</f>
        <v>45246.64583</v>
      </c>
      <c r="B218" s="5">
        <f>IFERROR(__xludf.DUMMYFUNCTION("""COMPUTED_VALUE"""),2491.2)</f>
        <v>2491.2</v>
      </c>
    </row>
    <row r="219">
      <c r="A219" s="5">
        <f>IFERROR(__xludf.DUMMYFUNCTION("""COMPUTED_VALUE"""),45247.64583333333)</f>
        <v>45247.64583</v>
      </c>
      <c r="B219" s="5">
        <f>IFERROR(__xludf.DUMMYFUNCTION("""COMPUTED_VALUE"""),2528.8)</f>
        <v>2528.8</v>
      </c>
    </row>
    <row r="220">
      <c r="A220" s="5">
        <f>IFERROR(__xludf.DUMMYFUNCTION("""COMPUTED_VALUE"""),45250.64583333333)</f>
        <v>45250.64583</v>
      </c>
      <c r="B220" s="5">
        <f>IFERROR(__xludf.DUMMYFUNCTION("""COMPUTED_VALUE"""),2506.45)</f>
        <v>2506.45</v>
      </c>
    </row>
    <row r="221">
      <c r="A221" s="5">
        <f>IFERROR(__xludf.DUMMYFUNCTION("""COMPUTED_VALUE"""),45251.64583333333)</f>
        <v>45251.64583</v>
      </c>
      <c r="B221" s="5">
        <f>IFERROR(__xludf.DUMMYFUNCTION("""COMPUTED_VALUE"""),2505.25)</f>
        <v>2505.25</v>
      </c>
    </row>
    <row r="222">
      <c r="A222" s="5">
        <f>IFERROR(__xludf.DUMMYFUNCTION("""COMPUTED_VALUE"""),45252.64583333333)</f>
        <v>45252.64583</v>
      </c>
      <c r="B222" s="5">
        <f>IFERROR(__xludf.DUMMYFUNCTION("""COMPUTED_VALUE"""),2521.9)</f>
        <v>2521.9</v>
      </c>
    </row>
    <row r="223">
      <c r="A223" s="5">
        <f>IFERROR(__xludf.DUMMYFUNCTION("""COMPUTED_VALUE"""),45253.64583333333)</f>
        <v>45253.64583</v>
      </c>
      <c r="B223" s="5">
        <f>IFERROR(__xludf.DUMMYFUNCTION("""COMPUTED_VALUE"""),2519.9)</f>
        <v>2519.9</v>
      </c>
    </row>
    <row r="224">
      <c r="A224" s="5">
        <f>IFERROR(__xludf.DUMMYFUNCTION("""COMPUTED_VALUE"""),45254.64583333333)</f>
        <v>45254.64583</v>
      </c>
      <c r="B224" s="5">
        <f>IFERROR(__xludf.DUMMYFUNCTION("""COMPUTED_VALUE"""),2515.2)</f>
        <v>2515.2</v>
      </c>
    </row>
    <row r="225">
      <c r="A225" s="5">
        <f>IFERROR(__xludf.DUMMYFUNCTION("""COMPUTED_VALUE"""),45258.64583333333)</f>
        <v>45258.64583</v>
      </c>
      <c r="B225" s="5">
        <f>IFERROR(__xludf.DUMMYFUNCTION("""COMPUTED_VALUE"""),2510.55)</f>
        <v>2510.55</v>
      </c>
    </row>
    <row r="226">
      <c r="A226" s="5">
        <f>IFERROR(__xludf.DUMMYFUNCTION("""COMPUTED_VALUE"""),45259.64583333333)</f>
        <v>45259.64583</v>
      </c>
      <c r="B226" s="5">
        <f>IFERROR(__xludf.DUMMYFUNCTION("""COMPUTED_VALUE"""),2525.05)</f>
        <v>2525.05</v>
      </c>
    </row>
    <row r="227">
      <c r="A227" s="5">
        <f>IFERROR(__xludf.DUMMYFUNCTION("""COMPUTED_VALUE"""),45260.64583333333)</f>
        <v>45260.64583</v>
      </c>
      <c r="B227" s="5">
        <f>IFERROR(__xludf.DUMMYFUNCTION("""COMPUTED_VALUE"""),2545.55)</f>
        <v>2545.55</v>
      </c>
    </row>
    <row r="228">
      <c r="A228" s="5">
        <f>IFERROR(__xludf.DUMMYFUNCTION("""COMPUTED_VALUE"""),45261.64583333333)</f>
        <v>45261.64583</v>
      </c>
      <c r="B228" s="5">
        <f>IFERROR(__xludf.DUMMYFUNCTION("""COMPUTED_VALUE"""),2563.65)</f>
        <v>2563.65</v>
      </c>
    </row>
    <row r="229">
      <c r="A229" s="5">
        <f>IFERROR(__xludf.DUMMYFUNCTION("""COMPUTED_VALUE"""),45264.64583333333)</f>
        <v>45264.64583</v>
      </c>
      <c r="B229" s="5">
        <f>IFERROR(__xludf.DUMMYFUNCTION("""COMPUTED_VALUE"""),2602.3)</f>
        <v>2602.3</v>
      </c>
    </row>
    <row r="230">
      <c r="A230" s="5">
        <f>IFERROR(__xludf.DUMMYFUNCTION("""COMPUTED_VALUE"""),45265.64583333333)</f>
        <v>45265.64583</v>
      </c>
      <c r="B230" s="5">
        <f>IFERROR(__xludf.DUMMYFUNCTION("""COMPUTED_VALUE"""),2563.25)</f>
        <v>2563.25</v>
      </c>
    </row>
    <row r="231">
      <c r="A231" s="5">
        <f>IFERROR(__xludf.DUMMYFUNCTION("""COMPUTED_VALUE"""),45266.64583333333)</f>
        <v>45266.64583</v>
      </c>
      <c r="B231" s="5">
        <f>IFERROR(__xludf.DUMMYFUNCTION("""COMPUTED_VALUE"""),2567.65)</f>
        <v>2567.65</v>
      </c>
    </row>
    <row r="232">
      <c r="A232" s="5">
        <f>IFERROR(__xludf.DUMMYFUNCTION("""COMPUTED_VALUE"""),45267.64583333333)</f>
        <v>45267.64583</v>
      </c>
      <c r="B232" s="5">
        <f>IFERROR(__xludf.DUMMYFUNCTION("""COMPUTED_VALUE"""),2518.25)</f>
        <v>2518.25</v>
      </c>
    </row>
    <row r="233">
      <c r="A233" s="5">
        <f>IFERROR(__xludf.DUMMYFUNCTION("""COMPUTED_VALUE"""),45268.64583333333)</f>
        <v>45268.64583</v>
      </c>
      <c r="B233" s="5">
        <f>IFERROR(__xludf.DUMMYFUNCTION("""COMPUTED_VALUE"""),2522.3)</f>
        <v>2522.3</v>
      </c>
    </row>
    <row r="234">
      <c r="A234" s="5">
        <f>IFERROR(__xludf.DUMMYFUNCTION("""COMPUTED_VALUE"""),45271.64583333333)</f>
        <v>45271.64583</v>
      </c>
      <c r="B234" s="5">
        <f>IFERROR(__xludf.DUMMYFUNCTION("""COMPUTED_VALUE"""),2503.65)</f>
        <v>2503.65</v>
      </c>
    </row>
    <row r="235">
      <c r="A235" s="5">
        <f>IFERROR(__xludf.DUMMYFUNCTION("""COMPUTED_VALUE"""),45272.64583333333)</f>
        <v>45272.64583</v>
      </c>
      <c r="B235" s="5">
        <f>IFERROR(__xludf.DUMMYFUNCTION("""COMPUTED_VALUE"""),2502.75)</f>
        <v>2502.75</v>
      </c>
    </row>
    <row r="236">
      <c r="A236" s="5">
        <f>IFERROR(__xludf.DUMMYFUNCTION("""COMPUTED_VALUE"""),45273.64583333333)</f>
        <v>45273.64583</v>
      </c>
      <c r="B236" s="5">
        <f>IFERROR(__xludf.DUMMYFUNCTION("""COMPUTED_VALUE"""),2511.9)</f>
        <v>2511.9</v>
      </c>
    </row>
    <row r="237">
      <c r="A237" s="5">
        <f>IFERROR(__xludf.DUMMYFUNCTION("""COMPUTED_VALUE"""),45274.64583333333)</f>
        <v>45274.64583</v>
      </c>
      <c r="B237" s="5">
        <f>IFERROR(__xludf.DUMMYFUNCTION("""COMPUTED_VALUE"""),2516.35)</f>
        <v>2516.35</v>
      </c>
    </row>
    <row r="238">
      <c r="A238" s="5">
        <f>IFERROR(__xludf.DUMMYFUNCTION("""COMPUTED_VALUE"""),45275.64583333333)</f>
        <v>45275.64583</v>
      </c>
      <c r="B238" s="5">
        <f>IFERROR(__xludf.DUMMYFUNCTION("""COMPUTED_VALUE"""),2522.9)</f>
        <v>2522.9</v>
      </c>
    </row>
    <row r="239">
      <c r="A239" s="5">
        <f>IFERROR(__xludf.DUMMYFUNCTION("""COMPUTED_VALUE"""),45278.64583333333)</f>
        <v>45278.64583</v>
      </c>
      <c r="B239" s="5">
        <f>IFERROR(__xludf.DUMMYFUNCTION("""COMPUTED_VALUE"""),2535.5)</f>
        <v>2535.5</v>
      </c>
    </row>
    <row r="240">
      <c r="A240" s="5">
        <f>IFERROR(__xludf.DUMMYFUNCTION("""COMPUTED_VALUE"""),45279.64583333333)</f>
        <v>45279.64583</v>
      </c>
      <c r="B240" s="5">
        <f>IFERROR(__xludf.DUMMYFUNCTION("""COMPUTED_VALUE"""),2560.7)</f>
        <v>2560.7</v>
      </c>
    </row>
    <row r="241">
      <c r="A241" s="5">
        <f>IFERROR(__xludf.DUMMYFUNCTION("""COMPUTED_VALUE"""),45280.64583333333)</f>
        <v>45280.64583</v>
      </c>
      <c r="B241" s="5">
        <f>IFERROR(__xludf.DUMMYFUNCTION("""COMPUTED_VALUE"""),2557.5)</f>
        <v>2557.5</v>
      </c>
    </row>
    <row r="242">
      <c r="A242" s="5">
        <f>IFERROR(__xludf.DUMMYFUNCTION("""COMPUTED_VALUE"""),45281.64583333333)</f>
        <v>45281.64583</v>
      </c>
      <c r="B242" s="5">
        <f>IFERROR(__xludf.DUMMYFUNCTION("""COMPUTED_VALUE"""),2553.2)</f>
        <v>2553.2</v>
      </c>
    </row>
    <row r="243">
      <c r="A243" s="5">
        <f>IFERROR(__xludf.DUMMYFUNCTION("""COMPUTED_VALUE"""),45282.64583333333)</f>
        <v>45282.64583</v>
      </c>
      <c r="B243" s="5">
        <f>IFERROR(__xludf.DUMMYFUNCTION("""COMPUTED_VALUE"""),2575.6)</f>
        <v>2575.6</v>
      </c>
    </row>
    <row r="244">
      <c r="A244" s="5">
        <f>IFERROR(__xludf.DUMMYFUNCTION("""COMPUTED_VALUE"""),45286.64583333333)</f>
        <v>45286.64583</v>
      </c>
      <c r="B244" s="5">
        <f>IFERROR(__xludf.DUMMYFUNCTION("""COMPUTED_VALUE"""),2584.75)</f>
        <v>2584.75</v>
      </c>
    </row>
    <row r="245">
      <c r="A245" s="5">
        <f>IFERROR(__xludf.DUMMYFUNCTION("""COMPUTED_VALUE"""),45287.64583333333)</f>
        <v>45287.64583</v>
      </c>
      <c r="B245" s="5">
        <f>IFERROR(__xludf.DUMMYFUNCTION("""COMPUTED_VALUE"""),2608.3)</f>
        <v>2608.3</v>
      </c>
    </row>
    <row r="246">
      <c r="A246" s="5">
        <f>IFERROR(__xludf.DUMMYFUNCTION("""COMPUTED_VALUE"""),45288.64583333333)</f>
        <v>45288.64583</v>
      </c>
      <c r="B246" s="5">
        <f>IFERROR(__xludf.DUMMYFUNCTION("""COMPUTED_VALUE"""),2633.8)</f>
        <v>2633.8</v>
      </c>
    </row>
    <row r="247">
      <c r="A247" s="5">
        <f>IFERROR(__xludf.DUMMYFUNCTION("""COMPUTED_VALUE"""),45289.64583333333)</f>
        <v>45289.64583</v>
      </c>
      <c r="B247" s="5">
        <f>IFERROR(__xludf.DUMMYFUNCTION("""COMPUTED_VALUE"""),2663.95)</f>
        <v>2663.95</v>
      </c>
    </row>
    <row r="248">
      <c r="A248" s="5">
        <f>IFERROR(__xludf.DUMMYFUNCTION("""COMPUTED_VALUE"""),45292.64583333333)</f>
        <v>45292.64583</v>
      </c>
      <c r="B248" s="5">
        <f>IFERROR(__xludf.DUMMYFUNCTION("""COMPUTED_VALUE"""),2654.75)</f>
        <v>2654.75</v>
      </c>
    </row>
    <row r="249">
      <c r="A249" s="5">
        <f>IFERROR(__xludf.DUMMYFUNCTION("""COMPUTED_VALUE"""),45293.64583333333)</f>
        <v>45293.64583</v>
      </c>
      <c r="B249" s="5">
        <f>IFERROR(__xludf.DUMMYFUNCTION("""COMPUTED_VALUE"""),2613.8)</f>
        <v>2613.8</v>
      </c>
    </row>
    <row r="250">
      <c r="A250" s="5">
        <f>IFERROR(__xludf.DUMMYFUNCTION("""COMPUTED_VALUE"""),45294.64583333333)</f>
        <v>45294.64583</v>
      </c>
      <c r="B250" s="5">
        <f>IFERROR(__xludf.DUMMYFUNCTION("""COMPUTED_VALUE"""),2606.55)</f>
        <v>2606.55</v>
      </c>
    </row>
    <row r="251">
      <c r="A251" s="5">
        <f>IFERROR(__xludf.DUMMYFUNCTION("""COMPUTED_VALUE"""),45295.64583333333)</f>
        <v>45295.64583</v>
      </c>
      <c r="B251" s="5">
        <f>IFERROR(__xludf.DUMMYFUNCTION("""COMPUTED_VALUE"""),2592.55)</f>
        <v>2592.55</v>
      </c>
    </row>
    <row r="252">
      <c r="A252" s="5">
        <f>IFERROR(__xludf.DUMMYFUNCTION("""COMPUTED_VALUE"""),45296.64583333333)</f>
        <v>45296.64583</v>
      </c>
      <c r="B252" s="5">
        <f>IFERROR(__xludf.DUMMYFUNCTION("""COMPUTED_VALUE"""),2620.05)</f>
        <v>2620.05</v>
      </c>
    </row>
    <row r="253">
      <c r="A253" s="5">
        <f>IFERROR(__xludf.DUMMYFUNCTION("""COMPUTED_VALUE"""),45299.64583333333)</f>
        <v>45299.64583</v>
      </c>
      <c r="B253" s="5">
        <f>IFERROR(__xludf.DUMMYFUNCTION("""COMPUTED_VALUE"""),2578.25)</f>
        <v>2578.25</v>
      </c>
    </row>
    <row r="254">
      <c r="A254" s="5">
        <f>IFERROR(__xludf.DUMMYFUNCTION("""COMPUTED_VALUE"""),45300.64583333333)</f>
        <v>45300.64583</v>
      </c>
      <c r="B254" s="5">
        <f>IFERROR(__xludf.DUMMYFUNCTION("""COMPUTED_VALUE"""),2579.75)</f>
        <v>2579.75</v>
      </c>
    </row>
    <row r="255">
      <c r="A255" s="5">
        <f>IFERROR(__xludf.DUMMYFUNCTION("""COMPUTED_VALUE"""),45301.64583333333)</f>
        <v>45301.64583</v>
      </c>
      <c r="B255" s="5">
        <f>IFERROR(__xludf.DUMMYFUNCTION("""COMPUTED_VALUE"""),2577.4)</f>
        <v>2577.4</v>
      </c>
    </row>
    <row r="256">
      <c r="A256" s="5">
        <f>IFERROR(__xludf.DUMMYFUNCTION("""COMPUTED_VALUE"""),45302.64583333333)</f>
        <v>45302.64583</v>
      </c>
      <c r="B256" s="5">
        <f>IFERROR(__xludf.DUMMYFUNCTION("""COMPUTED_VALUE"""),2536.2)</f>
        <v>2536.2</v>
      </c>
    </row>
    <row r="257">
      <c r="A257" s="5">
        <f>IFERROR(__xludf.DUMMYFUNCTION("""COMPUTED_VALUE"""),45303.64583333333)</f>
        <v>45303.64583</v>
      </c>
      <c r="B257" s="5">
        <f>IFERROR(__xludf.DUMMYFUNCTION("""COMPUTED_VALUE"""),2544.0)</f>
        <v>2544</v>
      </c>
    </row>
    <row r="258">
      <c r="A258" s="5">
        <f>IFERROR(__xludf.DUMMYFUNCTION("""COMPUTED_VALUE"""),45306.64583333333)</f>
        <v>45306.64583</v>
      </c>
      <c r="B258" s="5">
        <f>IFERROR(__xludf.DUMMYFUNCTION("""COMPUTED_VALUE"""),2573.2)</f>
        <v>2573.2</v>
      </c>
    </row>
    <row r="259">
      <c r="A259" s="5">
        <f>IFERROR(__xludf.DUMMYFUNCTION("""COMPUTED_VALUE"""),45307.64583333333)</f>
        <v>45307.64583</v>
      </c>
      <c r="B259" s="5">
        <f>IFERROR(__xludf.DUMMYFUNCTION("""COMPUTED_VALUE"""),2569.1)</f>
        <v>2569.1</v>
      </c>
    </row>
    <row r="260">
      <c r="A260" s="5">
        <f>IFERROR(__xludf.DUMMYFUNCTION("""COMPUTED_VALUE"""),45308.64583333333)</f>
        <v>45308.64583</v>
      </c>
      <c r="B260" s="5">
        <f>IFERROR(__xludf.DUMMYFUNCTION("""COMPUTED_VALUE"""),2562.9)</f>
        <v>2562.9</v>
      </c>
    </row>
    <row r="261">
      <c r="A261" s="5">
        <f>IFERROR(__xludf.DUMMYFUNCTION("""COMPUTED_VALUE"""),45309.64583333333)</f>
        <v>45309.64583</v>
      </c>
      <c r="B261" s="5">
        <f>IFERROR(__xludf.DUMMYFUNCTION("""COMPUTED_VALUE"""),2548.0)</f>
        <v>2548</v>
      </c>
    </row>
    <row r="262">
      <c r="A262" s="5">
        <f>IFERROR(__xludf.DUMMYFUNCTION("""COMPUTED_VALUE"""),45310.64583333333)</f>
        <v>45310.64583</v>
      </c>
      <c r="B262" s="5">
        <f>IFERROR(__xludf.DUMMYFUNCTION("""COMPUTED_VALUE"""),2565.4)</f>
        <v>2565.4</v>
      </c>
    </row>
    <row r="263">
      <c r="A263" s="5">
        <f>IFERROR(__xludf.DUMMYFUNCTION("""COMPUTED_VALUE"""),45314.64583333333)</f>
        <v>45314.64583</v>
      </c>
      <c r="B263" s="5">
        <f>IFERROR(__xludf.DUMMYFUNCTION("""COMPUTED_VALUE"""),2375.55)</f>
        <v>2375.55</v>
      </c>
    </row>
    <row r="264">
      <c r="A264" s="5">
        <f>IFERROR(__xludf.DUMMYFUNCTION("""COMPUTED_VALUE"""),45315.64583333333)</f>
        <v>45315.64583</v>
      </c>
      <c r="B264" s="5">
        <f>IFERROR(__xludf.DUMMYFUNCTION("""COMPUTED_VALUE"""),2441.65)</f>
        <v>2441.65</v>
      </c>
    </row>
    <row r="265">
      <c r="A265" s="5">
        <f>IFERROR(__xludf.DUMMYFUNCTION("""COMPUTED_VALUE"""),45316.64583333333)</f>
        <v>45316.64583</v>
      </c>
      <c r="B265" s="5">
        <f>IFERROR(__xludf.DUMMYFUNCTION("""COMPUTED_VALUE"""),2428.3)</f>
        <v>2428.3</v>
      </c>
    </row>
    <row r="266">
      <c r="A266" s="5">
        <f>IFERROR(__xludf.DUMMYFUNCTION("""COMPUTED_VALUE"""),45320.64583333333)</f>
        <v>45320.64583</v>
      </c>
      <c r="B266" s="5">
        <f>IFERROR(__xludf.DUMMYFUNCTION("""COMPUTED_VALUE"""),2444.4)</f>
        <v>2444.4</v>
      </c>
    </row>
    <row r="267">
      <c r="A267" s="5">
        <f>IFERROR(__xludf.DUMMYFUNCTION("""COMPUTED_VALUE"""),45321.64583333333)</f>
        <v>45321.64583</v>
      </c>
      <c r="B267" s="5">
        <f>IFERROR(__xludf.DUMMYFUNCTION("""COMPUTED_VALUE"""),2458.65)</f>
        <v>2458.65</v>
      </c>
    </row>
    <row r="268">
      <c r="A268" s="5">
        <f>IFERROR(__xludf.DUMMYFUNCTION("""COMPUTED_VALUE"""),45322.64583333333)</f>
        <v>45322.64583</v>
      </c>
      <c r="B268" s="5">
        <f>IFERROR(__xludf.DUMMYFUNCTION("""COMPUTED_VALUE"""),2481.55)</f>
        <v>2481.55</v>
      </c>
    </row>
    <row r="269">
      <c r="A269" s="5">
        <f>IFERROR(__xludf.DUMMYFUNCTION("""COMPUTED_VALUE"""),45323.64583333333)</f>
        <v>45323.64583</v>
      </c>
      <c r="B269" s="5">
        <f>IFERROR(__xludf.DUMMYFUNCTION("""COMPUTED_VALUE"""),2473.6)</f>
        <v>2473.6</v>
      </c>
    </row>
    <row r="270">
      <c r="A270" s="5">
        <f>IFERROR(__xludf.DUMMYFUNCTION("""COMPUTED_VALUE"""),45324.64583333333)</f>
        <v>45324.64583</v>
      </c>
      <c r="B270" s="5">
        <f>IFERROR(__xludf.DUMMYFUNCTION("""COMPUTED_VALUE"""),2452.6)</f>
        <v>2452.6</v>
      </c>
    </row>
    <row r="271">
      <c r="A271" s="5">
        <f>IFERROR(__xludf.DUMMYFUNCTION("""COMPUTED_VALUE"""),45327.64583333333)</f>
        <v>45327.64583</v>
      </c>
      <c r="B271" s="5">
        <f>IFERROR(__xludf.DUMMYFUNCTION("""COMPUTED_VALUE"""),2419.5)</f>
        <v>2419.5</v>
      </c>
    </row>
    <row r="272">
      <c r="A272" s="5">
        <f>IFERROR(__xludf.DUMMYFUNCTION("""COMPUTED_VALUE"""),45328.64583333333)</f>
        <v>45328.64583</v>
      </c>
      <c r="B272" s="5">
        <f>IFERROR(__xludf.DUMMYFUNCTION("""COMPUTED_VALUE"""),2426.35)</f>
        <v>2426.35</v>
      </c>
    </row>
    <row r="273">
      <c r="A273" s="5">
        <f>IFERROR(__xludf.DUMMYFUNCTION("""COMPUTED_VALUE"""),45329.64583333333)</f>
        <v>45329.64583</v>
      </c>
      <c r="B273" s="5">
        <f>IFERROR(__xludf.DUMMYFUNCTION("""COMPUTED_VALUE"""),2425.45)</f>
        <v>2425.45</v>
      </c>
    </row>
    <row r="274">
      <c r="A274" s="5">
        <f>IFERROR(__xludf.DUMMYFUNCTION("""COMPUTED_VALUE"""),45330.64583333333)</f>
        <v>45330.64583</v>
      </c>
      <c r="B274" s="5">
        <f>IFERROR(__xludf.DUMMYFUNCTION("""COMPUTED_VALUE"""),2417.05)</f>
        <v>2417.05</v>
      </c>
    </row>
    <row r="275">
      <c r="A275" s="5">
        <f>IFERROR(__xludf.DUMMYFUNCTION("""COMPUTED_VALUE"""),45331.64583333333)</f>
        <v>45331.64583</v>
      </c>
      <c r="B275" s="5">
        <f>IFERROR(__xludf.DUMMYFUNCTION("""COMPUTED_VALUE"""),2424.15)</f>
        <v>2424.15</v>
      </c>
    </row>
    <row r="276">
      <c r="A276" s="5">
        <f>IFERROR(__xludf.DUMMYFUNCTION("""COMPUTED_VALUE"""),45334.64583333333)</f>
        <v>45334.64583</v>
      </c>
      <c r="B276" s="5">
        <f>IFERROR(__xludf.DUMMYFUNCTION("""COMPUTED_VALUE"""),2385.65)</f>
        <v>2385.65</v>
      </c>
    </row>
    <row r="277">
      <c r="A277" s="5">
        <f>IFERROR(__xludf.DUMMYFUNCTION("""COMPUTED_VALUE"""),45335.64583333333)</f>
        <v>45335.64583</v>
      </c>
      <c r="B277" s="5">
        <f>IFERROR(__xludf.DUMMYFUNCTION("""COMPUTED_VALUE"""),2394.0)</f>
        <v>2394</v>
      </c>
    </row>
    <row r="278">
      <c r="A278" s="5">
        <f>IFERROR(__xludf.DUMMYFUNCTION("""COMPUTED_VALUE"""),45336.64583333333)</f>
        <v>45336.64583</v>
      </c>
      <c r="B278" s="5">
        <f>IFERROR(__xludf.DUMMYFUNCTION("""COMPUTED_VALUE"""),2387.95)</f>
        <v>2387.95</v>
      </c>
    </row>
    <row r="279">
      <c r="A279" s="5">
        <f>IFERROR(__xludf.DUMMYFUNCTION("""COMPUTED_VALUE"""),45337.64583333333)</f>
        <v>45337.64583</v>
      </c>
      <c r="B279" s="5">
        <f>IFERROR(__xludf.DUMMYFUNCTION("""COMPUTED_VALUE"""),2350.85)</f>
        <v>2350.85</v>
      </c>
    </row>
    <row r="280">
      <c r="A280" s="5">
        <f>IFERROR(__xludf.DUMMYFUNCTION("""COMPUTED_VALUE"""),45338.64583333333)</f>
        <v>45338.64583</v>
      </c>
      <c r="B280" s="5">
        <f>IFERROR(__xludf.DUMMYFUNCTION("""COMPUTED_VALUE"""),2375.25)</f>
        <v>2375.25</v>
      </c>
    </row>
    <row r="281">
      <c r="A281" s="5">
        <f>IFERROR(__xludf.DUMMYFUNCTION("""COMPUTED_VALUE"""),45341.64583333333)</f>
        <v>45341.64583</v>
      </c>
      <c r="B281" s="5">
        <f>IFERROR(__xludf.DUMMYFUNCTION("""COMPUTED_VALUE"""),2387.15)</f>
        <v>2387.15</v>
      </c>
    </row>
    <row r="282">
      <c r="A282" s="5">
        <f>IFERROR(__xludf.DUMMYFUNCTION("""COMPUTED_VALUE"""),45342.64583333333)</f>
        <v>45342.64583</v>
      </c>
      <c r="B282" s="5">
        <f>IFERROR(__xludf.DUMMYFUNCTION("""COMPUTED_VALUE"""),2404.1)</f>
        <v>2404.1</v>
      </c>
    </row>
    <row r="283">
      <c r="A283" s="5">
        <f>IFERROR(__xludf.DUMMYFUNCTION("""COMPUTED_VALUE"""),45343.64583333333)</f>
        <v>45343.64583</v>
      </c>
      <c r="B283" s="5">
        <f>IFERROR(__xludf.DUMMYFUNCTION("""COMPUTED_VALUE"""),2407.1)</f>
        <v>2407.1</v>
      </c>
    </row>
    <row r="284">
      <c r="A284" s="5">
        <f>IFERROR(__xludf.DUMMYFUNCTION("""COMPUTED_VALUE"""),45344.64583333333)</f>
        <v>45344.64583</v>
      </c>
      <c r="B284" s="5">
        <f>IFERROR(__xludf.DUMMYFUNCTION("""COMPUTED_VALUE"""),2388.1)</f>
        <v>2388.1</v>
      </c>
    </row>
    <row r="285">
      <c r="A285" s="5">
        <f>IFERROR(__xludf.DUMMYFUNCTION("""COMPUTED_VALUE"""),45345.64583333333)</f>
        <v>45345.64583</v>
      </c>
      <c r="B285" s="5">
        <f>IFERROR(__xludf.DUMMYFUNCTION("""COMPUTED_VALUE"""),2394.1)</f>
        <v>2394.1</v>
      </c>
    </row>
    <row r="286">
      <c r="A286" s="5">
        <f>IFERROR(__xludf.DUMMYFUNCTION("""COMPUTED_VALUE"""),45348.64583333333)</f>
        <v>45348.64583</v>
      </c>
      <c r="B286" s="5">
        <f>IFERROR(__xludf.DUMMYFUNCTION("""COMPUTED_VALUE"""),2404.25)</f>
        <v>2404.25</v>
      </c>
    </row>
    <row r="287">
      <c r="A287" s="5">
        <f>IFERROR(__xludf.DUMMYFUNCTION("""COMPUTED_VALUE"""),45349.64583333333)</f>
        <v>45349.64583</v>
      </c>
      <c r="B287" s="5">
        <f>IFERROR(__xludf.DUMMYFUNCTION("""COMPUTED_VALUE"""),2405.3)</f>
        <v>2405.3</v>
      </c>
    </row>
    <row r="288">
      <c r="A288" s="5">
        <f>IFERROR(__xludf.DUMMYFUNCTION("""COMPUTED_VALUE"""),45350.64583333333)</f>
        <v>45350.64583</v>
      </c>
      <c r="B288" s="5">
        <f>IFERROR(__xludf.DUMMYFUNCTION("""COMPUTED_VALUE"""),2421.55)</f>
        <v>2421.55</v>
      </c>
    </row>
    <row r="289">
      <c r="A289" s="5">
        <f>IFERROR(__xludf.DUMMYFUNCTION("""COMPUTED_VALUE"""),45351.64583333333)</f>
        <v>45351.64583</v>
      </c>
      <c r="B289" s="5">
        <f>IFERROR(__xludf.DUMMYFUNCTION("""COMPUTED_VALUE"""),2412.3)</f>
        <v>2412.3</v>
      </c>
    </row>
    <row r="290">
      <c r="A290" s="5">
        <f>IFERROR(__xludf.DUMMYFUNCTION("""COMPUTED_VALUE"""),45352.64583333333)</f>
        <v>45352.64583</v>
      </c>
      <c r="B290" s="5">
        <f>IFERROR(__xludf.DUMMYFUNCTION("""COMPUTED_VALUE"""),2409.7)</f>
        <v>2409.7</v>
      </c>
    </row>
    <row r="291">
      <c r="A291" s="5">
        <f>IFERROR(__xludf.DUMMYFUNCTION("""COMPUTED_VALUE"""),45355.64583333333)</f>
        <v>45355.64583</v>
      </c>
      <c r="B291" s="5">
        <f>IFERROR(__xludf.DUMMYFUNCTION("""COMPUTED_VALUE"""),2422.0)</f>
        <v>2422</v>
      </c>
    </row>
    <row r="292">
      <c r="A292" s="5">
        <f>IFERROR(__xludf.DUMMYFUNCTION("""COMPUTED_VALUE"""),45356.64583333333)</f>
        <v>45356.64583</v>
      </c>
      <c r="B292" s="5">
        <f>IFERROR(__xludf.DUMMYFUNCTION("""COMPUTED_VALUE"""),2399.85)</f>
        <v>2399.85</v>
      </c>
    </row>
    <row r="293">
      <c r="A293" s="5">
        <f>IFERROR(__xludf.DUMMYFUNCTION("""COMPUTED_VALUE"""),45357.64583333333)</f>
        <v>45357.64583</v>
      </c>
      <c r="B293" s="5">
        <f>IFERROR(__xludf.DUMMYFUNCTION("""COMPUTED_VALUE"""),2400.8)</f>
        <v>2400.8</v>
      </c>
    </row>
    <row r="294">
      <c r="A294" s="5">
        <f>IFERROR(__xludf.DUMMYFUNCTION("""COMPUTED_VALUE"""),45358.64583333333)</f>
        <v>45358.64583</v>
      </c>
      <c r="B294" s="5">
        <f>IFERROR(__xludf.DUMMYFUNCTION("""COMPUTED_VALUE"""),2419.55)</f>
        <v>2419.55</v>
      </c>
    </row>
    <row r="295">
      <c r="A295" s="5">
        <f>IFERROR(__xludf.DUMMYFUNCTION("""COMPUTED_VALUE"""),45362.64583333333)</f>
        <v>45362.64583</v>
      </c>
      <c r="B295" s="5">
        <f>IFERROR(__xludf.DUMMYFUNCTION("""COMPUTED_VALUE"""),2389.85)</f>
        <v>2389.85</v>
      </c>
    </row>
    <row r="296">
      <c r="A296" s="5">
        <f>IFERROR(__xludf.DUMMYFUNCTION("""COMPUTED_VALUE"""),45363.64583333333)</f>
        <v>45363.64583</v>
      </c>
      <c r="B296" s="5">
        <f>IFERROR(__xludf.DUMMYFUNCTION("""COMPUTED_VALUE"""),2378.15)</f>
        <v>2378.15</v>
      </c>
    </row>
    <row r="297">
      <c r="A297" s="5">
        <f>IFERROR(__xludf.DUMMYFUNCTION("""COMPUTED_VALUE"""),45364.64583333333)</f>
        <v>45364.64583</v>
      </c>
      <c r="B297" s="5">
        <f>IFERROR(__xludf.DUMMYFUNCTION("""COMPUTED_VALUE"""),2312.6)</f>
        <v>2312.6</v>
      </c>
    </row>
    <row r="298">
      <c r="A298" s="5">
        <f>IFERROR(__xludf.DUMMYFUNCTION("""COMPUTED_VALUE"""),45365.64583333333)</f>
        <v>45365.64583</v>
      </c>
      <c r="B298" s="5">
        <f>IFERROR(__xludf.DUMMYFUNCTION("""COMPUTED_VALUE"""),2334.6)</f>
        <v>2334.6</v>
      </c>
    </row>
    <row r="299">
      <c r="A299" s="5">
        <f>IFERROR(__xludf.DUMMYFUNCTION("""COMPUTED_VALUE"""),45366.64583333333)</f>
        <v>45366.64583</v>
      </c>
      <c r="B299" s="5">
        <f>IFERROR(__xludf.DUMMYFUNCTION("""COMPUTED_VALUE"""),2327.7)</f>
        <v>2327.7</v>
      </c>
    </row>
    <row r="300">
      <c r="A300" s="5">
        <f>IFERROR(__xludf.DUMMYFUNCTION("""COMPUTED_VALUE"""),45369.64583333333)</f>
        <v>45369.64583</v>
      </c>
      <c r="B300" s="5">
        <f>IFERROR(__xludf.DUMMYFUNCTION("""COMPUTED_VALUE"""),2299.95)</f>
        <v>2299.95</v>
      </c>
    </row>
    <row r="301">
      <c r="A301" s="5">
        <f>IFERROR(__xludf.DUMMYFUNCTION("""COMPUTED_VALUE"""),45370.64583333333)</f>
        <v>45370.64583</v>
      </c>
      <c r="B301" s="5">
        <f>IFERROR(__xludf.DUMMYFUNCTION("""COMPUTED_VALUE"""),2266.95)</f>
        <v>2266.95</v>
      </c>
    </row>
    <row r="302">
      <c r="A302" s="5">
        <f>IFERROR(__xludf.DUMMYFUNCTION("""COMPUTED_VALUE"""),45371.64583333333)</f>
        <v>45371.64583</v>
      </c>
      <c r="B302" s="5">
        <f>IFERROR(__xludf.DUMMYFUNCTION("""COMPUTED_VALUE"""),2241.95)</f>
        <v>2241.95</v>
      </c>
    </row>
    <row r="303">
      <c r="A303" s="5">
        <f>IFERROR(__xludf.DUMMYFUNCTION("""COMPUTED_VALUE"""),45372.64583333333)</f>
        <v>45372.64583</v>
      </c>
      <c r="B303" s="5">
        <f>IFERROR(__xludf.DUMMYFUNCTION("""COMPUTED_VALUE"""),2242.35)</f>
        <v>2242.35</v>
      </c>
    </row>
    <row r="304">
      <c r="A304" s="5">
        <f>IFERROR(__xludf.DUMMYFUNCTION("""COMPUTED_VALUE"""),45373.64583333333)</f>
        <v>45373.64583</v>
      </c>
      <c r="B304" s="5">
        <f>IFERROR(__xludf.DUMMYFUNCTION("""COMPUTED_VALUE"""),2256.55)</f>
        <v>2256.55</v>
      </c>
    </row>
    <row r="305">
      <c r="A305" s="5">
        <f>IFERROR(__xludf.DUMMYFUNCTION("""COMPUTED_VALUE"""),45377.64583333333)</f>
        <v>45377.64583</v>
      </c>
      <c r="B305" s="5">
        <f>IFERROR(__xludf.DUMMYFUNCTION("""COMPUTED_VALUE"""),2240.0)</f>
        <v>2240</v>
      </c>
    </row>
    <row r="306">
      <c r="A306" s="5">
        <f>IFERROR(__xludf.DUMMYFUNCTION("""COMPUTED_VALUE"""),45378.64583333333)</f>
        <v>45378.64583</v>
      </c>
      <c r="B306" s="5">
        <f>IFERROR(__xludf.DUMMYFUNCTION("""COMPUTED_VALUE"""),2239.7)</f>
        <v>2239.7</v>
      </c>
    </row>
    <row r="307">
      <c r="A307" s="5">
        <f>IFERROR(__xludf.DUMMYFUNCTION("""COMPUTED_VALUE"""),45379.64583333333)</f>
        <v>45379.64583</v>
      </c>
      <c r="B307" s="5">
        <f>IFERROR(__xludf.DUMMYFUNCTION("""COMPUTED_VALUE"""),2264.35)</f>
        <v>2264.35</v>
      </c>
    </row>
    <row r="308">
      <c r="A308" s="5">
        <f>IFERROR(__xludf.DUMMYFUNCTION("""COMPUTED_VALUE"""),45383.64583333333)</f>
        <v>45383.64583</v>
      </c>
      <c r="B308" s="5">
        <f>IFERROR(__xludf.DUMMYFUNCTION("""COMPUTED_VALUE"""),2285.9)</f>
        <v>2285.9</v>
      </c>
    </row>
    <row r="309">
      <c r="A309" s="5">
        <f>IFERROR(__xludf.DUMMYFUNCTION("""COMPUTED_VALUE"""),45384.64583333333)</f>
        <v>45384.64583</v>
      </c>
      <c r="B309" s="5">
        <f>IFERROR(__xludf.DUMMYFUNCTION("""COMPUTED_VALUE"""),2286.7)</f>
        <v>2286.7</v>
      </c>
    </row>
    <row r="310">
      <c r="A310" s="5">
        <f>IFERROR(__xludf.DUMMYFUNCTION("""COMPUTED_VALUE"""),45385.64583333333)</f>
        <v>45385.64583</v>
      </c>
      <c r="B310" s="5">
        <f>IFERROR(__xludf.DUMMYFUNCTION("""COMPUTED_VALUE"""),2265.2)</f>
        <v>2265.2</v>
      </c>
    </row>
    <row r="311">
      <c r="A311" s="5">
        <f>IFERROR(__xludf.DUMMYFUNCTION("""COMPUTED_VALUE"""),45386.64583333333)</f>
        <v>45386.64583</v>
      </c>
      <c r="B311" s="5">
        <f>IFERROR(__xludf.DUMMYFUNCTION("""COMPUTED_VALUE"""),2264.95)</f>
        <v>2264.95</v>
      </c>
    </row>
    <row r="312">
      <c r="A312" s="5">
        <f>IFERROR(__xludf.DUMMYFUNCTION("""COMPUTED_VALUE"""),45387.64583333333)</f>
        <v>45387.64583</v>
      </c>
      <c r="B312" s="5">
        <f>IFERROR(__xludf.DUMMYFUNCTION("""COMPUTED_VALUE"""),2266.95)</f>
        <v>2266.95</v>
      </c>
    </row>
    <row r="313">
      <c r="A313" s="5">
        <f>IFERROR(__xludf.DUMMYFUNCTION("""COMPUTED_VALUE"""),45390.64583333333)</f>
        <v>45390.64583</v>
      </c>
      <c r="B313" s="5">
        <f>IFERROR(__xludf.DUMMYFUNCTION("""COMPUTED_VALUE"""),2268.95)</f>
        <v>2268.95</v>
      </c>
    </row>
    <row r="314">
      <c r="A314" s="5">
        <f>IFERROR(__xludf.DUMMYFUNCTION("""COMPUTED_VALUE"""),45391.64583333333)</f>
        <v>45391.64583</v>
      </c>
      <c r="B314" s="5">
        <f>IFERROR(__xludf.DUMMYFUNCTION("""COMPUTED_VALUE"""),2264.15)</f>
        <v>2264.15</v>
      </c>
    </row>
    <row r="315">
      <c r="A315" s="5">
        <f>IFERROR(__xludf.DUMMYFUNCTION("""COMPUTED_VALUE"""),45392.64583333333)</f>
        <v>45392.64583</v>
      </c>
      <c r="B315" s="5">
        <f>IFERROR(__xludf.DUMMYFUNCTION("""COMPUTED_VALUE"""),2260.9)</f>
        <v>2260.9</v>
      </c>
    </row>
    <row r="316">
      <c r="A316" s="5">
        <f>IFERROR(__xludf.DUMMYFUNCTION("""COMPUTED_VALUE"""),45394.64583333333)</f>
        <v>45394.64583</v>
      </c>
      <c r="B316" s="5">
        <f>IFERROR(__xludf.DUMMYFUNCTION("""COMPUTED_VALUE"""),2232.3)</f>
        <v>2232.3</v>
      </c>
    </row>
    <row r="317">
      <c r="A317" s="5">
        <f>IFERROR(__xludf.DUMMYFUNCTION("""COMPUTED_VALUE"""),45397.64583333333)</f>
        <v>45397.64583</v>
      </c>
      <c r="B317" s="5">
        <f>IFERROR(__xludf.DUMMYFUNCTION("""COMPUTED_VALUE"""),2194.05)</f>
        <v>2194.05</v>
      </c>
    </row>
    <row r="318">
      <c r="A318" s="5">
        <f>IFERROR(__xludf.DUMMYFUNCTION("""COMPUTED_VALUE"""),45398.64583333333)</f>
        <v>45398.64583</v>
      </c>
      <c r="B318" s="5">
        <f>IFERROR(__xludf.DUMMYFUNCTION("""COMPUTED_VALUE"""),2220.8)</f>
        <v>2220.8</v>
      </c>
    </row>
    <row r="319">
      <c r="A319" s="5">
        <f>IFERROR(__xludf.DUMMYFUNCTION("""COMPUTED_VALUE"""),45400.64583333333)</f>
        <v>45400.64583</v>
      </c>
      <c r="B319" s="5">
        <f>IFERROR(__xludf.DUMMYFUNCTION("""COMPUTED_VALUE"""),2214.8)</f>
        <v>2214.8</v>
      </c>
    </row>
    <row r="320">
      <c r="A320" s="5">
        <f>IFERROR(__xludf.DUMMYFUNCTION("""COMPUTED_VALUE"""),45401.64583333333)</f>
        <v>45401.64583</v>
      </c>
      <c r="B320" s="5">
        <f>IFERROR(__xludf.DUMMYFUNCTION("""COMPUTED_VALUE"""),2231.6)</f>
        <v>2231.6</v>
      </c>
    </row>
    <row r="321">
      <c r="A321" s="5">
        <f>IFERROR(__xludf.DUMMYFUNCTION("""COMPUTED_VALUE"""),45404.64583333333)</f>
        <v>45404.64583</v>
      </c>
      <c r="B321" s="5">
        <f>IFERROR(__xludf.DUMMYFUNCTION("""COMPUTED_VALUE"""),2241.5)</f>
        <v>2241.5</v>
      </c>
    </row>
    <row r="322">
      <c r="A322" s="5">
        <f>IFERROR(__xludf.DUMMYFUNCTION("""COMPUTED_VALUE"""),45405.64583333333)</f>
        <v>45405.64583</v>
      </c>
      <c r="B322" s="5">
        <f>IFERROR(__xludf.DUMMYFUNCTION("""COMPUTED_VALUE"""),2262.75)</f>
        <v>2262.75</v>
      </c>
    </row>
    <row r="323">
      <c r="A323" s="5">
        <f>IFERROR(__xludf.DUMMYFUNCTION("""COMPUTED_VALUE"""),45406.64583333333)</f>
        <v>45406.64583</v>
      </c>
      <c r="B323" s="5">
        <f>IFERROR(__xludf.DUMMYFUNCTION("""COMPUTED_VALUE"""),2260.25)</f>
        <v>2260.25</v>
      </c>
    </row>
    <row r="324">
      <c r="A324" s="5">
        <f>IFERROR(__xludf.DUMMYFUNCTION("""COMPUTED_VALUE"""),45407.64583333333)</f>
        <v>45407.64583</v>
      </c>
      <c r="B324" s="5">
        <f>IFERROR(__xludf.DUMMYFUNCTION("""COMPUTED_VALUE"""),2230.85)</f>
        <v>2230.85</v>
      </c>
    </row>
    <row r="325">
      <c r="A325" s="5">
        <f>IFERROR(__xludf.DUMMYFUNCTION("""COMPUTED_VALUE"""),45408.64583333333)</f>
        <v>45408.64583</v>
      </c>
      <c r="B325" s="5">
        <f>IFERROR(__xludf.DUMMYFUNCTION("""COMPUTED_VALUE"""),2222.65)</f>
        <v>2222.65</v>
      </c>
    </row>
    <row r="326">
      <c r="A326" s="5">
        <f>IFERROR(__xludf.DUMMYFUNCTION("""COMPUTED_VALUE"""),45411.64583333333)</f>
        <v>45411.64583</v>
      </c>
      <c r="B326" s="5">
        <f>IFERROR(__xludf.DUMMYFUNCTION("""COMPUTED_VALUE"""),2226.1)</f>
        <v>2226.1</v>
      </c>
    </row>
    <row r="327">
      <c r="A327" s="5">
        <f>IFERROR(__xludf.DUMMYFUNCTION("""COMPUTED_VALUE"""),45412.64583333333)</f>
        <v>45412.64583</v>
      </c>
      <c r="B327" s="5">
        <f>IFERROR(__xludf.DUMMYFUNCTION("""COMPUTED_VALUE"""),2230.45)</f>
        <v>2230.45</v>
      </c>
    </row>
    <row r="328">
      <c r="A328" s="5">
        <f>IFERROR(__xludf.DUMMYFUNCTION("""COMPUTED_VALUE"""),45414.64583333333)</f>
        <v>45414.64583</v>
      </c>
      <c r="B328" s="5">
        <f>IFERROR(__xludf.DUMMYFUNCTION("""COMPUTED_VALUE"""),2226.3)</f>
        <v>2226.3</v>
      </c>
    </row>
    <row r="329">
      <c r="A329" s="5">
        <f>IFERROR(__xludf.DUMMYFUNCTION("""COMPUTED_VALUE"""),45415.64583333333)</f>
        <v>45415.64583</v>
      </c>
      <c r="B329" s="5">
        <f>IFERROR(__xludf.DUMMYFUNCTION("""COMPUTED_VALUE"""),2217.05)</f>
        <v>2217.05</v>
      </c>
    </row>
    <row r="330">
      <c r="A330" s="5">
        <f>IFERROR(__xludf.DUMMYFUNCTION("""COMPUTED_VALUE"""),45418.64583333333)</f>
        <v>45418.64583</v>
      </c>
      <c r="B330" s="5">
        <f>IFERROR(__xludf.DUMMYFUNCTION("""COMPUTED_VALUE"""),2256.2)</f>
        <v>2256.2</v>
      </c>
    </row>
    <row r="331">
      <c r="A331" s="5">
        <f>IFERROR(__xludf.DUMMYFUNCTION("""COMPUTED_VALUE"""),45419.64583333333)</f>
        <v>45419.64583</v>
      </c>
      <c r="B331" s="5">
        <f>IFERROR(__xludf.DUMMYFUNCTION("""COMPUTED_VALUE"""),2379.4)</f>
        <v>2379.4</v>
      </c>
    </row>
    <row r="332">
      <c r="A332" s="5">
        <f>IFERROR(__xludf.DUMMYFUNCTION("""COMPUTED_VALUE"""),45420.64583333333)</f>
        <v>45420.64583</v>
      </c>
      <c r="B332" s="5">
        <f>IFERROR(__xludf.DUMMYFUNCTION("""COMPUTED_VALUE"""),2341.05)</f>
        <v>2341.05</v>
      </c>
    </row>
    <row r="333">
      <c r="A333" s="5">
        <f>IFERROR(__xludf.DUMMYFUNCTION("""COMPUTED_VALUE"""),45421.64583333333)</f>
        <v>45421.64583</v>
      </c>
      <c r="B333" s="5">
        <f>IFERROR(__xludf.DUMMYFUNCTION("""COMPUTED_VALUE"""),2325.65)</f>
        <v>2325.65</v>
      </c>
    </row>
    <row r="334">
      <c r="A334" s="5">
        <f>IFERROR(__xludf.DUMMYFUNCTION("""COMPUTED_VALUE"""),45422.64583333333)</f>
        <v>45422.64583</v>
      </c>
      <c r="B334" s="5">
        <f>IFERROR(__xludf.DUMMYFUNCTION("""COMPUTED_VALUE"""),2362.55)</f>
        <v>2362.55</v>
      </c>
    </row>
    <row r="335">
      <c r="A335" s="5">
        <f>IFERROR(__xludf.DUMMYFUNCTION("""COMPUTED_VALUE"""),45425.64583333333)</f>
        <v>45425.64583</v>
      </c>
      <c r="B335" s="5">
        <f>IFERROR(__xludf.DUMMYFUNCTION("""COMPUTED_VALUE"""),2360.65)</f>
        <v>2360.65</v>
      </c>
    </row>
    <row r="336">
      <c r="A336" s="5">
        <f>IFERROR(__xludf.DUMMYFUNCTION("""COMPUTED_VALUE"""),45426.64583333333)</f>
        <v>45426.64583</v>
      </c>
      <c r="B336" s="5">
        <f>IFERROR(__xludf.DUMMYFUNCTION("""COMPUTED_VALUE"""),2349.6)</f>
        <v>2349.6</v>
      </c>
    </row>
    <row r="337">
      <c r="A337" s="5">
        <f>IFERROR(__xludf.DUMMYFUNCTION("""COMPUTED_VALUE"""),45427.64583333333)</f>
        <v>45427.64583</v>
      </c>
      <c r="B337" s="5">
        <f>IFERROR(__xludf.DUMMYFUNCTION("""COMPUTED_VALUE"""),2323.3)</f>
        <v>2323.3</v>
      </c>
    </row>
    <row r="338">
      <c r="A338" s="5">
        <f>IFERROR(__xludf.DUMMYFUNCTION("""COMPUTED_VALUE"""),45428.64583333333)</f>
        <v>45428.64583</v>
      </c>
      <c r="B338" s="5">
        <f>IFERROR(__xludf.DUMMYFUNCTION("""COMPUTED_VALUE"""),2343.15)</f>
        <v>2343.15</v>
      </c>
    </row>
    <row r="339">
      <c r="A339" s="5">
        <f>IFERROR(__xludf.DUMMYFUNCTION("""COMPUTED_VALUE"""),45429.64583333333)</f>
        <v>45429.64583</v>
      </c>
      <c r="B339" s="5">
        <f>IFERROR(__xludf.DUMMYFUNCTION("""COMPUTED_VALUE"""),2320.35)</f>
        <v>2320.35</v>
      </c>
    </row>
    <row r="340">
      <c r="A340" s="5">
        <f>IFERROR(__xludf.DUMMYFUNCTION("""COMPUTED_VALUE"""),45433.64583333333)</f>
        <v>45433.64583</v>
      </c>
      <c r="B340" s="5">
        <f>IFERROR(__xludf.DUMMYFUNCTION("""COMPUTED_VALUE"""),2310.7)</f>
        <v>2310.7</v>
      </c>
    </row>
    <row r="341">
      <c r="A341" s="5">
        <f>IFERROR(__xludf.DUMMYFUNCTION("""COMPUTED_VALUE"""),45434.64583333333)</f>
        <v>45434.64583</v>
      </c>
      <c r="B341" s="5">
        <f>IFERROR(__xludf.DUMMYFUNCTION("""COMPUTED_VALUE"""),2366.9)</f>
        <v>2366.9</v>
      </c>
    </row>
    <row r="342">
      <c r="A342" s="5">
        <f>IFERROR(__xludf.DUMMYFUNCTION("""COMPUTED_VALUE"""),45435.64583333333)</f>
        <v>45435.64583</v>
      </c>
      <c r="B342" s="5">
        <f>IFERROR(__xludf.DUMMYFUNCTION("""COMPUTED_VALUE"""),2382.5)</f>
        <v>2382.5</v>
      </c>
    </row>
    <row r="343">
      <c r="A343" s="5">
        <f>IFERROR(__xludf.DUMMYFUNCTION("""COMPUTED_VALUE"""),45436.64583333333)</f>
        <v>45436.64583</v>
      </c>
      <c r="B343" s="5">
        <f>IFERROR(__xludf.DUMMYFUNCTION("""COMPUTED_VALUE"""),2369.05)</f>
        <v>2369.05</v>
      </c>
    </row>
    <row r="344">
      <c r="A344" s="5">
        <f>IFERROR(__xludf.DUMMYFUNCTION("""COMPUTED_VALUE"""),45439.64583333333)</f>
        <v>45439.64583</v>
      </c>
      <c r="B344" s="5">
        <f>IFERROR(__xludf.DUMMYFUNCTION("""COMPUTED_VALUE"""),2384.5)</f>
        <v>2384.5</v>
      </c>
    </row>
    <row r="345">
      <c r="A345" s="5">
        <f>IFERROR(__xludf.DUMMYFUNCTION("""COMPUTED_VALUE"""),45440.64583333333)</f>
        <v>45440.64583</v>
      </c>
      <c r="B345" s="5">
        <f>IFERROR(__xludf.DUMMYFUNCTION("""COMPUTED_VALUE"""),2395.95)</f>
        <v>2395.95</v>
      </c>
    </row>
    <row r="346">
      <c r="A346" s="5">
        <f>IFERROR(__xludf.DUMMYFUNCTION("""COMPUTED_VALUE"""),45441.64583333333)</f>
        <v>45441.64583</v>
      </c>
      <c r="B346" s="5">
        <f>IFERROR(__xludf.DUMMYFUNCTION("""COMPUTED_VALUE"""),2373.4)</f>
        <v>2373.4</v>
      </c>
    </row>
    <row r="347">
      <c r="A347" s="5">
        <f>IFERROR(__xludf.DUMMYFUNCTION("""COMPUTED_VALUE"""),45442.64583333333)</f>
        <v>45442.64583</v>
      </c>
      <c r="B347" s="5">
        <f>IFERROR(__xludf.DUMMYFUNCTION("""COMPUTED_VALUE"""),2351.4)</f>
        <v>2351.4</v>
      </c>
    </row>
    <row r="348">
      <c r="A348" s="5">
        <f>IFERROR(__xludf.DUMMYFUNCTION("""COMPUTED_VALUE"""),45443.64583333333)</f>
        <v>45443.64583</v>
      </c>
      <c r="B348" s="5">
        <f>IFERROR(__xludf.DUMMYFUNCTION("""COMPUTED_VALUE"""),2329.05)</f>
        <v>2329.05</v>
      </c>
    </row>
    <row r="349">
      <c r="A349" s="5">
        <f>IFERROR(__xludf.DUMMYFUNCTION("""COMPUTED_VALUE"""),45446.64583333333)</f>
        <v>45446.64583</v>
      </c>
      <c r="B349" s="5">
        <f>IFERROR(__xludf.DUMMYFUNCTION("""COMPUTED_VALUE"""),2355.9)</f>
        <v>2355.9</v>
      </c>
    </row>
    <row r="350">
      <c r="A350" s="5">
        <f>IFERROR(__xludf.DUMMYFUNCTION("""COMPUTED_VALUE"""),45447.64583333333)</f>
        <v>45447.64583</v>
      </c>
      <c r="B350" s="5">
        <f>IFERROR(__xludf.DUMMYFUNCTION("""COMPUTED_VALUE"""),2496.3)</f>
        <v>2496.3</v>
      </c>
    </row>
    <row r="351">
      <c r="A351" s="5">
        <f>IFERROR(__xludf.DUMMYFUNCTION("""COMPUTED_VALUE"""),45448.64583333333)</f>
        <v>45448.64583</v>
      </c>
      <c r="B351" s="5">
        <f>IFERROR(__xludf.DUMMYFUNCTION("""COMPUTED_VALUE"""),2602.75)</f>
        <v>2602.75</v>
      </c>
    </row>
    <row r="352">
      <c r="A352" s="5">
        <f>IFERROR(__xludf.DUMMYFUNCTION("""COMPUTED_VALUE"""),45449.64583333333)</f>
        <v>45449.64583</v>
      </c>
      <c r="B352" s="5">
        <f>IFERROR(__xludf.DUMMYFUNCTION("""COMPUTED_VALUE"""),2549.6)</f>
        <v>2549.6</v>
      </c>
    </row>
    <row r="353">
      <c r="A353" s="5">
        <f>IFERROR(__xludf.DUMMYFUNCTION("""COMPUTED_VALUE"""),45450.64583333333)</f>
        <v>45450.64583</v>
      </c>
      <c r="B353" s="5">
        <f>IFERROR(__xludf.DUMMYFUNCTION("""COMPUTED_VALUE"""),2577.8)</f>
        <v>2577.8</v>
      </c>
    </row>
    <row r="354">
      <c r="A354" s="5">
        <f>IFERROR(__xludf.DUMMYFUNCTION("""COMPUTED_VALUE"""),45453.64583333333)</f>
        <v>45453.64583</v>
      </c>
      <c r="B354" s="5">
        <f>IFERROR(__xludf.DUMMYFUNCTION("""COMPUTED_VALUE"""),2565.35)</f>
        <v>2565.35</v>
      </c>
    </row>
    <row r="355">
      <c r="A355" s="5">
        <f>IFERROR(__xludf.DUMMYFUNCTION("""COMPUTED_VALUE"""),45454.64583333333)</f>
        <v>45454.64583</v>
      </c>
      <c r="B355" s="5">
        <f>IFERROR(__xludf.DUMMYFUNCTION("""COMPUTED_VALUE"""),2556.35)</f>
        <v>2556.35</v>
      </c>
    </row>
    <row r="356">
      <c r="A356" s="5">
        <f>IFERROR(__xludf.DUMMYFUNCTION("""COMPUTED_VALUE"""),45455.64583333333)</f>
        <v>45455.64583</v>
      </c>
      <c r="B356" s="5">
        <f>IFERROR(__xludf.DUMMYFUNCTION("""COMPUTED_VALUE"""),2528.7)</f>
        <v>2528.7</v>
      </c>
    </row>
    <row r="357">
      <c r="A357" s="5">
        <f>IFERROR(__xludf.DUMMYFUNCTION("""COMPUTED_VALUE"""),45456.64583333333)</f>
        <v>45456.64583</v>
      </c>
      <c r="B357" s="5">
        <f>IFERROR(__xludf.DUMMYFUNCTION("""COMPUTED_VALUE"""),2487.4)</f>
        <v>2487.4</v>
      </c>
    </row>
    <row r="358">
      <c r="A358" s="5">
        <f>IFERROR(__xludf.DUMMYFUNCTION("""COMPUTED_VALUE"""),45457.64583333333)</f>
        <v>45457.64583</v>
      </c>
      <c r="B358" s="5">
        <f>IFERROR(__xludf.DUMMYFUNCTION("""COMPUTED_VALUE"""),2479.75)</f>
        <v>2479.75</v>
      </c>
    </row>
    <row r="359">
      <c r="A359" s="5">
        <f>IFERROR(__xludf.DUMMYFUNCTION("""COMPUTED_VALUE"""),45461.64583333333)</f>
        <v>45461.64583</v>
      </c>
      <c r="B359" s="5">
        <f>IFERROR(__xludf.DUMMYFUNCTION("""COMPUTED_VALUE"""),2486.25)</f>
        <v>2486.25</v>
      </c>
    </row>
    <row r="360">
      <c r="A360" s="5">
        <f>IFERROR(__xludf.DUMMYFUNCTION("""COMPUTED_VALUE"""),45462.64583333333)</f>
        <v>45462.64583</v>
      </c>
      <c r="B360" s="5">
        <f>IFERROR(__xludf.DUMMYFUNCTION("""COMPUTED_VALUE"""),2457.0)</f>
        <v>2457</v>
      </c>
    </row>
    <row r="361">
      <c r="A361" s="5">
        <f>IFERROR(__xludf.DUMMYFUNCTION("""COMPUTED_VALUE"""),45463.64583333333)</f>
        <v>45463.64583</v>
      </c>
      <c r="B361" s="5">
        <f>IFERROR(__xludf.DUMMYFUNCTION("""COMPUTED_VALUE"""),2482.2)</f>
        <v>2482.2</v>
      </c>
    </row>
    <row r="362">
      <c r="A362" s="5">
        <f>IFERROR(__xludf.DUMMYFUNCTION("""COMPUTED_VALUE"""),45464.64583333333)</f>
        <v>45464.64583</v>
      </c>
      <c r="B362" s="5">
        <f>IFERROR(__xludf.DUMMYFUNCTION("""COMPUTED_VALUE"""),2441.3)</f>
        <v>2441.3</v>
      </c>
    </row>
    <row r="363">
      <c r="A363" s="5">
        <f>IFERROR(__xludf.DUMMYFUNCTION("""COMPUTED_VALUE"""),45467.64583333333)</f>
        <v>45467.64583</v>
      </c>
      <c r="B363" s="5">
        <f>IFERROR(__xludf.DUMMYFUNCTION("""COMPUTED_VALUE"""),2442.2)</f>
        <v>2442.2</v>
      </c>
    </row>
    <row r="364">
      <c r="A364" s="5">
        <f>IFERROR(__xludf.DUMMYFUNCTION("""COMPUTED_VALUE"""),45468.64583333333)</f>
        <v>45468.64583</v>
      </c>
      <c r="B364" s="5">
        <f>IFERROR(__xludf.DUMMYFUNCTION("""COMPUTED_VALUE"""),2432.2)</f>
        <v>2432.2</v>
      </c>
    </row>
    <row r="365">
      <c r="A365" s="5">
        <f>IFERROR(__xludf.DUMMYFUNCTION("""COMPUTED_VALUE"""),45469.64583333333)</f>
        <v>45469.64583</v>
      </c>
      <c r="B365" s="5">
        <f>IFERROR(__xludf.DUMMYFUNCTION("""COMPUTED_VALUE"""),2445.6)</f>
        <v>2445.6</v>
      </c>
    </row>
    <row r="366">
      <c r="A366" s="5">
        <f>IFERROR(__xludf.DUMMYFUNCTION("""COMPUTED_VALUE"""),45470.64583333333)</f>
        <v>45470.64583</v>
      </c>
      <c r="B366" s="5">
        <f>IFERROR(__xludf.DUMMYFUNCTION("""COMPUTED_VALUE"""),2462.15)</f>
        <v>2462.15</v>
      </c>
    </row>
    <row r="367">
      <c r="A367" s="5">
        <f>IFERROR(__xludf.DUMMYFUNCTION("""COMPUTED_VALUE"""),45471.64583333333)</f>
        <v>45471.64583</v>
      </c>
      <c r="B367" s="5">
        <f>IFERROR(__xludf.DUMMYFUNCTION("""COMPUTED_VALUE"""),2473.05)</f>
        <v>2473.05</v>
      </c>
    </row>
    <row r="368">
      <c r="A368" s="5">
        <f>IFERROR(__xludf.DUMMYFUNCTION("""COMPUTED_VALUE"""),45474.64583333333)</f>
        <v>45474.64583</v>
      </c>
      <c r="B368" s="5">
        <f>IFERROR(__xludf.DUMMYFUNCTION("""COMPUTED_VALUE"""),2505.1)</f>
        <v>2505.1</v>
      </c>
    </row>
    <row r="369">
      <c r="A369" s="5">
        <f>IFERROR(__xludf.DUMMYFUNCTION("""COMPUTED_VALUE"""),45475.64583333333)</f>
        <v>45475.64583</v>
      </c>
      <c r="B369" s="5">
        <f>IFERROR(__xludf.DUMMYFUNCTION("""COMPUTED_VALUE"""),2485.15)</f>
        <v>2485.15</v>
      </c>
    </row>
    <row r="370">
      <c r="A370" s="5">
        <f>IFERROR(__xludf.DUMMYFUNCTION("""COMPUTED_VALUE"""),45476.64583333333)</f>
        <v>45476.64583</v>
      </c>
      <c r="B370" s="5">
        <f>IFERROR(__xludf.DUMMYFUNCTION("""COMPUTED_VALUE"""),2510.35)</f>
        <v>2510.35</v>
      </c>
    </row>
    <row r="371">
      <c r="A371" s="5">
        <f>IFERROR(__xludf.DUMMYFUNCTION("""COMPUTED_VALUE"""),45477.64583333333)</f>
        <v>45477.64583</v>
      </c>
      <c r="B371" s="5">
        <f>IFERROR(__xludf.DUMMYFUNCTION("""COMPUTED_VALUE"""),2495.95)</f>
        <v>2495.95</v>
      </c>
    </row>
    <row r="372">
      <c r="A372" s="5">
        <f>IFERROR(__xludf.DUMMYFUNCTION("""COMPUTED_VALUE"""),45478.64583333333)</f>
        <v>45478.64583</v>
      </c>
      <c r="B372" s="5">
        <f>IFERROR(__xludf.DUMMYFUNCTION("""COMPUTED_VALUE"""),2547.0)</f>
        <v>2547</v>
      </c>
    </row>
    <row r="373">
      <c r="A373" s="5">
        <f>IFERROR(__xludf.DUMMYFUNCTION("""COMPUTED_VALUE"""),45481.64583333333)</f>
        <v>45481.64583</v>
      </c>
      <c r="B373" s="5">
        <f>IFERROR(__xludf.DUMMYFUNCTION("""COMPUTED_VALUE"""),2587.15)</f>
        <v>2587.15</v>
      </c>
    </row>
    <row r="374">
      <c r="A374" s="5">
        <f>IFERROR(__xludf.DUMMYFUNCTION("""COMPUTED_VALUE"""),45482.64583333333)</f>
        <v>45482.64583</v>
      </c>
      <c r="B374" s="5">
        <f>IFERROR(__xludf.DUMMYFUNCTION("""COMPUTED_VALUE"""),2590.15)</f>
        <v>2590.15</v>
      </c>
    </row>
    <row r="375">
      <c r="A375" s="5">
        <f>IFERROR(__xludf.DUMMYFUNCTION("""COMPUTED_VALUE"""),45483.64583333333)</f>
        <v>45483.64583</v>
      </c>
      <c r="B375" s="5">
        <f>IFERROR(__xludf.DUMMYFUNCTION("""COMPUTED_VALUE"""),2610.45)</f>
        <v>2610.45</v>
      </c>
    </row>
    <row r="376">
      <c r="A376" s="5">
        <f>IFERROR(__xludf.DUMMYFUNCTION("""COMPUTED_VALUE"""),45484.64583333333)</f>
        <v>45484.64583</v>
      </c>
      <c r="B376" s="5">
        <f>IFERROR(__xludf.DUMMYFUNCTION("""COMPUTED_VALUE"""),2608.85)</f>
        <v>2608.85</v>
      </c>
    </row>
    <row r="377">
      <c r="A377" s="5">
        <f>IFERROR(__xludf.DUMMYFUNCTION("""COMPUTED_VALUE"""),45485.64583333333)</f>
        <v>45485.64583</v>
      </c>
      <c r="B377" s="5">
        <f>IFERROR(__xludf.DUMMYFUNCTION("""COMPUTED_VALUE"""),2622.25)</f>
        <v>2622.25</v>
      </c>
    </row>
    <row r="378">
      <c r="A378" s="5">
        <f>IFERROR(__xludf.DUMMYFUNCTION("""COMPUTED_VALUE"""),45488.64583333333)</f>
        <v>45488.64583</v>
      </c>
      <c r="B378" s="5">
        <f>IFERROR(__xludf.DUMMYFUNCTION("""COMPUTED_VALUE"""),2620.3)</f>
        <v>2620.3</v>
      </c>
    </row>
    <row r="379">
      <c r="A379" s="5">
        <f>IFERROR(__xludf.DUMMYFUNCTION("""COMPUTED_VALUE"""),45489.64583333333)</f>
        <v>45489.64583</v>
      </c>
      <c r="B379" s="5">
        <f>IFERROR(__xludf.DUMMYFUNCTION("""COMPUTED_VALUE"""),2688.45)</f>
        <v>2688.45</v>
      </c>
    </row>
    <row r="380">
      <c r="A380" s="5">
        <f>IFERROR(__xludf.DUMMYFUNCTION("""COMPUTED_VALUE"""),45491.64583333333)</f>
        <v>45491.64583</v>
      </c>
      <c r="B380" s="5">
        <f>IFERROR(__xludf.DUMMYFUNCTION("""COMPUTED_VALUE"""),2738.4)</f>
        <v>2738.4</v>
      </c>
    </row>
    <row r="381">
      <c r="A381" s="5">
        <f>IFERROR(__xludf.DUMMYFUNCTION("""COMPUTED_VALUE"""),45492.64583333333)</f>
        <v>45492.64583</v>
      </c>
      <c r="B381" s="5">
        <f>IFERROR(__xludf.DUMMYFUNCTION("""COMPUTED_VALUE"""),2727.0)</f>
        <v>2727</v>
      </c>
    </row>
    <row r="382">
      <c r="A382" s="5">
        <f>IFERROR(__xludf.DUMMYFUNCTION("""COMPUTED_VALUE"""),45495.64583333333)</f>
        <v>45495.64583</v>
      </c>
      <c r="B382" s="5">
        <f>IFERROR(__xludf.DUMMYFUNCTION("""COMPUTED_VALUE"""),2735.3)</f>
        <v>2735.3</v>
      </c>
    </row>
    <row r="383">
      <c r="A383" s="5">
        <f>IFERROR(__xludf.DUMMYFUNCTION("""COMPUTED_VALUE"""),45496.64583333333)</f>
        <v>45496.64583</v>
      </c>
      <c r="B383" s="5">
        <f>IFERROR(__xludf.DUMMYFUNCTION("""COMPUTED_VALUE"""),2766.35)</f>
        <v>2766.35</v>
      </c>
    </row>
    <row r="384">
      <c r="A384" s="5">
        <f>IFERROR(__xludf.DUMMYFUNCTION("""COMPUTED_VALUE"""),45497.64583333333)</f>
        <v>45497.64583</v>
      </c>
      <c r="B384" s="5">
        <f>IFERROR(__xludf.DUMMYFUNCTION("""COMPUTED_VALUE"""),2717.05)</f>
        <v>2717.05</v>
      </c>
    </row>
    <row r="385">
      <c r="A385" s="5">
        <f>IFERROR(__xludf.DUMMYFUNCTION("""COMPUTED_VALUE"""),45498.64583333333)</f>
        <v>45498.64583</v>
      </c>
      <c r="B385" s="5">
        <f>IFERROR(__xludf.DUMMYFUNCTION("""COMPUTED_VALUE"""),2707.2)</f>
        <v>2707.2</v>
      </c>
    </row>
    <row r="386">
      <c r="A386" s="5">
        <f>IFERROR(__xludf.DUMMYFUNCTION("""COMPUTED_VALUE"""),45499.64583333333)</f>
        <v>45499.64583</v>
      </c>
      <c r="B386" s="5">
        <f>IFERROR(__xludf.DUMMYFUNCTION("""COMPUTED_VALUE"""),2711.05)</f>
        <v>2711.05</v>
      </c>
    </row>
    <row r="387">
      <c r="A387" s="5">
        <f>IFERROR(__xludf.DUMMYFUNCTION("""COMPUTED_VALUE"""),45502.64583333333)</f>
        <v>45502.64583</v>
      </c>
      <c r="B387" s="5">
        <f>IFERROR(__xludf.DUMMYFUNCTION("""COMPUTED_VALUE"""),2711.6)</f>
        <v>2711.6</v>
      </c>
    </row>
    <row r="388">
      <c r="A388" s="5">
        <f>IFERROR(__xludf.DUMMYFUNCTION("""COMPUTED_VALUE"""),45503.64583333333)</f>
        <v>45503.64583</v>
      </c>
      <c r="B388" s="5">
        <f>IFERROR(__xludf.DUMMYFUNCTION("""COMPUTED_VALUE"""),2691.4)</f>
        <v>2691.4</v>
      </c>
    </row>
    <row r="389">
      <c r="A389" s="5">
        <f>IFERROR(__xludf.DUMMYFUNCTION("""COMPUTED_VALUE"""),45504.64583333333)</f>
        <v>45504.64583</v>
      </c>
      <c r="B389" s="5">
        <f>IFERROR(__xludf.DUMMYFUNCTION("""COMPUTED_VALUE"""),2705.65)</f>
        <v>2705.65</v>
      </c>
    </row>
    <row r="390">
      <c r="A390" s="5">
        <f>IFERROR(__xludf.DUMMYFUNCTION("""COMPUTED_VALUE"""),45505.64583333333)</f>
        <v>45505.64583</v>
      </c>
      <c r="B390" s="5">
        <f>IFERROR(__xludf.DUMMYFUNCTION("""COMPUTED_VALUE"""),2715.55)</f>
        <v>2715.55</v>
      </c>
    </row>
    <row r="391">
      <c r="A391" s="5">
        <f>IFERROR(__xludf.DUMMYFUNCTION("""COMPUTED_VALUE"""),45506.64583333333)</f>
        <v>45506.64583</v>
      </c>
      <c r="B391" s="5">
        <f>IFERROR(__xludf.DUMMYFUNCTION("""COMPUTED_VALUE"""),2692.55)</f>
        <v>2692.55</v>
      </c>
    </row>
    <row r="392">
      <c r="A392" s="5">
        <f>IFERROR(__xludf.DUMMYFUNCTION("""COMPUTED_VALUE"""),45509.64583333333)</f>
        <v>45509.64583</v>
      </c>
      <c r="B392" s="5">
        <f>IFERROR(__xludf.DUMMYFUNCTION("""COMPUTED_VALUE"""),2715.9)</f>
        <v>2715.9</v>
      </c>
    </row>
    <row r="393">
      <c r="A393" s="5">
        <f>IFERROR(__xludf.DUMMYFUNCTION("""COMPUTED_VALUE"""),45510.64583333333)</f>
        <v>45510.64583</v>
      </c>
      <c r="B393" s="5">
        <f>IFERROR(__xludf.DUMMYFUNCTION("""COMPUTED_VALUE"""),2750.05)</f>
        <v>2750.05</v>
      </c>
    </row>
    <row r="394">
      <c r="A394" s="5">
        <f>IFERROR(__xludf.DUMMYFUNCTION("""COMPUTED_VALUE"""),45511.64583333333)</f>
        <v>45511.64583</v>
      </c>
      <c r="B394" s="5">
        <f>IFERROR(__xludf.DUMMYFUNCTION("""COMPUTED_VALUE"""),2744.05)</f>
        <v>2744.05</v>
      </c>
    </row>
    <row r="395">
      <c r="A395" s="5">
        <f>IFERROR(__xludf.DUMMYFUNCTION("""COMPUTED_VALUE"""),45512.64583333333)</f>
        <v>45512.64583</v>
      </c>
      <c r="B395" s="5">
        <f>IFERROR(__xludf.DUMMYFUNCTION("""COMPUTED_VALUE"""),2733.2)</f>
        <v>2733.2</v>
      </c>
    </row>
    <row r="396">
      <c r="A396" s="5">
        <f>IFERROR(__xludf.DUMMYFUNCTION("""COMPUTED_VALUE"""),45513.64583333333)</f>
        <v>45513.64583</v>
      </c>
      <c r="B396" s="5">
        <f>IFERROR(__xludf.DUMMYFUNCTION("""COMPUTED_VALUE"""),2747.2)</f>
        <v>2747.2</v>
      </c>
    </row>
    <row r="397">
      <c r="A397" s="5">
        <f>IFERROR(__xludf.DUMMYFUNCTION("""COMPUTED_VALUE"""),45516.64583333333)</f>
        <v>45516.64583</v>
      </c>
      <c r="B397" s="5">
        <f>IFERROR(__xludf.DUMMYFUNCTION("""COMPUTED_VALUE"""),2748.7)</f>
        <v>2748.7</v>
      </c>
    </row>
    <row r="398">
      <c r="A398" s="5">
        <f>IFERROR(__xludf.DUMMYFUNCTION("""COMPUTED_VALUE"""),45517.64583333333)</f>
        <v>45517.64583</v>
      </c>
      <c r="B398" s="5">
        <f>IFERROR(__xludf.DUMMYFUNCTION("""COMPUTED_VALUE"""),2741.4)</f>
        <v>2741.4</v>
      </c>
    </row>
    <row r="399">
      <c r="A399" s="5">
        <f>IFERROR(__xludf.DUMMYFUNCTION("""COMPUTED_VALUE"""),45518.64583333333)</f>
        <v>45518.64583</v>
      </c>
      <c r="B399" s="5">
        <f>IFERROR(__xludf.DUMMYFUNCTION("""COMPUTED_VALUE"""),2722.05)</f>
        <v>2722.05</v>
      </c>
    </row>
    <row r="400">
      <c r="A400" s="5">
        <f>IFERROR(__xludf.DUMMYFUNCTION("""COMPUTED_VALUE"""),45520.64583333333)</f>
        <v>45520.64583</v>
      </c>
      <c r="B400" s="5">
        <f>IFERROR(__xludf.DUMMYFUNCTION("""COMPUTED_VALUE"""),2748.25)</f>
        <v>2748.25</v>
      </c>
    </row>
    <row r="401">
      <c r="A401" s="5">
        <f>IFERROR(__xludf.DUMMYFUNCTION("""COMPUTED_VALUE"""),45523.64583333333)</f>
        <v>45523.64583</v>
      </c>
      <c r="B401" s="5">
        <f>IFERROR(__xludf.DUMMYFUNCTION("""COMPUTED_VALUE"""),2742.55)</f>
        <v>2742.55</v>
      </c>
    </row>
    <row r="402">
      <c r="A402" s="5">
        <f>IFERROR(__xludf.DUMMYFUNCTION("""COMPUTED_VALUE"""),45524.64583333333)</f>
        <v>45524.64583</v>
      </c>
      <c r="B402" s="5">
        <f>IFERROR(__xludf.DUMMYFUNCTION("""COMPUTED_VALUE"""),2751.05)</f>
        <v>2751.05</v>
      </c>
    </row>
    <row r="403">
      <c r="A403" s="5">
        <f>IFERROR(__xludf.DUMMYFUNCTION("""COMPUTED_VALUE"""),45525.64583333333)</f>
        <v>45525.64583</v>
      </c>
      <c r="B403" s="5">
        <f>IFERROR(__xludf.DUMMYFUNCTION("""COMPUTED_VALUE"""),2791.2)</f>
        <v>2791.2</v>
      </c>
    </row>
    <row r="404">
      <c r="A404" s="5">
        <f>IFERROR(__xludf.DUMMYFUNCTION("""COMPUTED_VALUE"""),45526.64583333333)</f>
        <v>45526.64583</v>
      </c>
      <c r="B404" s="5">
        <f>IFERROR(__xludf.DUMMYFUNCTION("""COMPUTED_VALUE"""),2792.8)</f>
        <v>2792.8</v>
      </c>
    </row>
    <row r="405">
      <c r="A405" s="5">
        <f>IFERROR(__xludf.DUMMYFUNCTION("""COMPUTED_VALUE"""),45527.64583333333)</f>
        <v>45527.64583</v>
      </c>
      <c r="B405" s="5">
        <f>IFERROR(__xludf.DUMMYFUNCTION("""COMPUTED_VALUE"""),2815.6)</f>
        <v>2815.6</v>
      </c>
    </row>
    <row r="406">
      <c r="A406" s="5">
        <f>IFERROR(__xludf.DUMMYFUNCTION("""COMPUTED_VALUE"""),45530.64583333333)</f>
        <v>45530.64583</v>
      </c>
      <c r="B406" s="5">
        <f>IFERROR(__xludf.DUMMYFUNCTION("""COMPUTED_VALUE"""),2821.15)</f>
        <v>2821.15</v>
      </c>
    </row>
    <row r="407">
      <c r="A407" s="5">
        <f>IFERROR(__xludf.DUMMYFUNCTION("""COMPUTED_VALUE"""),45531.64583333333)</f>
        <v>45531.64583</v>
      </c>
      <c r="B407" s="5">
        <f>IFERROR(__xludf.DUMMYFUNCTION("""COMPUTED_VALUE"""),2766.9)</f>
        <v>2766.9</v>
      </c>
    </row>
    <row r="408">
      <c r="A408" s="5">
        <f>IFERROR(__xludf.DUMMYFUNCTION("""COMPUTED_VALUE"""),45532.64583333333)</f>
        <v>45532.64583</v>
      </c>
      <c r="B408" s="5">
        <f>IFERROR(__xludf.DUMMYFUNCTION("""COMPUTED_VALUE"""),2764.35)</f>
        <v>2764.35</v>
      </c>
    </row>
    <row r="409">
      <c r="A409" s="5">
        <f>IFERROR(__xludf.DUMMYFUNCTION("""COMPUTED_VALUE"""),45533.64583333333)</f>
        <v>45533.64583</v>
      </c>
      <c r="B409" s="5">
        <f>IFERROR(__xludf.DUMMYFUNCTION("""COMPUTED_VALUE"""),2785.25)</f>
        <v>2785.25</v>
      </c>
    </row>
    <row r="410">
      <c r="A410" s="5">
        <f>IFERROR(__xludf.DUMMYFUNCTION("""COMPUTED_VALUE"""),45534.64583333333)</f>
        <v>45534.64583</v>
      </c>
      <c r="B410" s="5">
        <f>IFERROR(__xludf.DUMMYFUNCTION("""COMPUTED_VALUE"""),2778.0)</f>
        <v>2778</v>
      </c>
    </row>
    <row r="411">
      <c r="A411" s="5">
        <f>IFERROR(__xludf.DUMMYFUNCTION("""COMPUTED_VALUE"""),45537.64583333333)</f>
        <v>45537.64583</v>
      </c>
      <c r="B411" s="5">
        <f>IFERROR(__xludf.DUMMYFUNCTION("""COMPUTED_VALUE"""),2789.05)</f>
        <v>2789.05</v>
      </c>
    </row>
    <row r="412">
      <c r="A412" s="5">
        <f>IFERROR(__xludf.DUMMYFUNCTION("""COMPUTED_VALUE"""),45538.64583333333)</f>
        <v>45538.64583</v>
      </c>
      <c r="B412" s="5">
        <f>IFERROR(__xludf.DUMMYFUNCTION("""COMPUTED_VALUE"""),2794.3)</f>
        <v>2794.3</v>
      </c>
    </row>
    <row r="413">
      <c r="A413" s="5">
        <f>IFERROR(__xludf.DUMMYFUNCTION("""COMPUTED_VALUE"""),45539.64583333333)</f>
        <v>45539.64583</v>
      </c>
      <c r="B413" s="5">
        <f>IFERROR(__xludf.DUMMYFUNCTION("""COMPUTED_VALUE"""),2841.25)</f>
        <v>2841.25</v>
      </c>
    </row>
    <row r="414">
      <c r="A414" s="5">
        <f>IFERROR(__xludf.DUMMYFUNCTION("""COMPUTED_VALUE"""),45540.64583333333)</f>
        <v>45540.64583</v>
      </c>
      <c r="B414" s="5">
        <f>IFERROR(__xludf.DUMMYFUNCTION("""COMPUTED_VALUE"""),2838.45)</f>
        <v>2838.45</v>
      </c>
    </row>
    <row r="415">
      <c r="A415" s="5">
        <f>IFERROR(__xludf.DUMMYFUNCTION("""COMPUTED_VALUE"""),45541.64583333333)</f>
        <v>45541.64583</v>
      </c>
      <c r="B415" s="5">
        <f>IFERROR(__xludf.DUMMYFUNCTION("""COMPUTED_VALUE"""),2838.95)</f>
        <v>2838.95</v>
      </c>
    </row>
    <row r="416">
      <c r="A416" s="5">
        <f>IFERROR(__xludf.DUMMYFUNCTION("""COMPUTED_VALUE"""),45544.64583333333)</f>
        <v>45544.64583</v>
      </c>
      <c r="B416" s="5">
        <f>IFERROR(__xludf.DUMMYFUNCTION("""COMPUTED_VALUE"""),2921.8)</f>
        <v>2921.8</v>
      </c>
    </row>
    <row r="417">
      <c r="A417" s="5">
        <f>IFERROR(__xludf.DUMMYFUNCTION("""COMPUTED_VALUE"""),45545.64583333333)</f>
        <v>45545.64583</v>
      </c>
      <c r="B417" s="5">
        <f>IFERROR(__xludf.DUMMYFUNCTION("""COMPUTED_VALUE"""),2898.6)</f>
        <v>2898.6</v>
      </c>
    </row>
    <row r="418">
      <c r="A418" s="5">
        <f>IFERROR(__xludf.DUMMYFUNCTION("""COMPUTED_VALUE"""),45546.64583333333)</f>
        <v>45546.64583</v>
      </c>
      <c r="B418" s="5">
        <f>IFERROR(__xludf.DUMMYFUNCTION("""COMPUTED_VALUE"""),2904.15)</f>
        <v>2904.15</v>
      </c>
    </row>
    <row r="419">
      <c r="A419" s="5">
        <f>IFERROR(__xludf.DUMMYFUNCTION("""COMPUTED_VALUE"""),45547.64583333333)</f>
        <v>45547.64583</v>
      </c>
      <c r="B419" s="5">
        <f>IFERROR(__xludf.DUMMYFUNCTION("""COMPUTED_VALUE"""),2956.4)</f>
        <v>2956.4</v>
      </c>
    </row>
    <row r="420">
      <c r="A420" s="5">
        <f>IFERROR(__xludf.DUMMYFUNCTION("""COMPUTED_VALUE"""),45548.64583333333)</f>
        <v>45548.64583</v>
      </c>
      <c r="B420" s="5">
        <f>IFERROR(__xludf.DUMMYFUNCTION("""COMPUTED_VALUE"""),2932.95)</f>
        <v>2932.95</v>
      </c>
    </row>
    <row r="421">
      <c r="A421" s="5">
        <f>IFERROR(__xludf.DUMMYFUNCTION("""COMPUTED_VALUE"""),45551.64583333333)</f>
        <v>45551.64583</v>
      </c>
      <c r="B421" s="5">
        <f>IFERROR(__xludf.DUMMYFUNCTION("""COMPUTED_VALUE"""),2867.1)</f>
        <v>2867.1</v>
      </c>
    </row>
    <row r="422">
      <c r="A422" s="5">
        <f>IFERROR(__xludf.DUMMYFUNCTION("""COMPUTED_VALUE"""),45552.64583333333)</f>
        <v>45552.64583</v>
      </c>
      <c r="B422" s="5">
        <f>IFERROR(__xludf.DUMMYFUNCTION("""COMPUTED_VALUE"""),2873.5)</f>
        <v>2873.5</v>
      </c>
    </row>
    <row r="423">
      <c r="A423" s="5">
        <f>IFERROR(__xludf.DUMMYFUNCTION("""COMPUTED_VALUE"""),45553.64583333333)</f>
        <v>45553.64583</v>
      </c>
      <c r="B423" s="5">
        <f>IFERROR(__xludf.DUMMYFUNCTION("""COMPUTED_VALUE"""),2875.85)</f>
        <v>2875.85</v>
      </c>
    </row>
    <row r="424">
      <c r="A424" s="5">
        <f>IFERROR(__xludf.DUMMYFUNCTION("""COMPUTED_VALUE"""),45554.64583333333)</f>
        <v>45554.64583</v>
      </c>
      <c r="B424" s="5">
        <f>IFERROR(__xludf.DUMMYFUNCTION("""COMPUTED_VALUE"""),2911.75)</f>
        <v>2911.75</v>
      </c>
    </row>
    <row r="425">
      <c r="A425" s="5">
        <f>IFERROR(__xludf.DUMMYFUNCTION("""COMPUTED_VALUE"""),45555.64583333333)</f>
        <v>45555.64583</v>
      </c>
      <c r="B425" s="5">
        <f>IFERROR(__xludf.DUMMYFUNCTION("""COMPUTED_VALUE"""),2977.6)</f>
        <v>2977.6</v>
      </c>
    </row>
    <row r="426">
      <c r="A426" s="5">
        <f>IFERROR(__xludf.DUMMYFUNCTION("""COMPUTED_VALUE"""),45558.64583333333)</f>
        <v>45558.64583</v>
      </c>
      <c r="B426" s="5">
        <f>IFERROR(__xludf.DUMMYFUNCTION("""COMPUTED_VALUE"""),3028.55)</f>
        <v>3028.55</v>
      </c>
    </row>
    <row r="427">
      <c r="A427" s="5">
        <f>IFERROR(__xludf.DUMMYFUNCTION("""COMPUTED_VALUE"""),45559.64583333333)</f>
        <v>45559.64583</v>
      </c>
      <c r="B427" s="5">
        <f>IFERROR(__xludf.DUMMYFUNCTION("""COMPUTED_VALUE"""),2950.55)</f>
        <v>2950.55</v>
      </c>
    </row>
    <row r="428">
      <c r="A428" s="5">
        <f>IFERROR(__xludf.DUMMYFUNCTION("""COMPUTED_VALUE"""),45560.64583333333)</f>
        <v>45560.64583</v>
      </c>
      <c r="B428" s="5">
        <f>IFERROR(__xludf.DUMMYFUNCTION("""COMPUTED_VALUE"""),2948.95)</f>
        <v>2948.95</v>
      </c>
    </row>
    <row r="429">
      <c r="A429" s="5">
        <f>IFERROR(__xludf.DUMMYFUNCTION("""COMPUTED_VALUE"""),45561.64583333333)</f>
        <v>45561.64583</v>
      </c>
      <c r="B429" s="5">
        <f>IFERROR(__xludf.DUMMYFUNCTION("""COMPUTED_VALUE"""),2986.1)</f>
        <v>2986.1</v>
      </c>
    </row>
    <row r="430">
      <c r="A430" s="5">
        <f>IFERROR(__xludf.DUMMYFUNCTION("""COMPUTED_VALUE"""),45562.64583333333)</f>
        <v>45562.64583</v>
      </c>
      <c r="B430" s="5">
        <f>IFERROR(__xludf.DUMMYFUNCTION("""COMPUTED_VALUE"""),2966.25)</f>
        <v>2966.25</v>
      </c>
    </row>
    <row r="431">
      <c r="A431" s="5">
        <f>IFERROR(__xludf.DUMMYFUNCTION("""COMPUTED_VALUE"""),45565.64583333333)</f>
        <v>45565.64583</v>
      </c>
      <c r="B431" s="5">
        <f>IFERROR(__xludf.DUMMYFUNCTION("""COMPUTED_VALUE"""),2958.3)</f>
        <v>2958.3</v>
      </c>
    </row>
    <row r="432">
      <c r="A432" s="5">
        <f>IFERROR(__xludf.DUMMYFUNCTION("""COMPUTED_VALUE"""),45566.64583333333)</f>
        <v>45566.64583</v>
      </c>
      <c r="B432" s="5">
        <f>IFERROR(__xludf.DUMMYFUNCTION("""COMPUTED_VALUE"""),2923.75)</f>
        <v>2923.75</v>
      </c>
    </row>
    <row r="433">
      <c r="A433" s="5">
        <f>IFERROR(__xludf.DUMMYFUNCTION("""COMPUTED_VALUE"""),45568.64583333333)</f>
        <v>45568.64583</v>
      </c>
      <c r="B433" s="5">
        <f>IFERROR(__xludf.DUMMYFUNCTION("""COMPUTED_VALUE"""),2893.35)</f>
        <v>2893.35</v>
      </c>
    </row>
    <row r="434">
      <c r="A434" s="5">
        <f>IFERROR(__xludf.DUMMYFUNCTION("""COMPUTED_VALUE"""),45569.64583333333)</f>
        <v>45569.64583</v>
      </c>
      <c r="B434" s="5">
        <f>IFERROR(__xludf.DUMMYFUNCTION("""COMPUTED_VALUE"""),2848.75)</f>
        <v>2848.75</v>
      </c>
    </row>
    <row r="435">
      <c r="A435" s="5">
        <f>IFERROR(__xludf.DUMMYFUNCTION("""COMPUTED_VALUE"""),45572.64583333333)</f>
        <v>45572.64583</v>
      </c>
      <c r="B435" s="5">
        <f>IFERROR(__xludf.DUMMYFUNCTION("""COMPUTED_VALUE"""),2833.4)</f>
        <v>2833.4</v>
      </c>
    </row>
    <row r="436">
      <c r="A436" s="5">
        <f>IFERROR(__xludf.DUMMYFUNCTION("""COMPUTED_VALUE"""),45573.64583333333)</f>
        <v>45573.64583</v>
      </c>
      <c r="B436" s="5">
        <f>IFERROR(__xludf.DUMMYFUNCTION("""COMPUTED_VALUE"""),2818.8)</f>
        <v>2818.8</v>
      </c>
    </row>
    <row r="437">
      <c r="A437" s="5">
        <f>IFERROR(__xludf.DUMMYFUNCTION("""COMPUTED_VALUE"""),45574.64583333333)</f>
        <v>45574.64583</v>
      </c>
      <c r="B437" s="5">
        <f>IFERROR(__xludf.DUMMYFUNCTION("""COMPUTED_VALUE"""),2768.95)</f>
        <v>2768.95</v>
      </c>
    </row>
    <row r="438">
      <c r="A438" s="5">
        <f>IFERROR(__xludf.DUMMYFUNCTION("""COMPUTED_VALUE"""),45575.64583333333)</f>
        <v>45575.64583</v>
      </c>
      <c r="B438" s="5">
        <f>IFERROR(__xludf.DUMMYFUNCTION("""COMPUTED_VALUE"""),2754.7)</f>
        <v>2754.7</v>
      </c>
    </row>
    <row r="439">
      <c r="A439" s="5">
        <f>IFERROR(__xludf.DUMMYFUNCTION("""COMPUTED_VALUE"""),45576.64583333333)</f>
        <v>45576.64583</v>
      </c>
      <c r="B439" s="5">
        <f>IFERROR(__xludf.DUMMYFUNCTION("""COMPUTED_VALUE"""),2783.2)</f>
        <v>2783.2</v>
      </c>
    </row>
    <row r="440">
      <c r="A440" s="5">
        <f>IFERROR(__xludf.DUMMYFUNCTION("""COMPUTED_VALUE"""),45579.64583333333)</f>
        <v>45579.64583</v>
      </c>
      <c r="B440" s="5">
        <f>IFERROR(__xludf.DUMMYFUNCTION("""COMPUTED_VALUE"""),2789.1)</f>
        <v>2789.1</v>
      </c>
    </row>
    <row r="441">
      <c r="A441" s="5">
        <f>IFERROR(__xludf.DUMMYFUNCTION("""COMPUTED_VALUE"""),45580.64583333333)</f>
        <v>45580.64583</v>
      </c>
      <c r="B441" s="5">
        <f>IFERROR(__xludf.DUMMYFUNCTION("""COMPUTED_VALUE"""),2781.45)</f>
        <v>2781.45</v>
      </c>
    </row>
    <row r="442">
      <c r="A442" s="5">
        <f>IFERROR(__xludf.DUMMYFUNCTION("""COMPUTED_VALUE"""),45581.64583333333)</f>
        <v>45581.64583</v>
      </c>
      <c r="B442" s="5">
        <f>IFERROR(__xludf.DUMMYFUNCTION("""COMPUTED_VALUE"""),2781.25)</f>
        <v>2781.25</v>
      </c>
    </row>
    <row r="443">
      <c r="A443" s="5">
        <f>IFERROR(__xludf.DUMMYFUNCTION("""COMPUTED_VALUE"""),45582.64583333333)</f>
        <v>45582.64583</v>
      </c>
      <c r="B443" s="5">
        <f>IFERROR(__xludf.DUMMYFUNCTION("""COMPUTED_VALUE"""),2738.65)</f>
        <v>2738.65</v>
      </c>
    </row>
    <row r="444">
      <c r="A444" s="5">
        <f>IFERROR(__xludf.DUMMYFUNCTION("""COMPUTED_VALUE"""),45583.64583333333)</f>
        <v>45583.64583</v>
      </c>
      <c r="B444" s="5">
        <f>IFERROR(__xludf.DUMMYFUNCTION("""COMPUTED_VALUE"""),2717.1)</f>
        <v>2717.1</v>
      </c>
    </row>
    <row r="445">
      <c r="A445" s="5">
        <f>IFERROR(__xludf.DUMMYFUNCTION("""COMPUTED_VALUE"""),45586.64583333333)</f>
        <v>45586.64583</v>
      </c>
      <c r="B445" s="5">
        <f>IFERROR(__xludf.DUMMYFUNCTION("""COMPUTED_VALUE"""),2693.55)</f>
        <v>2693.55</v>
      </c>
    </row>
    <row r="446">
      <c r="A446" s="5">
        <f>IFERROR(__xludf.DUMMYFUNCTION("""COMPUTED_VALUE"""),45587.64583333333)</f>
        <v>45587.64583</v>
      </c>
      <c r="B446" s="5">
        <f>IFERROR(__xludf.DUMMYFUNCTION("""COMPUTED_VALUE"""),2681.7)</f>
        <v>2681.7</v>
      </c>
    </row>
    <row r="447">
      <c r="A447" s="5">
        <f>IFERROR(__xludf.DUMMYFUNCTION("""COMPUTED_VALUE"""),45588.64583333333)</f>
        <v>45588.64583</v>
      </c>
      <c r="B447" s="5">
        <f>IFERROR(__xludf.DUMMYFUNCTION("""COMPUTED_VALUE"""),2659.3)</f>
        <v>2659.3</v>
      </c>
    </row>
    <row r="448">
      <c r="A448" s="5">
        <f>IFERROR(__xludf.DUMMYFUNCTION("""COMPUTED_VALUE"""),45589.64583333333)</f>
        <v>45589.64583</v>
      </c>
      <c r="B448" s="5">
        <f>IFERROR(__xludf.DUMMYFUNCTION("""COMPUTED_VALUE"""),2505.1)</f>
        <v>2505.1</v>
      </c>
    </row>
    <row r="449">
      <c r="A449" s="5">
        <f>IFERROR(__xludf.DUMMYFUNCTION("""COMPUTED_VALUE"""),45590.64583333333)</f>
        <v>45590.64583</v>
      </c>
      <c r="B449" s="5">
        <f>IFERROR(__xludf.DUMMYFUNCTION("""COMPUTED_VALUE"""),2528.05)</f>
        <v>2528.05</v>
      </c>
    </row>
    <row r="450">
      <c r="A450" s="5">
        <f>IFERROR(__xludf.DUMMYFUNCTION("""COMPUTED_VALUE"""),45593.64583333333)</f>
        <v>45593.64583</v>
      </c>
      <c r="B450" s="5">
        <f>IFERROR(__xludf.DUMMYFUNCTION("""COMPUTED_VALUE"""),2575.8)</f>
        <v>2575.8</v>
      </c>
    </row>
    <row r="451">
      <c r="A451" s="5">
        <f>IFERROR(__xludf.DUMMYFUNCTION("""COMPUTED_VALUE"""),45594.64583333333)</f>
        <v>45594.64583</v>
      </c>
      <c r="B451" s="5">
        <f>IFERROR(__xludf.DUMMYFUNCTION("""COMPUTED_VALUE"""),2547.65)</f>
        <v>2547.65</v>
      </c>
    </row>
    <row r="452">
      <c r="A452" s="5">
        <f>IFERROR(__xludf.DUMMYFUNCTION("""COMPUTED_VALUE"""),45595.64583333333)</f>
        <v>45595.64583</v>
      </c>
      <c r="B452" s="5">
        <f>IFERROR(__xludf.DUMMYFUNCTION("""COMPUTED_VALUE"""),2554.95)</f>
        <v>2554.95</v>
      </c>
    </row>
    <row r="453">
      <c r="A453" s="5">
        <f>IFERROR(__xludf.DUMMYFUNCTION("""COMPUTED_VALUE"""),45596.64583333333)</f>
        <v>45596.64583</v>
      </c>
      <c r="B453" s="5">
        <f>IFERROR(__xludf.DUMMYFUNCTION("""COMPUTED_VALUE"""),2528.25)</f>
        <v>2528.25</v>
      </c>
    </row>
    <row r="454">
      <c r="A454" s="5">
        <f>IFERROR(__xludf.DUMMYFUNCTION("""COMPUTED_VALUE"""),45600.64583333333)</f>
        <v>45600.64583</v>
      </c>
      <c r="B454" s="5">
        <f>IFERROR(__xludf.DUMMYFUNCTION("""COMPUTED_VALUE"""),2524.8)</f>
        <v>2524.8</v>
      </c>
    </row>
    <row r="455">
      <c r="A455" s="5">
        <f>IFERROR(__xludf.DUMMYFUNCTION("""COMPUTED_VALUE"""),45601.64583333333)</f>
        <v>45601.64583</v>
      </c>
      <c r="B455" s="5">
        <f>IFERROR(__xludf.DUMMYFUNCTION("""COMPUTED_VALUE"""),2521.35)</f>
        <v>2521.35</v>
      </c>
    </row>
    <row r="456">
      <c r="A456" s="5">
        <f>IFERROR(__xludf.DUMMYFUNCTION("""COMPUTED_VALUE"""),45602.64583333333)</f>
        <v>45602.64583</v>
      </c>
      <c r="B456" s="5">
        <f>IFERROR(__xludf.DUMMYFUNCTION("""COMPUTED_VALUE"""),2500.7)</f>
        <v>2500.7</v>
      </c>
    </row>
    <row r="457">
      <c r="A457" s="5">
        <f>IFERROR(__xludf.DUMMYFUNCTION("""COMPUTED_VALUE"""),45603.64583333333)</f>
        <v>45603.64583</v>
      </c>
      <c r="B457" s="5">
        <f>IFERROR(__xludf.DUMMYFUNCTION("""COMPUTED_VALUE"""),2475.5)</f>
        <v>2475.5</v>
      </c>
    </row>
    <row r="458">
      <c r="A458" s="5">
        <f>IFERROR(__xludf.DUMMYFUNCTION("""COMPUTED_VALUE"""),45604.64583333333)</f>
        <v>45604.64583</v>
      </c>
      <c r="B458" s="5">
        <f>IFERROR(__xludf.DUMMYFUNCTION("""COMPUTED_VALUE"""),2507.7)</f>
        <v>2507.7</v>
      </c>
    </row>
    <row r="459">
      <c r="A459" s="5">
        <f>IFERROR(__xludf.DUMMYFUNCTION("""COMPUTED_VALUE"""),45607.64583333333)</f>
        <v>45607.64583</v>
      </c>
      <c r="B459" s="5">
        <f>IFERROR(__xludf.DUMMYFUNCTION("""COMPUTED_VALUE"""),2491.05)</f>
        <v>2491.05</v>
      </c>
    </row>
    <row r="460">
      <c r="A460" s="5">
        <f>IFERROR(__xludf.DUMMYFUNCTION("""COMPUTED_VALUE"""),45608.64583333333)</f>
        <v>45608.64583</v>
      </c>
      <c r="B460" s="5">
        <f>IFERROR(__xludf.DUMMYFUNCTION("""COMPUTED_VALUE"""),2461.5)</f>
        <v>2461.5</v>
      </c>
    </row>
    <row r="461">
      <c r="A461" s="5">
        <f>IFERROR(__xludf.DUMMYFUNCTION("""COMPUTED_VALUE"""),45609.64583333333)</f>
        <v>45609.64583</v>
      </c>
      <c r="B461" s="5">
        <f>IFERROR(__xludf.DUMMYFUNCTION("""COMPUTED_VALUE"""),2464.95)</f>
        <v>2464.95</v>
      </c>
    </row>
    <row r="462">
      <c r="A462" s="5">
        <f>IFERROR(__xludf.DUMMYFUNCTION("""COMPUTED_VALUE"""),45610.64583333333)</f>
        <v>45610.64583</v>
      </c>
      <c r="B462" s="5">
        <f>IFERROR(__xludf.DUMMYFUNCTION("""COMPUTED_VALUE"""),2389.2)</f>
        <v>2389.2</v>
      </c>
    </row>
    <row r="463">
      <c r="A463" s="5">
        <f>IFERROR(__xludf.DUMMYFUNCTION("""COMPUTED_VALUE"""),45614.64583333333)</f>
        <v>45614.64583</v>
      </c>
      <c r="B463" s="5">
        <f>IFERROR(__xludf.DUMMYFUNCTION("""COMPUTED_VALUE"""),2422.9)</f>
        <v>2422.9</v>
      </c>
    </row>
    <row r="464">
      <c r="A464" s="5">
        <f>IFERROR(__xludf.DUMMYFUNCTION("""COMPUTED_VALUE"""),45615.64583333333)</f>
        <v>45615.64583</v>
      </c>
      <c r="B464" s="5">
        <f>IFERROR(__xludf.DUMMYFUNCTION("""COMPUTED_VALUE"""),2410.35)</f>
        <v>2410.35</v>
      </c>
    </row>
    <row r="465">
      <c r="A465" s="5">
        <f>IFERROR(__xludf.DUMMYFUNCTION("""COMPUTED_VALUE"""),45617.64583333333)</f>
        <v>45617.64583</v>
      </c>
      <c r="B465" s="5">
        <f>IFERROR(__xludf.DUMMYFUNCTION("""COMPUTED_VALUE"""),2382.8)</f>
        <v>2382.8</v>
      </c>
    </row>
    <row r="466">
      <c r="A466" s="5">
        <f>IFERROR(__xludf.DUMMYFUNCTION("""COMPUTED_VALUE"""),45618.64583333333)</f>
        <v>45618.64583</v>
      </c>
      <c r="B466" s="5">
        <f>IFERROR(__xludf.DUMMYFUNCTION("""COMPUTED_VALUE"""),2445.25)</f>
        <v>2445.25</v>
      </c>
    </row>
    <row r="467">
      <c r="A467" s="5">
        <f>IFERROR(__xludf.DUMMYFUNCTION("""COMPUTED_VALUE"""),45621.64583333333)</f>
        <v>45621.64583</v>
      </c>
      <c r="B467" s="5">
        <f>IFERROR(__xludf.DUMMYFUNCTION("""COMPUTED_VALUE"""),2471.45)</f>
        <v>2471.45</v>
      </c>
    </row>
    <row r="468">
      <c r="A468" s="5">
        <f>IFERROR(__xludf.DUMMYFUNCTION("""COMPUTED_VALUE"""),45622.64583333333)</f>
        <v>45622.64583</v>
      </c>
      <c r="B468" s="5">
        <f>IFERROR(__xludf.DUMMYFUNCTION("""COMPUTED_VALUE"""),2479.2)</f>
        <v>2479.2</v>
      </c>
    </row>
    <row r="469">
      <c r="A469" s="5">
        <f>IFERROR(__xludf.DUMMYFUNCTION("""COMPUTED_VALUE"""),45623.64583333333)</f>
        <v>45623.64583</v>
      </c>
      <c r="B469" s="5">
        <f>IFERROR(__xludf.DUMMYFUNCTION("""COMPUTED_VALUE"""),2486.9)</f>
        <v>2486.9</v>
      </c>
    </row>
    <row r="470">
      <c r="A470" s="5">
        <f>IFERROR(__xludf.DUMMYFUNCTION("""COMPUTED_VALUE"""),45624.64583333333)</f>
        <v>45624.64583</v>
      </c>
      <c r="B470" s="5">
        <f>IFERROR(__xludf.DUMMYFUNCTION("""COMPUTED_VALUE"""),2462.2)</f>
        <v>2462.2</v>
      </c>
    </row>
    <row r="471">
      <c r="A471" s="5">
        <f>IFERROR(__xludf.DUMMYFUNCTION("""COMPUTED_VALUE"""),45625.64583333333)</f>
        <v>45625.64583</v>
      </c>
      <c r="B471" s="5">
        <f>IFERROR(__xludf.DUMMYFUNCTION("""COMPUTED_VALUE"""),2496.15)</f>
        <v>2496.15</v>
      </c>
    </row>
    <row r="472">
      <c r="A472" s="5">
        <f>IFERROR(__xludf.DUMMYFUNCTION("""COMPUTED_VALUE"""),45628.64583333333)</f>
        <v>45628.64583</v>
      </c>
      <c r="B472" s="5">
        <f>IFERROR(__xludf.DUMMYFUNCTION("""COMPUTED_VALUE"""),2479.15)</f>
        <v>2479.15</v>
      </c>
    </row>
    <row r="473">
      <c r="A473" s="5">
        <f>IFERROR(__xludf.DUMMYFUNCTION("""COMPUTED_VALUE"""),45629.64583333333)</f>
        <v>45629.64583</v>
      </c>
      <c r="B473" s="5">
        <f>IFERROR(__xludf.DUMMYFUNCTION("""COMPUTED_VALUE"""),2482.85)</f>
        <v>2482.85</v>
      </c>
    </row>
    <row r="474">
      <c r="A474" s="5">
        <f>IFERROR(__xludf.DUMMYFUNCTION("""COMPUTED_VALUE"""),45630.64583333333)</f>
        <v>45630.64583</v>
      </c>
      <c r="B474" s="5">
        <f>IFERROR(__xludf.DUMMYFUNCTION("""COMPUTED_VALUE"""),2464.5)</f>
        <v>2464.5</v>
      </c>
    </row>
    <row r="475">
      <c r="A475" s="5">
        <f>IFERROR(__xludf.DUMMYFUNCTION("""COMPUTED_VALUE"""),45631.64583333333)</f>
        <v>45631.64583</v>
      </c>
      <c r="B475" s="5">
        <f>IFERROR(__xludf.DUMMYFUNCTION("""COMPUTED_VALUE"""),2494.6)</f>
        <v>2494.6</v>
      </c>
    </row>
    <row r="476">
      <c r="A476" s="5">
        <f>IFERROR(__xludf.DUMMYFUNCTION("""COMPUTED_VALUE"""),45632.64583333333)</f>
        <v>45632.64583</v>
      </c>
      <c r="B476" s="5">
        <f>IFERROR(__xludf.DUMMYFUNCTION("""COMPUTED_VALUE"""),2483.8)</f>
        <v>2483.8</v>
      </c>
    </row>
    <row r="477">
      <c r="A477" s="5">
        <f>IFERROR(__xludf.DUMMYFUNCTION("""COMPUTED_VALUE"""),45635.64583333333)</f>
        <v>45635.64583</v>
      </c>
      <c r="B477" s="5">
        <f>IFERROR(__xludf.DUMMYFUNCTION("""COMPUTED_VALUE"""),2400.75)</f>
        <v>2400.75</v>
      </c>
    </row>
    <row r="478">
      <c r="A478" s="5">
        <f>IFERROR(__xludf.DUMMYFUNCTION("""COMPUTED_VALUE"""),45636.64583333333)</f>
        <v>45636.64583</v>
      </c>
      <c r="B478" s="5">
        <f>IFERROR(__xludf.DUMMYFUNCTION("""COMPUTED_VALUE"""),2397.35)</f>
        <v>2397.35</v>
      </c>
    </row>
    <row r="479">
      <c r="A479" s="5">
        <f>IFERROR(__xludf.DUMMYFUNCTION("""COMPUTED_VALUE"""),45637.64583333333)</f>
        <v>45637.64583</v>
      </c>
      <c r="B479" s="5">
        <f>IFERROR(__xludf.DUMMYFUNCTION("""COMPUTED_VALUE"""),2401.35)</f>
        <v>2401.35</v>
      </c>
    </row>
    <row r="480">
      <c r="A480" s="5">
        <f>IFERROR(__xludf.DUMMYFUNCTION("""COMPUTED_VALUE"""),45638.64583333333)</f>
        <v>45638.64583</v>
      </c>
      <c r="B480" s="5">
        <f>IFERROR(__xludf.DUMMYFUNCTION("""COMPUTED_VALUE"""),2344.95)</f>
        <v>2344.95</v>
      </c>
    </row>
    <row r="481">
      <c r="A481" s="5">
        <f>IFERROR(__xludf.DUMMYFUNCTION("""COMPUTED_VALUE"""),45639.64583333333)</f>
        <v>45639.64583</v>
      </c>
      <c r="B481" s="5">
        <f>IFERROR(__xludf.DUMMYFUNCTION("""COMPUTED_VALUE"""),2390.1)</f>
        <v>2390.1</v>
      </c>
    </row>
    <row r="482">
      <c r="A482" s="5">
        <f>IFERROR(__xludf.DUMMYFUNCTION("""COMPUTED_VALUE"""),45642.64583333333)</f>
        <v>45642.64583</v>
      </c>
      <c r="B482" s="5">
        <f>IFERROR(__xludf.DUMMYFUNCTION("""COMPUTED_VALUE"""),2366.15)</f>
        <v>2366.15</v>
      </c>
    </row>
    <row r="483">
      <c r="A483" s="5">
        <f>IFERROR(__xludf.DUMMYFUNCTION("""COMPUTED_VALUE"""),45643.64583333333)</f>
        <v>45643.64583</v>
      </c>
      <c r="B483" s="5">
        <f>IFERROR(__xludf.DUMMYFUNCTION("""COMPUTED_VALUE"""),2363.25)</f>
        <v>2363.25</v>
      </c>
    </row>
    <row r="484">
      <c r="A484" s="5">
        <f>IFERROR(__xludf.DUMMYFUNCTION("""COMPUTED_VALUE"""),45644.64583333333)</f>
        <v>45644.64583</v>
      </c>
      <c r="B484" s="5">
        <f>IFERROR(__xludf.DUMMYFUNCTION("""COMPUTED_VALUE"""),2359.2)</f>
        <v>2359.2</v>
      </c>
    </row>
    <row r="485">
      <c r="A485" s="5">
        <f>IFERROR(__xludf.DUMMYFUNCTION("""COMPUTED_VALUE"""),45645.64583333333)</f>
        <v>45645.64583</v>
      </c>
      <c r="B485" s="5">
        <f>IFERROR(__xludf.DUMMYFUNCTION("""COMPUTED_VALUE"""),2359.85)</f>
        <v>2359.85</v>
      </c>
    </row>
    <row r="486">
      <c r="A486" s="5">
        <f>IFERROR(__xludf.DUMMYFUNCTION("""COMPUTED_VALUE"""),45646.64583333333)</f>
        <v>45646.64583</v>
      </c>
      <c r="B486" s="5">
        <f>IFERROR(__xludf.DUMMYFUNCTION("""COMPUTED_VALUE"""),2333.9)</f>
        <v>2333.9</v>
      </c>
    </row>
    <row r="487">
      <c r="A487" s="5">
        <f>IFERROR(__xludf.DUMMYFUNCTION("""COMPUTED_VALUE"""),45649.64583333333)</f>
        <v>45649.64583</v>
      </c>
      <c r="B487" s="5">
        <f>IFERROR(__xludf.DUMMYFUNCTION("""COMPUTED_VALUE"""),2338.9)</f>
        <v>2338.9</v>
      </c>
    </row>
    <row r="488">
      <c r="A488" s="5">
        <f>IFERROR(__xludf.DUMMYFUNCTION("""COMPUTED_VALUE"""),45650.64583333333)</f>
        <v>45650.64583</v>
      </c>
      <c r="B488" s="5">
        <f>IFERROR(__xludf.DUMMYFUNCTION("""COMPUTED_VALUE"""),2335.55)</f>
        <v>2335.55</v>
      </c>
    </row>
    <row r="489">
      <c r="A489" s="5">
        <f>IFERROR(__xludf.DUMMYFUNCTION("""COMPUTED_VALUE"""),45652.64583333333)</f>
        <v>45652.64583</v>
      </c>
      <c r="B489" s="5">
        <f>IFERROR(__xludf.DUMMYFUNCTION("""COMPUTED_VALUE"""),2332.75)</f>
        <v>2332.75</v>
      </c>
    </row>
    <row r="490">
      <c r="A490" s="5">
        <f>IFERROR(__xludf.DUMMYFUNCTION("""COMPUTED_VALUE"""),45653.64583333333)</f>
        <v>45653.64583</v>
      </c>
      <c r="B490" s="5">
        <f>IFERROR(__xludf.DUMMYFUNCTION("""COMPUTED_VALUE"""),2341.25)</f>
        <v>2341.25</v>
      </c>
    </row>
    <row r="491">
      <c r="A491" s="5">
        <f>IFERROR(__xludf.DUMMYFUNCTION("""COMPUTED_VALUE"""),45656.64583333333)</f>
        <v>45656.64583</v>
      </c>
      <c r="B491" s="5">
        <f>IFERROR(__xludf.DUMMYFUNCTION("""COMPUTED_VALUE"""),2343.5)</f>
        <v>2343.5</v>
      </c>
    </row>
    <row r="492">
      <c r="A492" s="5">
        <f>IFERROR(__xludf.DUMMYFUNCTION("""COMPUTED_VALUE"""),45657.64583333333)</f>
        <v>45657.64583</v>
      </c>
      <c r="B492" s="5">
        <f>IFERROR(__xludf.DUMMYFUNCTION("""COMPUTED_VALUE"""),2326.85)</f>
        <v>2326.85</v>
      </c>
    </row>
    <row r="493">
      <c r="A493" s="5">
        <f>IFERROR(__xludf.DUMMYFUNCTION("""COMPUTED_VALUE"""),45658.64583333333)</f>
        <v>45658.64583</v>
      </c>
      <c r="B493" s="5">
        <f>IFERROR(__xludf.DUMMYFUNCTION("""COMPUTED_VALUE"""),2322.1)</f>
        <v>2322.1</v>
      </c>
    </row>
    <row r="494">
      <c r="A494" s="5">
        <f>IFERROR(__xludf.DUMMYFUNCTION("""COMPUTED_VALUE"""),45659.64583333333)</f>
        <v>45659.64583</v>
      </c>
      <c r="B494" s="5">
        <f>IFERROR(__xludf.DUMMYFUNCTION("""COMPUTED_VALUE"""),2370.0)</f>
        <v>2370</v>
      </c>
    </row>
    <row r="495">
      <c r="A495" s="5">
        <f>IFERROR(__xludf.DUMMYFUNCTION("""COMPUTED_VALUE"""),45660.64583333333)</f>
        <v>45660.64583</v>
      </c>
      <c r="B495" s="5">
        <f>IFERROR(__xludf.DUMMYFUNCTION("""COMPUTED_VALUE"""),2406.25)</f>
        <v>2406.25</v>
      </c>
    </row>
    <row r="496">
      <c r="A496" s="5">
        <f>IFERROR(__xludf.DUMMYFUNCTION("""COMPUTED_VALUE"""),45663.64583333333)</f>
        <v>45663.64583</v>
      </c>
      <c r="B496" s="5">
        <f>IFERROR(__xludf.DUMMYFUNCTION("""COMPUTED_VALUE"""),2376.2)</f>
        <v>2376.2</v>
      </c>
    </row>
    <row r="497">
      <c r="A497" s="5">
        <f>IFERROR(__xludf.DUMMYFUNCTION("""COMPUTED_VALUE"""),45664.64583333333)</f>
        <v>45664.64583</v>
      </c>
      <c r="B497" s="5">
        <f>IFERROR(__xludf.DUMMYFUNCTION("""COMPUTED_VALUE"""),2390.8)</f>
        <v>2390.8</v>
      </c>
    </row>
    <row r="498">
      <c r="A498" s="5">
        <f>IFERROR(__xludf.DUMMYFUNCTION("""COMPUTED_VALUE"""),45665.64583333333)</f>
        <v>45665.64583</v>
      </c>
      <c r="B498" s="5">
        <f>IFERROR(__xludf.DUMMYFUNCTION("""COMPUTED_VALUE"""),2401.0)</f>
        <v>2401</v>
      </c>
    </row>
    <row r="499">
      <c r="A499" s="5">
        <f>IFERROR(__xludf.DUMMYFUNCTION("""COMPUTED_VALUE"""),45666.64583333333)</f>
        <v>45666.64583</v>
      </c>
      <c r="B499" s="5">
        <f>IFERROR(__xludf.DUMMYFUNCTION("""COMPUTED_VALUE"""),2435.4)</f>
        <v>2435.4</v>
      </c>
    </row>
    <row r="500">
      <c r="A500" s="5">
        <f>IFERROR(__xludf.DUMMYFUNCTION("""COMPUTED_VALUE"""),45667.64583333333)</f>
        <v>45667.64583</v>
      </c>
      <c r="B500" s="5">
        <f>IFERROR(__xludf.DUMMYFUNCTION("""COMPUTED_VALUE"""),2442.05)</f>
        <v>2442.05</v>
      </c>
    </row>
    <row r="501">
      <c r="A501" s="5">
        <f>IFERROR(__xludf.DUMMYFUNCTION("""COMPUTED_VALUE"""),45670.64583333333)</f>
        <v>45670.64583</v>
      </c>
      <c r="B501" s="5">
        <f>IFERROR(__xludf.DUMMYFUNCTION("""COMPUTED_VALUE"""),2451.0)</f>
        <v>2451</v>
      </c>
    </row>
    <row r="502">
      <c r="A502" s="5">
        <f>IFERROR(__xludf.DUMMYFUNCTION("""COMPUTED_VALUE"""),45671.64583333333)</f>
        <v>45671.64583</v>
      </c>
      <c r="B502" s="5">
        <f>IFERROR(__xludf.DUMMYFUNCTION("""COMPUTED_VALUE"""),2367.95)</f>
        <v>2367.95</v>
      </c>
    </row>
    <row r="503">
      <c r="A503" s="5">
        <f>IFERROR(__xludf.DUMMYFUNCTION("""COMPUTED_VALUE"""),45672.64583333333)</f>
        <v>45672.64583</v>
      </c>
      <c r="B503" s="5">
        <f>IFERROR(__xludf.DUMMYFUNCTION("""COMPUTED_VALUE"""),2373.0)</f>
        <v>2373</v>
      </c>
    </row>
    <row r="504">
      <c r="A504" s="5">
        <f>IFERROR(__xludf.DUMMYFUNCTION("""COMPUTED_VALUE"""),45673.64583333333)</f>
        <v>45673.64583</v>
      </c>
      <c r="B504" s="5">
        <f>IFERROR(__xludf.DUMMYFUNCTION("""COMPUTED_VALUE"""),2345.0)</f>
        <v>2345</v>
      </c>
    </row>
    <row r="505">
      <c r="A505" s="5">
        <f>IFERROR(__xludf.DUMMYFUNCTION("""COMPUTED_VALUE"""),45674.64583333333)</f>
        <v>45674.64583</v>
      </c>
      <c r="B505" s="5">
        <f>IFERROR(__xludf.DUMMYFUNCTION("""COMPUTED_VALUE"""),2354.0)</f>
        <v>2354</v>
      </c>
    </row>
    <row r="506">
      <c r="A506" s="5">
        <f>IFERROR(__xludf.DUMMYFUNCTION("""COMPUTED_VALUE"""),45677.64583333333)</f>
        <v>45677.64583</v>
      </c>
      <c r="B506" s="5">
        <f>IFERROR(__xludf.DUMMYFUNCTION("""COMPUTED_VALUE"""),2345.2)</f>
        <v>2345.2</v>
      </c>
    </row>
    <row r="507">
      <c r="A507" s="5">
        <f>IFERROR(__xludf.DUMMYFUNCTION("""COMPUTED_VALUE"""),45678.64583333333)</f>
        <v>45678.64583</v>
      </c>
      <c r="B507" s="5">
        <f>IFERROR(__xludf.DUMMYFUNCTION("""COMPUTED_VALUE"""),2340.5)</f>
        <v>2340.5</v>
      </c>
    </row>
    <row r="508">
      <c r="A508" s="5">
        <f>IFERROR(__xludf.DUMMYFUNCTION("""COMPUTED_VALUE"""),45679.64583333333)</f>
        <v>45679.64583</v>
      </c>
      <c r="B508" s="5">
        <f>IFERROR(__xludf.DUMMYFUNCTION("""COMPUTED_VALUE"""),2342.95)</f>
        <v>2342.95</v>
      </c>
    </row>
    <row r="509">
      <c r="A509" s="5">
        <f>IFERROR(__xludf.DUMMYFUNCTION("""COMPUTED_VALUE"""),45680.64583333333)</f>
        <v>45680.64583</v>
      </c>
      <c r="B509" s="5">
        <f>IFERROR(__xludf.DUMMYFUNCTION("""COMPUTED_VALUE"""),2321.7)</f>
        <v>2321.7</v>
      </c>
    </row>
    <row r="510">
      <c r="A510" s="5">
        <f>IFERROR(__xludf.DUMMYFUNCTION("""COMPUTED_VALUE"""),45681.64583333333)</f>
        <v>45681.64583</v>
      </c>
      <c r="B510" s="5">
        <f>IFERROR(__xludf.DUMMYFUNCTION("""COMPUTED_VALUE"""),2368.1)</f>
        <v>2368.1</v>
      </c>
    </row>
    <row r="511">
      <c r="A511" s="5">
        <f>IFERROR(__xludf.DUMMYFUNCTION("""COMPUTED_VALUE"""),45684.64583333333)</f>
        <v>45684.64583</v>
      </c>
      <c r="B511" s="5">
        <f>IFERROR(__xludf.DUMMYFUNCTION("""COMPUTED_VALUE"""),2392.85)</f>
        <v>2392.85</v>
      </c>
    </row>
    <row r="512">
      <c r="A512" s="5">
        <f>IFERROR(__xludf.DUMMYFUNCTION("""COMPUTED_VALUE"""),45685.64583333333)</f>
        <v>45685.64583</v>
      </c>
      <c r="B512" s="5">
        <f>IFERROR(__xludf.DUMMYFUNCTION("""COMPUTED_VALUE"""),2388.85)</f>
        <v>2388.85</v>
      </c>
    </row>
    <row r="513">
      <c r="A513" s="5">
        <f>IFERROR(__xludf.DUMMYFUNCTION("""COMPUTED_VALUE"""),45686.64583333333)</f>
        <v>45686.64583</v>
      </c>
      <c r="B513" s="5">
        <f>IFERROR(__xludf.DUMMYFUNCTION("""COMPUTED_VALUE"""),2383.95)</f>
        <v>2383.95</v>
      </c>
    </row>
    <row r="514">
      <c r="A514" s="5">
        <f>IFERROR(__xludf.DUMMYFUNCTION("""COMPUTED_VALUE"""),45687.64583333333)</f>
        <v>45687.64583</v>
      </c>
      <c r="B514" s="5">
        <f>IFERROR(__xludf.DUMMYFUNCTION("""COMPUTED_VALUE"""),2408.75)</f>
        <v>2408.75</v>
      </c>
    </row>
    <row r="515">
      <c r="A515" s="5">
        <f>IFERROR(__xludf.DUMMYFUNCTION("""COMPUTED_VALUE"""),45688.64583333333)</f>
        <v>45688.64583</v>
      </c>
      <c r="B515" s="5">
        <f>IFERROR(__xludf.DUMMYFUNCTION("""COMPUTED_VALUE"""),2468.8)</f>
        <v>2468.8</v>
      </c>
    </row>
    <row r="516">
      <c r="A516" s="5">
        <f>IFERROR(__xludf.DUMMYFUNCTION("""COMPUTED_VALUE"""),45691.64583333333)</f>
        <v>45691.64583</v>
      </c>
      <c r="B516" s="5">
        <f>IFERROR(__xludf.DUMMYFUNCTION("""COMPUTED_VALUE"""),2441.95)</f>
        <v>2441.95</v>
      </c>
    </row>
    <row r="517">
      <c r="A517" s="5">
        <f>IFERROR(__xludf.DUMMYFUNCTION("""COMPUTED_VALUE"""),45692.64583333333)</f>
        <v>45692.64583</v>
      </c>
      <c r="B517" s="5">
        <f>IFERROR(__xludf.DUMMYFUNCTION("""COMPUTED_VALUE"""),2438.05)</f>
        <v>2438.05</v>
      </c>
    </row>
    <row r="518">
      <c r="A518" s="5">
        <f>IFERROR(__xludf.DUMMYFUNCTION("""COMPUTED_VALUE"""),45693.64583333333)</f>
        <v>45693.64583</v>
      </c>
      <c r="B518" s="5">
        <f>IFERROR(__xludf.DUMMYFUNCTION("""COMPUTED_VALUE"""),2391.05)</f>
        <v>2391.05</v>
      </c>
    </row>
    <row r="519">
      <c r="A519" s="5">
        <f>IFERROR(__xludf.DUMMYFUNCTION("""COMPUTED_VALUE"""),45694.64583333333)</f>
        <v>45694.64583</v>
      </c>
      <c r="B519" s="5">
        <f>IFERROR(__xludf.DUMMYFUNCTION("""COMPUTED_VALUE"""),2372.7)</f>
        <v>2372.7</v>
      </c>
    </row>
    <row r="520">
      <c r="A520" s="5">
        <f>IFERROR(__xludf.DUMMYFUNCTION("""COMPUTED_VALUE"""),45695.64583333333)</f>
        <v>45695.64583</v>
      </c>
      <c r="B520" s="5">
        <f>IFERROR(__xludf.DUMMYFUNCTION("""COMPUTED_VALUE"""),2363.85)</f>
        <v>2363.85</v>
      </c>
    </row>
    <row r="521">
      <c r="A521" s="5">
        <f>IFERROR(__xludf.DUMMYFUNCTION("""COMPUTED_VALUE"""),45698.64583333333)</f>
        <v>45698.64583</v>
      </c>
      <c r="B521" s="5">
        <f>IFERROR(__xludf.DUMMYFUNCTION("""COMPUTED_VALUE"""),2361.45)</f>
        <v>2361.45</v>
      </c>
    </row>
    <row r="522">
      <c r="A522" s="5">
        <f>IFERROR(__xludf.DUMMYFUNCTION("""COMPUTED_VALUE"""),45699.64583333333)</f>
        <v>45699.64583</v>
      </c>
      <c r="B522" s="5">
        <f>IFERROR(__xludf.DUMMYFUNCTION("""COMPUTED_VALUE"""),2315.25)</f>
        <v>2315.25</v>
      </c>
    </row>
    <row r="523">
      <c r="A523" s="5">
        <f>IFERROR(__xludf.DUMMYFUNCTION("""COMPUTED_VALUE"""),45700.64583333333)</f>
        <v>45700.64583</v>
      </c>
      <c r="B523" s="5">
        <f>IFERROR(__xludf.DUMMYFUNCTION("""COMPUTED_VALUE"""),2332.5)</f>
        <v>2332.5</v>
      </c>
    </row>
    <row r="524">
      <c r="A524" s="5">
        <f>IFERROR(__xludf.DUMMYFUNCTION("""COMPUTED_VALUE"""),45701.64583333333)</f>
        <v>45701.64583</v>
      </c>
      <c r="B524" s="5">
        <f>IFERROR(__xludf.DUMMYFUNCTION("""COMPUTED_VALUE"""),2321.5)</f>
        <v>2321.5</v>
      </c>
    </row>
    <row r="525">
      <c r="A525" s="5">
        <f>IFERROR(__xludf.DUMMYFUNCTION("""COMPUTED_VALUE"""),45702.64583333333)</f>
        <v>45702.64583</v>
      </c>
      <c r="B525" s="5">
        <f>IFERROR(__xludf.DUMMYFUNCTION("""COMPUTED_VALUE"""),2318.35)</f>
        <v>2318.35</v>
      </c>
    </row>
    <row r="526">
      <c r="A526" s="5">
        <f>IFERROR(__xludf.DUMMYFUNCTION("""COMPUTED_VALUE"""),45705.64583333333)</f>
        <v>45705.64583</v>
      </c>
      <c r="B526" s="5">
        <f>IFERROR(__xludf.DUMMYFUNCTION("""COMPUTED_VALUE"""),2329.4)</f>
        <v>2329.4</v>
      </c>
    </row>
    <row r="527">
      <c r="A527" s="5">
        <f>IFERROR(__xludf.DUMMYFUNCTION("""COMPUTED_VALUE"""),45706.64583333333)</f>
        <v>45706.64583</v>
      </c>
      <c r="B527" s="5">
        <f>IFERROR(__xludf.DUMMYFUNCTION("""COMPUTED_VALUE"""),2296.0)</f>
        <v>2296</v>
      </c>
    </row>
    <row r="528">
      <c r="A528" s="5">
        <f>IFERROR(__xludf.DUMMYFUNCTION("""COMPUTED_VALUE"""),45707.64583333333)</f>
        <v>45707.64583</v>
      </c>
      <c r="B528" s="5">
        <f>IFERROR(__xludf.DUMMYFUNCTION("""COMPUTED_VALUE"""),2250.4)</f>
        <v>2250.4</v>
      </c>
    </row>
    <row r="529">
      <c r="A529" s="5">
        <f>IFERROR(__xludf.DUMMYFUNCTION("""COMPUTED_VALUE"""),45708.64583333333)</f>
        <v>45708.64583</v>
      </c>
      <c r="B529" s="5">
        <f>IFERROR(__xludf.DUMMYFUNCTION("""COMPUTED_VALUE"""),2248.05)</f>
        <v>2248.05</v>
      </c>
    </row>
    <row r="530">
      <c r="A530" s="5">
        <f>IFERROR(__xludf.DUMMYFUNCTION("""COMPUTED_VALUE"""),45709.64583333333)</f>
        <v>45709.64583</v>
      </c>
      <c r="B530" s="5">
        <f>IFERROR(__xludf.DUMMYFUNCTION("""COMPUTED_VALUE"""),2241.65)</f>
        <v>2241.65</v>
      </c>
    </row>
    <row r="531">
      <c r="A531" s="5">
        <f>IFERROR(__xludf.DUMMYFUNCTION("""COMPUTED_VALUE"""),45712.64583333333)</f>
        <v>45712.64583</v>
      </c>
      <c r="B531" s="5">
        <f>IFERROR(__xludf.DUMMYFUNCTION("""COMPUTED_VALUE"""),2241.45)</f>
        <v>2241.45</v>
      </c>
    </row>
    <row r="532">
      <c r="A532" s="5">
        <f>IFERROR(__xludf.DUMMYFUNCTION("""COMPUTED_VALUE"""),45713.64583333333)</f>
        <v>45713.64583</v>
      </c>
      <c r="B532" s="5">
        <f>IFERROR(__xludf.DUMMYFUNCTION("""COMPUTED_VALUE"""),2259.3)</f>
        <v>2259.3</v>
      </c>
    </row>
    <row r="533">
      <c r="A533" s="5">
        <f>IFERROR(__xludf.DUMMYFUNCTION("""COMPUTED_VALUE"""),45715.64583333333)</f>
        <v>45715.64583</v>
      </c>
      <c r="B533" s="5">
        <f>IFERROR(__xludf.DUMMYFUNCTION("""COMPUTED_VALUE"""),2244.95)</f>
        <v>2244.95</v>
      </c>
    </row>
    <row r="534">
      <c r="A534" s="5">
        <f>IFERROR(__xludf.DUMMYFUNCTION("""COMPUTED_VALUE"""),45716.64583333333)</f>
        <v>45716.64583</v>
      </c>
      <c r="B534" s="5">
        <f>IFERROR(__xludf.DUMMYFUNCTION("""COMPUTED_VALUE"""),2190.25)</f>
        <v>2190.25</v>
      </c>
    </row>
    <row r="535">
      <c r="A535" s="5">
        <f>IFERROR(__xludf.DUMMYFUNCTION("""COMPUTED_VALUE"""),45719.64583333333)</f>
        <v>45719.64583</v>
      </c>
      <c r="B535" s="5">
        <f>IFERROR(__xludf.DUMMYFUNCTION("""COMPUTED_VALUE"""),2176.85)</f>
        <v>2176.85</v>
      </c>
    </row>
    <row r="536">
      <c r="A536" s="5">
        <f>IFERROR(__xludf.DUMMYFUNCTION("""COMPUTED_VALUE"""),45720.64583333333)</f>
        <v>45720.64583</v>
      </c>
      <c r="B536" s="5">
        <f>IFERROR(__xludf.DUMMYFUNCTION("""COMPUTED_VALUE"""),2157.35)</f>
        <v>2157.35</v>
      </c>
    </row>
    <row r="537">
      <c r="A537" s="5">
        <f>IFERROR(__xludf.DUMMYFUNCTION("""COMPUTED_VALUE"""),45721.64583333333)</f>
        <v>45721.64583</v>
      </c>
      <c r="B537" s="5">
        <f>IFERROR(__xludf.DUMMYFUNCTION("""COMPUTED_VALUE"""),2170.45)</f>
        <v>2170.45</v>
      </c>
    </row>
    <row r="538">
      <c r="A538" s="5">
        <f>IFERROR(__xludf.DUMMYFUNCTION("""COMPUTED_VALUE"""),45722.64583333333)</f>
        <v>45722.64583</v>
      </c>
      <c r="B538" s="5">
        <f>IFERROR(__xludf.DUMMYFUNCTION("""COMPUTED_VALUE"""),2218.95)</f>
        <v>2218.95</v>
      </c>
    </row>
    <row r="539">
      <c r="A539" s="5">
        <f>IFERROR(__xludf.DUMMYFUNCTION("""COMPUTED_VALUE"""),45723.64583333333)</f>
        <v>45723.64583</v>
      </c>
      <c r="B539" s="5">
        <f>IFERROR(__xludf.DUMMYFUNCTION("""COMPUTED_VALUE"""),2204.55)</f>
        <v>2204.55</v>
      </c>
    </row>
    <row r="540">
      <c r="A540" s="5">
        <f>IFERROR(__xludf.DUMMYFUNCTION("""COMPUTED_VALUE"""),45726.64583333333)</f>
        <v>45726.64583</v>
      </c>
      <c r="B540" s="5">
        <f>IFERROR(__xludf.DUMMYFUNCTION("""COMPUTED_VALUE"""),2247.75)</f>
        <v>2247.75</v>
      </c>
    </row>
    <row r="541">
      <c r="A541" s="5">
        <f>IFERROR(__xludf.DUMMYFUNCTION("""COMPUTED_VALUE"""),45727.64583333333)</f>
        <v>45727.64583</v>
      </c>
      <c r="B541" s="5">
        <f>IFERROR(__xludf.DUMMYFUNCTION("""COMPUTED_VALUE"""),2216.95)</f>
        <v>2216.95</v>
      </c>
    </row>
    <row r="542">
      <c r="A542" s="5">
        <f>IFERROR(__xludf.DUMMYFUNCTION("""COMPUTED_VALUE"""),45728.64583333333)</f>
        <v>45728.64583</v>
      </c>
      <c r="B542" s="5">
        <f>IFERROR(__xludf.DUMMYFUNCTION("""COMPUTED_VALUE"""),2192.9)</f>
        <v>2192.9</v>
      </c>
    </row>
    <row r="543">
      <c r="A543" s="5">
        <f>IFERROR(__xludf.DUMMYFUNCTION("""COMPUTED_VALUE"""),45729.64583333333)</f>
        <v>45729.64583</v>
      </c>
      <c r="B543" s="5">
        <f>IFERROR(__xludf.DUMMYFUNCTION("""COMPUTED_VALUE"""),2174.8)</f>
        <v>2174.8</v>
      </c>
    </row>
    <row r="544">
      <c r="A544" s="5">
        <f>IFERROR(__xludf.DUMMYFUNCTION("""COMPUTED_VALUE"""),45733.64583333333)</f>
        <v>45733.64583</v>
      </c>
      <c r="B544" s="5">
        <f>IFERROR(__xludf.DUMMYFUNCTION("""COMPUTED_VALUE"""),2171.25)</f>
        <v>2171.25</v>
      </c>
    </row>
    <row r="545">
      <c r="A545" s="5">
        <f>IFERROR(__xludf.DUMMYFUNCTION("""COMPUTED_VALUE"""),45734.64583333333)</f>
        <v>45734.64583</v>
      </c>
      <c r="B545" s="5">
        <f>IFERROR(__xludf.DUMMYFUNCTION("""COMPUTED_VALUE"""),2201.4)</f>
        <v>2201.4</v>
      </c>
    </row>
    <row r="546">
      <c r="A546" s="5">
        <f>IFERROR(__xludf.DUMMYFUNCTION("""COMPUTED_VALUE"""),45735.64583333333)</f>
        <v>45735.64583</v>
      </c>
      <c r="B546" s="5">
        <f>IFERROR(__xludf.DUMMYFUNCTION("""COMPUTED_VALUE"""),2200.05)</f>
        <v>2200.05</v>
      </c>
    </row>
    <row r="547">
      <c r="A547" s="5">
        <f>IFERROR(__xludf.DUMMYFUNCTION("""COMPUTED_VALUE"""),45736.64583333333)</f>
        <v>45736.64583</v>
      </c>
      <c r="B547" s="5">
        <f>IFERROR(__xludf.DUMMYFUNCTION("""COMPUTED_VALUE"""),2242.4)</f>
        <v>2242.4</v>
      </c>
    </row>
    <row r="548">
      <c r="A548" s="5">
        <f>IFERROR(__xludf.DUMMYFUNCTION("""COMPUTED_VALUE"""),45737.64583333333)</f>
        <v>45737.64583</v>
      </c>
      <c r="B548" s="5">
        <f>IFERROR(__xludf.DUMMYFUNCTION("""COMPUTED_VALUE"""),2246.2)</f>
        <v>2246.2</v>
      </c>
    </row>
    <row r="549">
      <c r="A549" s="5">
        <f>IFERROR(__xludf.DUMMYFUNCTION("""COMPUTED_VALUE"""),45740.64583333333)</f>
        <v>45740.64583</v>
      </c>
      <c r="B549" s="5">
        <f>IFERROR(__xludf.DUMMYFUNCTION("""COMPUTED_VALUE"""),2256.2)</f>
        <v>2256.2</v>
      </c>
    </row>
    <row r="550">
      <c r="A550" s="5">
        <f>IFERROR(__xludf.DUMMYFUNCTION("""COMPUTED_VALUE"""),45741.64583333333)</f>
        <v>45741.64583</v>
      </c>
      <c r="B550" s="5">
        <f>IFERROR(__xludf.DUMMYFUNCTION("""COMPUTED_VALUE"""),2271.3)</f>
        <v>2271.3</v>
      </c>
    </row>
    <row r="551">
      <c r="A551" s="5">
        <f>IFERROR(__xludf.DUMMYFUNCTION("""COMPUTED_VALUE"""),45742.64583333333)</f>
        <v>45742.64583</v>
      </c>
      <c r="B551" s="5">
        <f>IFERROR(__xludf.DUMMYFUNCTION("""COMPUTED_VALUE"""),2245.95)</f>
        <v>2245.95</v>
      </c>
    </row>
    <row r="552">
      <c r="A552" s="5">
        <f>IFERROR(__xludf.DUMMYFUNCTION("""COMPUTED_VALUE"""),45743.64583333333)</f>
        <v>45743.64583</v>
      </c>
      <c r="B552" s="5">
        <f>IFERROR(__xludf.DUMMYFUNCTION("""COMPUTED_VALUE"""),2244.65)</f>
        <v>2244.65</v>
      </c>
    </row>
    <row r="553">
      <c r="A553" s="5">
        <f>IFERROR(__xludf.DUMMYFUNCTION("""COMPUTED_VALUE"""),45744.64583333333)</f>
        <v>45744.64583</v>
      </c>
      <c r="B553" s="5">
        <f>IFERROR(__xludf.DUMMYFUNCTION("""COMPUTED_VALUE"""),2258.85)</f>
        <v>2258.85</v>
      </c>
    </row>
    <row r="554">
      <c r="A554" s="5">
        <f>IFERROR(__xludf.DUMMYFUNCTION("""COMPUTED_VALUE"""),45748.64583333333)</f>
        <v>45748.64583</v>
      </c>
      <c r="B554" s="5">
        <f>IFERROR(__xludf.DUMMYFUNCTION("""COMPUTED_VALUE"""),2233.85)</f>
        <v>2233.85</v>
      </c>
    </row>
    <row r="555">
      <c r="A555" s="5">
        <f>IFERROR(__xludf.DUMMYFUNCTION("""COMPUTED_VALUE"""),45749.64583333333)</f>
        <v>45749.64583</v>
      </c>
      <c r="B555" s="5">
        <f>IFERROR(__xludf.DUMMYFUNCTION("""COMPUTED_VALUE"""),2237.9)</f>
        <v>2237.9</v>
      </c>
    </row>
    <row r="556">
      <c r="A556" s="5">
        <f>IFERROR(__xludf.DUMMYFUNCTION("""COMPUTED_VALUE"""),45750.64583333333)</f>
        <v>45750.64583</v>
      </c>
      <c r="B556" s="5">
        <f>IFERROR(__xludf.DUMMYFUNCTION("""COMPUTED_VALUE"""),2244.55)</f>
        <v>2244.55</v>
      </c>
    </row>
    <row r="557">
      <c r="A557" s="5">
        <f>IFERROR(__xludf.DUMMYFUNCTION("""COMPUTED_VALUE"""),45751.64583333333)</f>
        <v>45751.64583</v>
      </c>
      <c r="B557" s="5">
        <f>IFERROR(__xludf.DUMMYFUNCTION("""COMPUTED_VALUE"""),2244.55)</f>
        <v>2244.55</v>
      </c>
    </row>
    <row r="558">
      <c r="A558" s="5">
        <f>IFERROR(__xludf.DUMMYFUNCTION("""COMPUTED_VALUE"""),45754.64583333333)</f>
        <v>45754.64583</v>
      </c>
      <c r="B558" s="5">
        <f>IFERROR(__xludf.DUMMYFUNCTION("""COMPUTED_VALUE"""),2249.4)</f>
        <v>2249.4</v>
      </c>
    </row>
    <row r="559">
      <c r="A559" s="5">
        <f>IFERROR(__xludf.DUMMYFUNCTION("""COMPUTED_VALUE"""),45755.64583333333)</f>
        <v>45755.64583</v>
      </c>
      <c r="B559" s="5">
        <f>IFERROR(__xludf.DUMMYFUNCTION("""COMPUTED_VALUE"""),2289.25)</f>
        <v>2289.25</v>
      </c>
    </row>
    <row r="560">
      <c r="A560" s="5">
        <f>IFERROR(__xludf.DUMMYFUNCTION("""COMPUTED_VALUE"""),45756.64583333333)</f>
        <v>45756.64583</v>
      </c>
      <c r="B560" s="5">
        <f>IFERROR(__xludf.DUMMYFUNCTION("""COMPUTED_VALUE"""),2350.0)</f>
        <v>2350</v>
      </c>
    </row>
    <row r="561">
      <c r="A561" s="5">
        <f>IFERROR(__xludf.DUMMYFUNCTION("""COMPUTED_VALUE"""),45758.64583333333)</f>
        <v>45758.64583</v>
      </c>
      <c r="B561" s="5">
        <f>IFERROR(__xludf.DUMMYFUNCTION("""COMPUTED_VALUE"""),2366.15)</f>
        <v>2366.15</v>
      </c>
    </row>
    <row r="562">
      <c r="A562" s="5">
        <f>IFERROR(__xludf.DUMMYFUNCTION("""COMPUTED_VALUE"""),45762.64583333333)</f>
        <v>45762.64583</v>
      </c>
      <c r="B562" s="5">
        <f>IFERROR(__xludf.DUMMYFUNCTION("""COMPUTED_VALUE"""),2361.5)</f>
        <v>2361.5</v>
      </c>
    </row>
    <row r="563">
      <c r="A563" s="5">
        <f>IFERROR(__xludf.DUMMYFUNCTION("""COMPUTED_VALUE"""),45763.64583333333)</f>
        <v>45763.64583</v>
      </c>
      <c r="B563" s="5">
        <f>IFERROR(__xludf.DUMMYFUNCTION("""COMPUTED_VALUE"""),2366.6)</f>
        <v>2366.6</v>
      </c>
    </row>
    <row r="564">
      <c r="A564" s="5">
        <f>IFERROR(__xludf.DUMMYFUNCTION("""COMPUTED_VALUE"""),45764.64583333333)</f>
        <v>45764.64583</v>
      </c>
      <c r="B564" s="5">
        <f>IFERROR(__xludf.DUMMYFUNCTION("""COMPUTED_VALUE"""),2375.0)</f>
        <v>2375</v>
      </c>
    </row>
    <row r="565">
      <c r="A565" s="5">
        <f>IFERROR(__xludf.DUMMYFUNCTION("""COMPUTED_VALUE"""),45768.64583333333)</f>
        <v>45768.64583</v>
      </c>
      <c r="B565" s="5">
        <f>IFERROR(__xludf.DUMMYFUNCTION("""COMPUTED_VALUE"""),2351.0)</f>
        <v>2351</v>
      </c>
    </row>
    <row r="566">
      <c r="A566" s="5">
        <f>IFERROR(__xludf.DUMMYFUNCTION("""COMPUTED_VALUE"""),45769.64583333333)</f>
        <v>45769.64583</v>
      </c>
      <c r="B566" s="5">
        <f>IFERROR(__xludf.DUMMYFUNCTION("""COMPUTED_VALUE"""),2398.7)</f>
        <v>2398.7</v>
      </c>
    </row>
    <row r="567">
      <c r="A567" s="5">
        <f>IFERROR(__xludf.DUMMYFUNCTION("""COMPUTED_VALUE"""),45770.64583333333)</f>
        <v>45770.64583</v>
      </c>
      <c r="B567" s="5">
        <f>IFERROR(__xludf.DUMMYFUNCTION("""COMPUTED_VALUE"""),2423.8)</f>
        <v>2423.8</v>
      </c>
    </row>
    <row r="568">
      <c r="A568" s="5">
        <f>IFERROR(__xludf.DUMMYFUNCTION("""COMPUTED_VALUE"""),45771.64583333333)</f>
        <v>45771.64583</v>
      </c>
      <c r="B568" s="5">
        <f>IFERROR(__xludf.DUMMYFUNCTION("""COMPUTED_VALUE"""),2325.3)</f>
        <v>2325.3</v>
      </c>
    </row>
    <row r="569">
      <c r="A569" s="5">
        <f>IFERROR(__xludf.DUMMYFUNCTION("""COMPUTED_VALUE"""),45772.64583333333)</f>
        <v>45772.64583</v>
      </c>
      <c r="B569" s="5">
        <f>IFERROR(__xludf.DUMMYFUNCTION("""COMPUTED_VALUE"""),2332.2)</f>
        <v>2332.2</v>
      </c>
    </row>
    <row r="570">
      <c r="A570" s="5">
        <f>IFERROR(__xludf.DUMMYFUNCTION("""COMPUTED_VALUE"""),45775.64583333333)</f>
        <v>45775.64583</v>
      </c>
      <c r="B570" s="5">
        <f>IFERROR(__xludf.DUMMYFUNCTION("""COMPUTED_VALUE"""),2318.6)</f>
        <v>2318.6</v>
      </c>
    </row>
    <row r="571">
      <c r="A571" s="5">
        <f>IFERROR(__xludf.DUMMYFUNCTION("""COMPUTED_VALUE"""),45776.64583333333)</f>
        <v>45776.64583</v>
      </c>
      <c r="B571" s="5">
        <f>IFERROR(__xludf.DUMMYFUNCTION("""COMPUTED_VALUE"""),2321.7)</f>
        <v>2321.7</v>
      </c>
    </row>
    <row r="572">
      <c r="A572" s="5">
        <f>IFERROR(__xludf.DUMMYFUNCTION("""COMPUTED_VALUE"""),45777.64583333333)</f>
        <v>45777.64583</v>
      </c>
      <c r="B572" s="5">
        <f>IFERROR(__xludf.DUMMYFUNCTION("""COMPUTED_VALUE"""),2342.1)</f>
        <v>2342.1</v>
      </c>
    </row>
    <row r="573">
      <c r="A573" s="5">
        <f>IFERROR(__xludf.DUMMYFUNCTION("""COMPUTED_VALUE"""),45779.64583333333)</f>
        <v>45779.64583</v>
      </c>
      <c r="B573" s="5">
        <f>IFERROR(__xludf.DUMMYFUNCTION("""COMPUTED_VALUE"""),2323.9)</f>
        <v>2323.9</v>
      </c>
    </row>
    <row r="574">
      <c r="A574" s="5">
        <f>IFERROR(__xludf.DUMMYFUNCTION("""COMPUTED_VALUE"""),45782.64583333333)</f>
        <v>45782.64583</v>
      </c>
      <c r="B574" s="5">
        <f>IFERROR(__xludf.DUMMYFUNCTION("""COMPUTED_VALUE"""),2348.6)</f>
        <v>2348.6</v>
      </c>
    </row>
    <row r="575">
      <c r="A575" s="5">
        <f>IFERROR(__xludf.DUMMYFUNCTION("""COMPUTED_VALUE"""),45783.64583333333)</f>
        <v>45783.64583</v>
      </c>
      <c r="B575" s="5">
        <f>IFERROR(__xludf.DUMMYFUNCTION("""COMPUTED_VALUE"""),2381.8)</f>
        <v>2381.8</v>
      </c>
    </row>
    <row r="576">
      <c r="A576" s="5">
        <f>IFERROR(__xludf.DUMMYFUNCTION("""COMPUTED_VALUE"""),45784.64583333333)</f>
        <v>45784.64583</v>
      </c>
      <c r="B576" s="5">
        <f>IFERROR(__xludf.DUMMYFUNCTION("""COMPUTED_VALUE"""),2370.8)</f>
        <v>2370.8</v>
      </c>
    </row>
    <row r="577">
      <c r="A577" s="5">
        <f>IFERROR(__xludf.DUMMYFUNCTION("""COMPUTED_VALUE"""),45785.64583333333)</f>
        <v>45785.64583</v>
      </c>
      <c r="B577" s="5">
        <f>IFERROR(__xludf.DUMMYFUNCTION("""COMPUTED_VALUE"""),2354.9)</f>
        <v>2354.9</v>
      </c>
    </row>
    <row r="578">
      <c r="A578" s="5">
        <f>IFERROR(__xludf.DUMMYFUNCTION("""COMPUTED_VALUE"""),45786.64583333333)</f>
        <v>45786.64583</v>
      </c>
      <c r="B578" s="5">
        <f>IFERROR(__xludf.DUMMYFUNCTION("""COMPUTED_VALUE"""),2332.9)</f>
        <v>2332.9</v>
      </c>
    </row>
    <row r="579">
      <c r="A579" s="5">
        <f>IFERROR(__xludf.DUMMYFUNCTION("""COMPUTED_VALUE"""),45789.64583333333)</f>
        <v>45789.64583</v>
      </c>
      <c r="B579" s="5">
        <f>IFERROR(__xludf.DUMMYFUNCTION("""COMPUTED_VALUE"""),2382.5)</f>
        <v>2382.5</v>
      </c>
    </row>
    <row r="580">
      <c r="A580" s="5">
        <f>IFERROR(__xludf.DUMMYFUNCTION("""COMPUTED_VALUE"""),45790.64583333333)</f>
        <v>45790.64583</v>
      </c>
      <c r="B580" s="5">
        <f>IFERROR(__xludf.DUMMYFUNCTION("""COMPUTED_VALUE"""),2360.0)</f>
        <v>2360</v>
      </c>
    </row>
    <row r="581">
      <c r="A581" s="5">
        <f>IFERROR(__xludf.DUMMYFUNCTION("""COMPUTED_VALUE"""),45791.64583333333)</f>
        <v>45791.64583</v>
      </c>
      <c r="B581" s="5">
        <f>IFERROR(__xludf.DUMMYFUNCTION("""COMPUTED_VALUE"""),2350.5)</f>
        <v>2350.5</v>
      </c>
    </row>
    <row r="582">
      <c r="A582" s="5">
        <f>IFERROR(__xludf.DUMMYFUNCTION("""COMPUTED_VALUE"""),45792.64583333333)</f>
        <v>45792.64583</v>
      </c>
      <c r="B582" s="5">
        <f>IFERROR(__xludf.DUMMYFUNCTION("""COMPUTED_VALUE"""),2355.2)</f>
        <v>2355.2</v>
      </c>
    </row>
    <row r="583">
      <c r="A583" s="5">
        <f>IFERROR(__xludf.DUMMYFUNCTION("""COMPUTED_VALUE"""),45793.64583333333)</f>
        <v>45793.64583</v>
      </c>
      <c r="B583" s="5">
        <f>IFERROR(__xludf.DUMMYFUNCTION("""COMPUTED_VALUE"""),2381.4)</f>
        <v>2381.4</v>
      </c>
    </row>
    <row r="584">
      <c r="A584" s="5">
        <f>IFERROR(__xludf.DUMMYFUNCTION("""COMPUTED_VALUE"""),45796.64583333333)</f>
        <v>45796.64583</v>
      </c>
      <c r="B584" s="5">
        <f>IFERROR(__xludf.DUMMYFUNCTION("""COMPUTED_VALUE"""),2382.7)</f>
        <v>2382.7</v>
      </c>
    </row>
    <row r="585">
      <c r="A585" s="5">
        <f>IFERROR(__xludf.DUMMYFUNCTION("""COMPUTED_VALUE"""),45797.64583333333)</f>
        <v>45797.64583</v>
      </c>
      <c r="B585" s="5">
        <f>IFERROR(__xludf.DUMMYFUNCTION("""COMPUTED_VALUE"""),2341.1)</f>
        <v>2341.1</v>
      </c>
    </row>
    <row r="586">
      <c r="A586" s="5">
        <f>IFERROR(__xludf.DUMMYFUNCTION("""COMPUTED_VALUE"""),45798.64583333333)</f>
        <v>45798.64583</v>
      </c>
      <c r="B586" s="5">
        <f>IFERROR(__xludf.DUMMYFUNCTION("""COMPUTED_VALUE"""),2363.9)</f>
        <v>2363.9</v>
      </c>
    </row>
    <row r="587">
      <c r="A587" s="5">
        <f>IFERROR(__xludf.DUMMYFUNCTION("""COMPUTED_VALUE"""),45799.64583333333)</f>
        <v>45799.64583</v>
      </c>
      <c r="B587" s="5">
        <f>IFERROR(__xludf.DUMMYFUNCTION("""COMPUTED_VALUE"""),2330.7)</f>
        <v>2330.7</v>
      </c>
    </row>
    <row r="588">
      <c r="A588" s="5">
        <f>IFERROR(__xludf.DUMMYFUNCTION("""COMPUTED_VALUE"""),45800.64583333333)</f>
        <v>45800.64583</v>
      </c>
      <c r="B588" s="5">
        <f>IFERROR(__xludf.DUMMYFUNCTION("""COMPUTED_VALUE"""),2359.2)</f>
        <v>2359.2</v>
      </c>
    </row>
    <row r="589">
      <c r="A589" s="5">
        <f>IFERROR(__xludf.DUMMYFUNCTION("""COMPUTED_VALUE"""),45803.64583333333)</f>
        <v>45803.64583</v>
      </c>
      <c r="B589" s="5">
        <f>IFERROR(__xludf.DUMMYFUNCTION("""COMPUTED_VALUE"""),2394.1)</f>
        <v>2394.1</v>
      </c>
    </row>
    <row r="590">
      <c r="A590" s="5">
        <f>IFERROR(__xludf.DUMMYFUNCTION("""COMPUTED_VALUE"""),45804.64583333333)</f>
        <v>45804.64583</v>
      </c>
      <c r="B590" s="5">
        <f>IFERROR(__xludf.DUMMYFUNCTION("""COMPUTED_VALUE"""),2380.2)</f>
        <v>2380.2</v>
      </c>
    </row>
    <row r="591">
      <c r="A591" s="5">
        <f>IFERROR(__xludf.DUMMYFUNCTION("""COMPUTED_VALUE"""),45805.64583333333)</f>
        <v>45805.64583</v>
      </c>
      <c r="B591" s="5">
        <f>IFERROR(__xludf.DUMMYFUNCTION("""COMPUTED_VALUE"""),2362.0)</f>
        <v>2362</v>
      </c>
    </row>
    <row r="592">
      <c r="A592" s="5">
        <f>IFERROR(__xludf.DUMMYFUNCTION("""COMPUTED_VALUE"""),45806.64583333333)</f>
        <v>45806.64583</v>
      </c>
      <c r="B592" s="5">
        <f>IFERROR(__xludf.DUMMYFUNCTION("""COMPUTED_VALUE"""),2366.7)</f>
        <v>2366.7</v>
      </c>
    </row>
    <row r="593">
      <c r="A593" s="5">
        <f>IFERROR(__xludf.DUMMYFUNCTION("""COMPUTED_VALUE"""),45807.64583333333)</f>
        <v>45807.64583</v>
      </c>
      <c r="B593" s="5">
        <f>IFERROR(__xludf.DUMMYFUNCTION("""COMPUTED_VALUE"""),2348.3)</f>
        <v>2348.3</v>
      </c>
    </row>
    <row r="594">
      <c r="A594" s="5">
        <f>IFERROR(__xludf.DUMMYFUNCTION("""COMPUTED_VALUE"""),45810.64583333333)</f>
        <v>45810.64583</v>
      </c>
      <c r="B594" s="5">
        <f>IFERROR(__xludf.DUMMYFUNCTION("""COMPUTED_VALUE"""),2371.6)</f>
        <v>2371.6</v>
      </c>
    </row>
    <row r="595">
      <c r="A595" s="5">
        <f>IFERROR(__xludf.DUMMYFUNCTION("""COMPUTED_VALUE"""),45811.64583333333)</f>
        <v>45811.64583</v>
      </c>
      <c r="B595" s="5">
        <f>IFERROR(__xludf.DUMMYFUNCTION("""COMPUTED_VALUE"""),2352.3)</f>
        <v>2352.3</v>
      </c>
    </row>
    <row r="596">
      <c r="A596" s="5">
        <f>IFERROR(__xludf.DUMMYFUNCTION("""COMPUTED_VALUE"""),45812.64583333333)</f>
        <v>45812.64583</v>
      </c>
      <c r="B596" s="5">
        <f>IFERROR(__xludf.DUMMYFUNCTION("""COMPUTED_VALUE"""),2364.5)</f>
        <v>2364.5</v>
      </c>
    </row>
    <row r="597">
      <c r="A597" s="5">
        <f>IFERROR(__xludf.DUMMYFUNCTION("""COMPUTED_VALUE"""),45813.64583333333)</f>
        <v>45813.64583</v>
      </c>
      <c r="B597" s="5">
        <f>IFERROR(__xludf.DUMMYFUNCTION("""COMPUTED_VALUE"""),2376.4)</f>
        <v>2376.4</v>
      </c>
    </row>
    <row r="598">
      <c r="A598" s="5">
        <f>IFERROR(__xludf.DUMMYFUNCTION("""COMPUTED_VALUE"""),45814.64583333333)</f>
        <v>45814.64583</v>
      </c>
      <c r="B598" s="5">
        <f>IFERROR(__xludf.DUMMYFUNCTION("""COMPUTED_VALUE"""),2389.8)</f>
        <v>2389.8</v>
      </c>
    </row>
    <row r="599">
      <c r="A599" s="5">
        <f>IFERROR(__xludf.DUMMYFUNCTION("""COMPUTED_VALUE"""),45817.64583333333)</f>
        <v>45817.64583</v>
      </c>
      <c r="B599" s="5">
        <f>IFERROR(__xludf.DUMMYFUNCTION("""COMPUTED_VALUE"""),2393.2)</f>
        <v>2393.2</v>
      </c>
    </row>
    <row r="600">
      <c r="A600" s="5">
        <f>IFERROR(__xludf.DUMMYFUNCTION("""COMPUTED_VALUE"""),45818.64583333333)</f>
        <v>45818.64583</v>
      </c>
      <c r="B600" s="5">
        <f>IFERROR(__xludf.DUMMYFUNCTION("""COMPUTED_VALUE"""),2395.2)</f>
        <v>2395.2</v>
      </c>
    </row>
    <row r="601">
      <c r="A601" s="5">
        <f>IFERROR(__xludf.DUMMYFUNCTION("""COMPUTED_VALUE"""),45819.64583333333)</f>
        <v>45819.64583</v>
      </c>
      <c r="B601" s="5">
        <f>IFERROR(__xludf.DUMMYFUNCTION("""COMPUTED_VALUE"""),2376.4)</f>
        <v>2376.4</v>
      </c>
    </row>
    <row r="602">
      <c r="A602" s="5">
        <f>IFERROR(__xludf.DUMMYFUNCTION("""COMPUTED_VALUE"""),45820.64583333333)</f>
        <v>45820.64583</v>
      </c>
      <c r="B602" s="5">
        <f>IFERROR(__xludf.DUMMYFUNCTION("""COMPUTED_VALUE"""),2332.7)</f>
        <v>2332.7</v>
      </c>
    </row>
    <row r="603">
      <c r="A603" s="5">
        <f>IFERROR(__xludf.DUMMYFUNCTION("""COMPUTED_VALUE"""),45821.64583333333)</f>
        <v>45821.64583</v>
      </c>
      <c r="B603" s="5">
        <f>IFERROR(__xludf.DUMMYFUNCTION("""COMPUTED_VALUE"""),2319.0)</f>
        <v>2319</v>
      </c>
    </row>
    <row r="604">
      <c r="A604" s="5">
        <f>IFERROR(__xludf.DUMMYFUNCTION("""COMPUTED_VALUE"""),45824.64583333333)</f>
        <v>45824.64583</v>
      </c>
      <c r="B604" s="5">
        <f>IFERROR(__xludf.DUMMYFUNCTION("""COMPUTED_VALUE"""),2327.4)</f>
        <v>2327.4</v>
      </c>
    </row>
    <row r="605">
      <c r="A605" s="5">
        <f>IFERROR(__xludf.DUMMYFUNCTION("""COMPUTED_VALUE"""),45825.64583333333)</f>
        <v>45825.64583</v>
      </c>
      <c r="B605" s="5">
        <f>IFERROR(__xludf.DUMMYFUNCTION("""COMPUTED_VALUE"""),2328.6)</f>
        <v>2328.6</v>
      </c>
    </row>
    <row r="606">
      <c r="A606" s="5">
        <f>IFERROR(__xludf.DUMMYFUNCTION("""COMPUTED_VALUE"""),45826.64583333333)</f>
        <v>45826.64583</v>
      </c>
      <c r="B606" s="5">
        <f>IFERROR(__xludf.DUMMYFUNCTION("""COMPUTED_VALUE"""),2297.3)</f>
        <v>2297.3</v>
      </c>
    </row>
    <row r="607">
      <c r="A607" s="5">
        <f>IFERROR(__xludf.DUMMYFUNCTION("""COMPUTED_VALUE"""),45827.64583333333)</f>
        <v>45827.64583</v>
      </c>
      <c r="B607" s="5">
        <f>IFERROR(__xludf.DUMMYFUNCTION("""COMPUTED_VALUE"""),2294.2)</f>
        <v>2294.2</v>
      </c>
    </row>
    <row r="608">
      <c r="A608" s="5">
        <f>IFERROR(__xludf.DUMMYFUNCTION("""COMPUTED_VALUE"""),45828.64583333333)</f>
        <v>45828.64583</v>
      </c>
      <c r="B608" s="5">
        <f>IFERROR(__xludf.DUMMYFUNCTION("""COMPUTED_VALUE"""),2306.2)</f>
        <v>2306.2</v>
      </c>
    </row>
    <row r="609">
      <c r="A609" s="5">
        <f>IFERROR(__xludf.DUMMYFUNCTION("""COMPUTED_VALUE"""),45831.64583333333)</f>
        <v>45831.64583</v>
      </c>
      <c r="B609" s="5">
        <f>IFERROR(__xludf.DUMMYFUNCTION("""COMPUTED_VALUE"""),2275.1)</f>
        <v>2275.1</v>
      </c>
    </row>
    <row r="610">
      <c r="A610" s="5">
        <f>IFERROR(__xludf.DUMMYFUNCTION("""COMPUTED_VALUE"""),45832.64583333333)</f>
        <v>45832.64583</v>
      </c>
      <c r="B610" s="5">
        <f>IFERROR(__xludf.DUMMYFUNCTION("""COMPUTED_VALUE"""),2263.1)</f>
        <v>2263.1</v>
      </c>
    </row>
    <row r="611">
      <c r="A611" s="5">
        <f>IFERROR(__xludf.DUMMYFUNCTION("""COMPUTED_VALUE"""),45833.64583333333)</f>
        <v>45833.64583</v>
      </c>
      <c r="B611" s="5">
        <f>IFERROR(__xludf.DUMMYFUNCTION("""COMPUTED_VALUE"""),2278.7)</f>
        <v>2278.7</v>
      </c>
    </row>
    <row r="612">
      <c r="A612" s="5">
        <f>IFERROR(__xludf.DUMMYFUNCTION("""COMPUTED_VALUE"""),45834.64583333333)</f>
        <v>45834.64583</v>
      </c>
      <c r="B612" s="5">
        <f>IFERROR(__xludf.DUMMYFUNCTION("""COMPUTED_VALUE"""),2280.8)</f>
        <v>2280.8</v>
      </c>
    </row>
    <row r="613">
      <c r="A613" s="5">
        <f>IFERROR(__xludf.DUMMYFUNCTION("""COMPUTED_VALUE"""),45835.64583333333)</f>
        <v>45835.64583</v>
      </c>
      <c r="B613" s="5">
        <f>IFERROR(__xludf.DUMMYFUNCTION("""COMPUTED_VALUE"""),2306.9)</f>
        <v>2306.9</v>
      </c>
    </row>
    <row r="614">
      <c r="A614" s="5">
        <f>IFERROR(__xludf.DUMMYFUNCTION("""COMPUTED_VALUE"""),45838.64583333333)</f>
        <v>45838.64583</v>
      </c>
      <c r="B614" s="5">
        <f>IFERROR(__xludf.DUMMYFUNCTION("""COMPUTED_VALUE"""),2294.6)</f>
        <v>2294.6</v>
      </c>
    </row>
    <row r="615">
      <c r="A615" s="5">
        <f>IFERROR(__xludf.DUMMYFUNCTION("""COMPUTED_VALUE"""),45839.64583333333)</f>
        <v>45839.64583</v>
      </c>
      <c r="B615" s="5">
        <f>IFERROR(__xludf.DUMMYFUNCTION("""COMPUTED_VALUE"""),2295.5)</f>
        <v>2295.5</v>
      </c>
    </row>
    <row r="616">
      <c r="A616" s="5">
        <f>IFERROR(__xludf.DUMMYFUNCTION("""COMPUTED_VALUE"""),45840.64583333333)</f>
        <v>45840.64583</v>
      </c>
      <c r="B616" s="5">
        <f>IFERROR(__xludf.DUMMYFUNCTION("""COMPUTED_VALUE"""),2307.1)</f>
        <v>2307.1</v>
      </c>
    </row>
    <row r="617">
      <c r="A617" s="5">
        <f>IFERROR(__xludf.DUMMYFUNCTION("""COMPUTED_VALUE"""),45841.64583333333)</f>
        <v>45841.64583</v>
      </c>
      <c r="B617" s="5">
        <f>IFERROR(__xludf.DUMMYFUNCTION("""COMPUTED_VALUE"""),2313.4)</f>
        <v>2313.4</v>
      </c>
    </row>
    <row r="618">
      <c r="A618" s="5">
        <f>IFERROR(__xludf.DUMMYFUNCTION("""COMPUTED_VALUE"""),45842.64583333333)</f>
        <v>45842.64583</v>
      </c>
      <c r="B618" s="5">
        <f>IFERROR(__xludf.DUMMYFUNCTION("""COMPUTED_VALUE"""),2339.3)</f>
        <v>2339.3</v>
      </c>
    </row>
    <row r="619">
      <c r="A619" s="5">
        <f>IFERROR(__xludf.DUMMYFUNCTION("""COMPUTED_VALUE"""),45845.64583333333)</f>
        <v>45845.64583</v>
      </c>
      <c r="B619" s="5">
        <f>IFERROR(__xludf.DUMMYFUNCTION("""COMPUTED_VALUE"""),2410.4)</f>
        <v>2410.4</v>
      </c>
    </row>
    <row r="620">
      <c r="A620" s="5">
        <f>IFERROR(__xludf.DUMMYFUNCTION("""COMPUTED_VALUE"""),45846.64583333333)</f>
        <v>45846.64583</v>
      </c>
      <c r="B620" s="5">
        <f>IFERROR(__xludf.DUMMYFUNCTION("""COMPUTED_VALUE"""),2392.7)</f>
        <v>2392.7</v>
      </c>
    </row>
    <row r="621">
      <c r="A621" s="5">
        <f>IFERROR(__xludf.DUMMYFUNCTION("""COMPUTED_VALUE"""),45847.64583333333)</f>
        <v>45847.64583</v>
      </c>
      <c r="B621" s="5">
        <f>IFERROR(__xludf.DUMMYFUNCTION("""COMPUTED_VALUE"""),2423.4)</f>
        <v>2423.4</v>
      </c>
    </row>
    <row r="622">
      <c r="A622" s="5">
        <f>IFERROR(__xludf.DUMMYFUNCTION("""COMPUTED_VALUE"""),45848.64583333333)</f>
        <v>45848.64583</v>
      </c>
      <c r="B622" s="5">
        <f>IFERROR(__xludf.DUMMYFUNCTION("""COMPUTED_VALUE"""),2408.4)</f>
        <v>2408.4</v>
      </c>
    </row>
    <row r="623">
      <c r="A623" s="5">
        <f>IFERROR(__xludf.DUMMYFUNCTION("""COMPUTED_VALUE"""),45849.64583333333)</f>
        <v>45849.64583</v>
      </c>
      <c r="B623" s="5">
        <f>IFERROR(__xludf.DUMMYFUNCTION("""COMPUTED_VALUE"""),2519.6)</f>
        <v>2519.6</v>
      </c>
    </row>
    <row r="624">
      <c r="A624" s="5">
        <f>IFERROR(__xludf.DUMMYFUNCTION("""COMPUTED_VALUE"""),45852.64583333333)</f>
        <v>45852.64583</v>
      </c>
      <c r="B624" s="5">
        <f>IFERROR(__xludf.DUMMYFUNCTION("""COMPUTED_VALUE"""),2516.6)</f>
        <v>2516.6</v>
      </c>
    </row>
    <row r="625">
      <c r="A625" s="5">
        <f>IFERROR(__xludf.DUMMYFUNCTION("""COMPUTED_VALUE"""),45853.64583333333)</f>
        <v>45853.64583</v>
      </c>
      <c r="B625" s="5">
        <f>IFERROR(__xludf.DUMMYFUNCTION("""COMPUTED_VALUE"""),2526.9)</f>
        <v>2526.9</v>
      </c>
    </row>
    <row r="626">
      <c r="A626" s="5">
        <f>IFERROR(__xludf.DUMMYFUNCTION("""COMPUTED_VALUE"""),45854.64583333333)</f>
        <v>45854.64583</v>
      </c>
      <c r="B626" s="5">
        <f>IFERROR(__xludf.DUMMYFUNCTION("""COMPUTED_VALUE"""),2517.6)</f>
        <v>2517.6</v>
      </c>
    </row>
    <row r="627">
      <c r="A627" s="5">
        <f>IFERROR(__xludf.DUMMYFUNCTION("""COMPUTED_VALUE"""),45855.64583333333)</f>
        <v>45855.64583</v>
      </c>
      <c r="B627" s="5">
        <f>IFERROR(__xludf.DUMMYFUNCTION("""COMPUTED_VALUE"""),2509.8)</f>
        <v>2509.8</v>
      </c>
    </row>
    <row r="628">
      <c r="A628" s="5">
        <f>IFERROR(__xludf.DUMMYFUNCTION("""COMPUTED_VALUE"""),45856.64583333333)</f>
        <v>45856.64583</v>
      </c>
      <c r="B628" s="5">
        <f>IFERROR(__xludf.DUMMYFUNCTION("""COMPUTED_VALUE"""),2489.6)</f>
        <v>2489.6</v>
      </c>
    </row>
    <row r="629">
      <c r="A629" s="5">
        <f>IFERROR(__xludf.DUMMYFUNCTION("""COMPUTED_VALUE"""),45859.64583333333)</f>
        <v>45859.64583</v>
      </c>
      <c r="B629" s="5">
        <f>IFERROR(__xludf.DUMMYFUNCTION("""COMPUTED_VALUE"""),2464.9)</f>
        <v>2464.9</v>
      </c>
    </row>
    <row r="630">
      <c r="A630" s="5">
        <f>IFERROR(__xludf.DUMMYFUNCTION("""COMPUTED_VALUE"""),45860.64583333333)</f>
        <v>45860.64583</v>
      </c>
      <c r="B630" s="5">
        <f>IFERROR(__xludf.DUMMYFUNCTION("""COMPUTED_VALUE"""),2479.7)</f>
        <v>2479.7</v>
      </c>
    </row>
    <row r="631">
      <c r="A631" s="5">
        <f>IFERROR(__xludf.DUMMYFUNCTION("""COMPUTED_VALUE"""),45861.64583333333)</f>
        <v>45861.64583</v>
      </c>
      <c r="B631" s="5">
        <f>IFERROR(__xludf.DUMMYFUNCTION("""COMPUTED_VALUE"""),2450.4)</f>
        <v>2450.4</v>
      </c>
    </row>
    <row r="632">
      <c r="A632" s="5">
        <f>IFERROR(__xludf.DUMMYFUNCTION("""COMPUTED_VALUE"""),45862.64583333333)</f>
        <v>45862.64583</v>
      </c>
      <c r="B632" s="5">
        <f>IFERROR(__xludf.DUMMYFUNCTION("""COMPUTED_VALUE"""),2437.8)</f>
        <v>2437.8</v>
      </c>
    </row>
    <row r="633">
      <c r="A633" s="5">
        <f>IFERROR(__xludf.DUMMYFUNCTION("""COMPUTED_VALUE"""),45863.64583333333)</f>
        <v>45863.64583</v>
      </c>
      <c r="B633" s="5">
        <f>IFERROR(__xludf.DUMMYFUNCTION("""COMPUTED_VALUE"""),2415.4)</f>
        <v>2415.4</v>
      </c>
    </row>
    <row r="634">
      <c r="A634" s="5">
        <f>IFERROR(__xludf.DUMMYFUNCTION("""COMPUTED_VALUE"""),45866.64583333333)</f>
        <v>45866.64583</v>
      </c>
      <c r="B634" s="5">
        <f>IFERROR(__xludf.DUMMYFUNCTION("""COMPUTED_VALUE"""),2441.6)</f>
        <v>2441.6</v>
      </c>
    </row>
    <row r="635">
      <c r="A635" s="5">
        <f>IFERROR(__xludf.DUMMYFUNCTION("""COMPUTED_VALUE"""),45867.64583333333)</f>
        <v>45867.64583</v>
      </c>
      <c r="B635" s="5">
        <f>IFERROR(__xludf.DUMMYFUNCTION("""COMPUTED_VALUE"""),2453.6)</f>
        <v>2453.6</v>
      </c>
    </row>
    <row r="636">
      <c r="A636" s="5">
        <f>IFERROR(__xludf.DUMMYFUNCTION("""COMPUTED_VALUE"""),45868.64583333333)</f>
        <v>45868.64583</v>
      </c>
      <c r="B636" s="5">
        <f>IFERROR(__xludf.DUMMYFUNCTION("""COMPUTED_VALUE"""),2437.4)</f>
        <v>2437.4</v>
      </c>
    </row>
    <row r="637">
      <c r="A637" s="5">
        <f>IFERROR(__xludf.DUMMYFUNCTION("""COMPUTED_VALUE"""),45869.64583333333)</f>
        <v>45869.64583</v>
      </c>
      <c r="B637" s="5">
        <f>IFERROR(__xludf.DUMMYFUNCTION("""COMPUTED_VALUE"""),2521.2)</f>
        <v>2521.2</v>
      </c>
    </row>
    <row r="638">
      <c r="A638" s="5">
        <f>IFERROR(__xludf.DUMMYFUNCTION("""COMPUTED_VALUE"""),45870.64583333333)</f>
        <v>45870.64583</v>
      </c>
      <c r="B638" s="5">
        <f>IFERROR(__xludf.DUMMYFUNCTION("""COMPUTED_VALUE"""),2553.7)</f>
        <v>2553.7</v>
      </c>
    </row>
    <row r="639">
      <c r="A639" s="5">
        <f>IFERROR(__xludf.DUMMYFUNCTION("""COMPUTED_VALUE"""),45873.64583333333)</f>
        <v>45873.64583</v>
      </c>
      <c r="B639" s="5">
        <f>IFERROR(__xludf.DUMMYFUNCTION("""COMPUTED_VALUE"""),2543.7)</f>
        <v>2543.7</v>
      </c>
    </row>
    <row r="640">
      <c r="A640" s="5">
        <f>IFERROR(__xludf.DUMMYFUNCTION("""COMPUTED_VALUE"""),45874.64583333333)</f>
        <v>45874.64583</v>
      </c>
      <c r="B640" s="5">
        <f>IFERROR(__xludf.DUMMYFUNCTION("""COMPUTED_VALUE"""),2534.7)</f>
        <v>2534.7</v>
      </c>
    </row>
    <row r="641">
      <c r="A641" s="5">
        <f>IFERROR(__xludf.DUMMYFUNCTION("""COMPUTED_VALUE"""),45875.64583333333)</f>
        <v>45875.64583</v>
      </c>
      <c r="B641" s="5">
        <f>IFERROR(__xludf.DUMMYFUNCTION("""COMPUTED_VALUE"""),2535.6)</f>
        <v>2535.6</v>
      </c>
    </row>
    <row r="642">
      <c r="A642" s="5">
        <f>IFERROR(__xludf.DUMMYFUNCTION("""COMPUTED_VALUE"""),45876.64583333333)</f>
        <v>45876.64583</v>
      </c>
      <c r="B642" s="5">
        <f>IFERROR(__xludf.DUMMYFUNCTION("""COMPUTED_VALUE"""),2517.5)</f>
        <v>2517.5</v>
      </c>
    </row>
    <row r="643">
      <c r="A643" s="5">
        <f>IFERROR(__xludf.DUMMYFUNCTION("""COMPUTED_VALUE"""),45877.64583333333)</f>
        <v>45877.64583</v>
      </c>
      <c r="B643" s="5">
        <f>IFERROR(__xludf.DUMMYFUNCTION("""COMPUTED_VALUE"""),2498.6)</f>
        <v>2498.6</v>
      </c>
    </row>
    <row r="644">
      <c r="A644" s="5">
        <f>IFERROR(__xludf.DUMMYFUNCTION("""COMPUTED_VALUE"""),45880.64583333333)</f>
        <v>45880.64583</v>
      </c>
      <c r="B644" s="5">
        <f>IFERROR(__xludf.DUMMYFUNCTION("""COMPUTED_VALUE"""),2518.4)</f>
        <v>2518.4</v>
      </c>
    </row>
    <row r="645">
      <c r="A645" s="5">
        <f>IFERROR(__xludf.DUMMYFUNCTION("""COMPUTED_VALUE"""),45881.64583333333)</f>
        <v>45881.64583</v>
      </c>
      <c r="B645" s="5">
        <f>IFERROR(__xludf.DUMMYFUNCTION("""COMPUTED_VALUE"""),2483.8)</f>
        <v>2483.8</v>
      </c>
    </row>
    <row r="646">
      <c r="A646" s="5">
        <f>IFERROR(__xludf.DUMMYFUNCTION("""COMPUTED_VALUE"""),45882.64583333333)</f>
        <v>45882.64583</v>
      </c>
      <c r="B646" s="5">
        <f>IFERROR(__xludf.DUMMYFUNCTION("""COMPUTED_VALUE"""),2495.1)</f>
        <v>2495.1</v>
      </c>
    </row>
    <row r="647">
      <c r="A647" s="5">
        <f>IFERROR(__xludf.DUMMYFUNCTION("""COMPUTED_VALUE"""),45883.64583333333)</f>
        <v>45883.64583</v>
      </c>
      <c r="B647" s="5">
        <f>IFERROR(__xludf.DUMMYFUNCTION("""COMPUTED_VALUE"""),2480.6)</f>
        <v>2480.6</v>
      </c>
    </row>
    <row r="648">
      <c r="A648" s="5">
        <f>IFERROR(__xludf.DUMMYFUNCTION("""COMPUTED_VALUE"""),45887.64583333333)</f>
        <v>45887.64583</v>
      </c>
      <c r="B648" s="5">
        <f>IFERROR(__xludf.DUMMYFUNCTION("""COMPUTED_VALUE"""),2568.1)</f>
        <v>2568.1</v>
      </c>
    </row>
    <row r="649">
      <c r="A649" s="5">
        <f>IFERROR(__xludf.DUMMYFUNCTION("""COMPUTED_VALUE"""),45888.64583333333)</f>
        <v>45888.64583</v>
      </c>
      <c r="B649" s="5">
        <f>IFERROR(__xludf.DUMMYFUNCTION("""COMPUTED_VALUE"""),2604.8)</f>
        <v>2604.8</v>
      </c>
    </row>
    <row r="650">
      <c r="A650" s="5">
        <f>IFERROR(__xludf.DUMMYFUNCTION("""COMPUTED_VALUE"""),45889.64583333333)</f>
        <v>45889.64583</v>
      </c>
      <c r="B650" s="5">
        <f>IFERROR(__xludf.DUMMYFUNCTION("""COMPUTED_VALUE"""),2669.8)</f>
        <v>2669.8</v>
      </c>
    </row>
    <row r="651">
      <c r="A651" s="5">
        <f>IFERROR(__xludf.DUMMYFUNCTION("""COMPUTED_VALUE"""),45890.64583333333)</f>
        <v>45890.64583</v>
      </c>
      <c r="B651" s="5">
        <f>IFERROR(__xludf.DUMMYFUNCTION("""COMPUTED_VALUE"""),2648.0)</f>
        <v>2648</v>
      </c>
    </row>
    <row r="652">
      <c r="A652" s="5">
        <f>IFERROR(__xludf.DUMMYFUNCTION("""COMPUTED_VALUE"""),45891.64583333333)</f>
        <v>45891.64583</v>
      </c>
      <c r="B652" s="5">
        <f>IFERROR(__xludf.DUMMYFUNCTION("""COMPUTED_VALUE"""),2629.9)</f>
        <v>2629.9</v>
      </c>
    </row>
    <row r="653">
      <c r="A653" s="5">
        <f>IFERROR(__xludf.DUMMYFUNCTION("""COMPUTED_VALUE"""),45894.64583333333)</f>
        <v>45894.64583</v>
      </c>
      <c r="B653" s="5">
        <f>IFERROR(__xludf.DUMMYFUNCTION("""COMPUTED_VALUE"""),2631.6)</f>
        <v>2631.6</v>
      </c>
    </row>
    <row r="654">
      <c r="A654" s="5">
        <f>IFERROR(__xludf.DUMMYFUNCTION("""COMPUTED_VALUE"""),45895.64583333333)</f>
        <v>45895.64583</v>
      </c>
      <c r="B654" s="5">
        <f>IFERROR(__xludf.DUMMYFUNCTION("""COMPUTED_VALUE"""),2692.6)</f>
        <v>2692.6</v>
      </c>
    </row>
    <row r="655">
      <c r="A655" s="5">
        <f>IFERROR(__xludf.DUMMYFUNCTION("""COMPUTED_VALUE"""),45897.64583333333)</f>
        <v>45897.64583</v>
      </c>
      <c r="B655" s="5">
        <f>IFERROR(__xludf.DUMMYFUNCTION("""COMPUTED_VALUE"""),2654.4)</f>
        <v>2654.4</v>
      </c>
    </row>
    <row r="656">
      <c r="A656" s="5">
        <f>IFERROR(__xludf.DUMMYFUNCTION("""COMPUTED_VALUE"""),45898.64583333333)</f>
        <v>45898.64583</v>
      </c>
      <c r="B656" s="5">
        <f>IFERROR(__xludf.DUMMYFUNCTION("""COMPUTED_VALUE"""),2659.8)</f>
        <v>2659.8</v>
      </c>
    </row>
    <row r="657">
      <c r="A657" s="5">
        <f>IFERROR(__xludf.DUMMYFUNCTION("""COMPUTED_VALUE"""),45901.64583333333)</f>
        <v>45901.64583</v>
      </c>
      <c r="B657" s="5">
        <f>IFERROR(__xludf.DUMMYFUNCTION("""COMPUTED_VALUE"""),2649.5)</f>
        <v>2649.5</v>
      </c>
    </row>
    <row r="658">
      <c r="A658" s="5">
        <f>IFERROR(__xludf.DUMMYFUNCTION("""COMPUTED_VALUE"""),45902.64583333333)</f>
        <v>45902.64583</v>
      </c>
      <c r="B658" s="5">
        <f>IFERROR(__xludf.DUMMYFUNCTION("""COMPUTED_VALUE"""),2677.0)</f>
        <v>2677</v>
      </c>
    </row>
    <row r="659">
      <c r="A659" s="5">
        <f>IFERROR(__xludf.DUMMYFUNCTION("""COMPUTED_VALUE"""),45903.64583333333)</f>
        <v>45903.64583</v>
      </c>
      <c r="B659" s="5">
        <f>IFERROR(__xludf.DUMMYFUNCTION("""COMPUTED_VALUE"""),2664.7)</f>
        <v>2664.7</v>
      </c>
    </row>
    <row r="660">
      <c r="A660" s="5">
        <f>IFERROR(__xludf.DUMMYFUNCTION("""COMPUTED_VALUE"""),45904.64583333333)</f>
        <v>45904.64583</v>
      </c>
      <c r="B660" s="5">
        <f>IFERROR(__xludf.DUMMYFUNCTION("""COMPUTED_VALUE"""),2666.6)</f>
        <v>2666.6</v>
      </c>
    </row>
    <row r="661">
      <c r="A661" s="5">
        <f>IFERROR(__xludf.DUMMYFUNCTION("""COMPUTED_VALUE"""),45905.64583333333)</f>
        <v>45905.64583</v>
      </c>
      <c r="B661" s="5">
        <f>IFERROR(__xludf.DUMMYFUNCTION("""COMPUTED_VALUE"""),2633.4)</f>
        <v>2633.4</v>
      </c>
    </row>
    <row r="662">
      <c r="A662" s="5">
        <f>IFERROR(__xludf.DUMMYFUNCTION("""COMPUTED_VALUE"""),45908.64583333333)</f>
        <v>45908.64583</v>
      </c>
      <c r="B662" s="5">
        <f>IFERROR(__xludf.DUMMYFUNCTION("""COMPUTED_VALUE"""),2623.9)</f>
        <v>2623.9</v>
      </c>
    </row>
    <row r="663">
      <c r="A663" s="5">
        <f>IFERROR(__xludf.DUMMYFUNCTION("""COMPUTED_VALUE"""),45909.64583333333)</f>
        <v>45909.64583</v>
      </c>
      <c r="B663" s="5">
        <f>IFERROR(__xludf.DUMMYFUNCTION("""COMPUTED_VALUE"""),2642.0)</f>
        <v>2642</v>
      </c>
    </row>
    <row r="664">
      <c r="A664" s="5">
        <f>IFERROR(__xludf.DUMMYFUNCTION("""COMPUTED_VALUE"""),45910.64583333333)</f>
        <v>45910.64583</v>
      </c>
      <c r="B664" s="5">
        <f>IFERROR(__xludf.DUMMYFUNCTION("""COMPUTED_VALUE"""),2643.5)</f>
        <v>2643.5</v>
      </c>
    </row>
    <row r="665">
      <c r="A665" s="5">
        <f>IFERROR(__xludf.DUMMYFUNCTION("""COMPUTED_VALUE"""),45911.64583333333)</f>
        <v>45911.64583</v>
      </c>
      <c r="B665" s="5">
        <f>IFERROR(__xludf.DUMMYFUNCTION("""COMPUTED_VALUE"""),2622.0)</f>
        <v>2622</v>
      </c>
    </row>
    <row r="666">
      <c r="A666" s="5">
        <f>IFERROR(__xludf.DUMMYFUNCTION("""COMPUTED_VALUE"""),45912.64583333333)</f>
        <v>45912.64583</v>
      </c>
      <c r="B666" s="5">
        <f>IFERROR(__xludf.DUMMYFUNCTION("""COMPUTED_VALUE"""),2580.5)</f>
        <v>2580.5</v>
      </c>
    </row>
    <row r="667">
      <c r="A667" s="5">
        <f>IFERROR(__xludf.DUMMYFUNCTION("""COMPUTED_VALUE"""),45915.64583333333)</f>
        <v>45915.64583</v>
      </c>
      <c r="B667" s="5">
        <f>IFERROR(__xludf.DUMMYFUNCTION("""COMPUTED_VALUE"""),2581.0)</f>
        <v>2581</v>
      </c>
    </row>
    <row r="668">
      <c r="A668" s="5">
        <f>IFERROR(__xludf.DUMMYFUNCTION("""COMPUTED_VALUE"""),45916.64583333333)</f>
        <v>45916.64583</v>
      </c>
      <c r="B668" s="5">
        <f>IFERROR(__xludf.DUMMYFUNCTION("""COMPUTED_VALUE"""),2580.9)</f>
        <v>2580.9</v>
      </c>
    </row>
    <row r="669">
      <c r="A669" s="5">
        <f>IFERROR(__xludf.DUMMYFUNCTION("""COMPUTED_VALUE"""),45917.64583333333)</f>
        <v>45917.64583</v>
      </c>
      <c r="B669" s="5">
        <f>IFERROR(__xludf.DUMMYFUNCTION("""COMPUTED_VALUE"""),2569.7)</f>
        <v>2569.7</v>
      </c>
    </row>
    <row r="670">
      <c r="A670" s="5">
        <f>IFERROR(__xludf.DUMMYFUNCTION("""COMPUTED_VALUE"""),45918.64583333333)</f>
        <v>45918.64583</v>
      </c>
      <c r="B670" s="5">
        <f>IFERROR(__xludf.DUMMYFUNCTION("""COMPUTED_VALUE"""),2586.8)</f>
        <v>2586.8</v>
      </c>
    </row>
    <row r="671">
      <c r="A671" s="5">
        <f>IFERROR(__xludf.DUMMYFUNCTION("""COMPUTED_VALUE"""),45919.64583333333)</f>
        <v>45919.64583</v>
      </c>
      <c r="B671" s="5">
        <f>IFERROR(__xludf.DUMMYFUNCTION("""COMPUTED_VALUE"""),2559.6)</f>
        <v>2559.6</v>
      </c>
    </row>
    <row r="672">
      <c r="A672" s="5">
        <f>IFERROR(__xludf.DUMMYFUNCTION("""COMPUTED_VALUE"""),45922.64583333333)</f>
        <v>45922.64583</v>
      </c>
      <c r="B672" s="5">
        <f>IFERROR(__xludf.DUMMYFUNCTION("""COMPUTED_VALUE"""),2572.2)</f>
        <v>2572.2</v>
      </c>
    </row>
    <row r="673">
      <c r="A673" s="5">
        <f>IFERROR(__xludf.DUMMYFUNCTION("""COMPUTED_VALUE"""),45923.64583333333)</f>
        <v>45923.64583</v>
      </c>
      <c r="B673" s="5">
        <f>IFERROR(__xludf.DUMMYFUNCTION("""COMPUTED_VALUE"""),2522.2)</f>
        <v>2522.2</v>
      </c>
    </row>
    <row r="674">
      <c r="A674" s="5">
        <f>IFERROR(__xludf.DUMMYFUNCTION("""COMPUTED_VALUE"""),45924.64583333333)</f>
        <v>45924.64583</v>
      </c>
      <c r="B674" s="5">
        <f>IFERROR(__xludf.DUMMYFUNCTION("""COMPUTED_VALUE"""),2549.5)</f>
        <v>2549.5</v>
      </c>
    </row>
    <row r="675">
      <c r="A675" s="5">
        <f>IFERROR(__xludf.DUMMYFUNCTION("""COMPUTED_VALUE"""),45925.64583333333)</f>
        <v>45925.64583</v>
      </c>
      <c r="B675" s="5">
        <f>IFERROR(__xludf.DUMMYFUNCTION("""COMPUTED_VALUE"""),2538.3)</f>
        <v>2538.3</v>
      </c>
    </row>
    <row r="676">
      <c r="A676" s="5">
        <f>IFERROR(__xludf.DUMMYFUNCTION("""COMPUTED_VALUE"""),45926.64583333333)</f>
        <v>45926.64583</v>
      </c>
      <c r="B676" s="5">
        <f>IFERROR(__xludf.DUMMYFUNCTION("""COMPUTED_VALUE"""),2511.8)</f>
        <v>2511.8</v>
      </c>
    </row>
    <row r="677">
      <c r="A677" s="5">
        <f>IFERROR(__xludf.DUMMYFUNCTION("""COMPUTED_VALUE"""),45929.64583333333)</f>
        <v>45929.64583</v>
      </c>
      <c r="B677" s="5">
        <f>IFERROR(__xludf.DUMMYFUNCTION("""COMPUTED_VALUE"""),2497.9)</f>
        <v>2497.9</v>
      </c>
    </row>
    <row r="678">
      <c r="A678" s="5">
        <f>IFERROR(__xludf.DUMMYFUNCTION("""COMPUTED_VALUE"""),45930.64583333333)</f>
        <v>45930.64583</v>
      </c>
      <c r="B678" s="5">
        <f>IFERROR(__xludf.DUMMYFUNCTION("""COMPUTED_VALUE"""),2514.4)</f>
        <v>2514.4</v>
      </c>
    </row>
    <row r="679">
      <c r="A679" s="5">
        <f>IFERROR(__xludf.DUMMYFUNCTION("""COMPUTED_VALUE"""),45931.64583333333)</f>
        <v>45931.64583</v>
      </c>
      <c r="B679" s="5">
        <f>IFERROR(__xludf.DUMMYFUNCTION("""COMPUTED_VALUE"""),2536.2)</f>
        <v>2536.2</v>
      </c>
    </row>
    <row r="680">
      <c r="A680" s="5">
        <f>IFERROR(__xludf.DUMMYFUNCTION("""COMPUTED_VALUE"""),45933.64583333333)</f>
        <v>45933.64583</v>
      </c>
      <c r="B680" s="5">
        <f>IFERROR(__xludf.DUMMYFUNCTION("""COMPUTED_VALUE"""),2544.9)</f>
        <v>2544.9</v>
      </c>
    </row>
    <row r="681">
      <c r="A681" s="5">
        <f>IFERROR(__xludf.DUMMYFUNCTION("""COMPUTED_VALUE"""),45936.64583333333)</f>
        <v>45936.64583</v>
      </c>
      <c r="B681" s="5">
        <f>IFERROR(__xludf.DUMMYFUNCTION("""COMPUTED_VALUE"""),2541.8)</f>
        <v>2541.8</v>
      </c>
    </row>
    <row r="682">
      <c r="A682" s="5">
        <f>IFERROR(__xludf.DUMMYFUNCTION("""COMPUTED_VALUE"""),45937.64583333333)</f>
        <v>45937.64583</v>
      </c>
      <c r="B682" s="5">
        <f>IFERROR(__xludf.DUMMYFUNCTION("""COMPUTED_VALUE"""),2517.2)</f>
        <v>2517.2</v>
      </c>
    </row>
    <row r="683">
      <c r="A683" s="5">
        <f>IFERROR(__xludf.DUMMYFUNCTION("""COMPUTED_VALUE"""),45938.64583333333)</f>
        <v>45938.64583</v>
      </c>
      <c r="B683" s="5">
        <f>IFERROR(__xludf.DUMMYFUNCTION("""COMPUTED_VALUE"""),2500.1)</f>
        <v>2500.1</v>
      </c>
    </row>
    <row r="684">
      <c r="A684" s="5">
        <f>IFERROR(__xludf.DUMMYFUNCTION("""COMPUTED_VALUE"""),45939.64583333333)</f>
        <v>45939.64583</v>
      </c>
      <c r="B684" s="5">
        <f>IFERROR(__xludf.DUMMYFUNCTION("""COMPUTED_VALUE"""),2517.6)</f>
        <v>2517.6</v>
      </c>
    </row>
    <row r="685">
      <c r="A685" s="5">
        <f>IFERROR(__xludf.DUMMYFUNCTION("""COMPUTED_VALUE"""),45940.64583333333)</f>
        <v>45940.64583</v>
      </c>
      <c r="B685" s="5">
        <f>IFERROR(__xludf.DUMMYFUNCTION("""COMPUTED_VALUE"""),2528.9)</f>
        <v>2528.9</v>
      </c>
    </row>
    <row r="686">
      <c r="A686" s="5">
        <f>IFERROR(__xludf.DUMMYFUNCTION("""COMPUTED_VALUE"""),45943.64583333333)</f>
        <v>45943.64583</v>
      </c>
      <c r="B686" s="5">
        <f>IFERROR(__xludf.DUMMYFUNCTION("""COMPUTED_VALUE"""),2492.8)</f>
        <v>2492.8</v>
      </c>
    </row>
    <row r="687">
      <c r="A687" s="5">
        <f>IFERROR(__xludf.DUMMYFUNCTION("""COMPUTED_VALUE"""),45944.64583333333)</f>
        <v>45944.64583</v>
      </c>
      <c r="B687" s="5">
        <f>IFERROR(__xludf.DUMMYFUNCTION("""COMPUTED_VALUE"""),2502.3)</f>
        <v>2502.3</v>
      </c>
    </row>
    <row r="688">
      <c r="A688" s="5">
        <f>IFERROR(__xludf.DUMMYFUNCTION("""COMPUTED_VALUE"""),45945.64583333333)</f>
        <v>45945.64583</v>
      </c>
      <c r="B688" s="5">
        <f>IFERROR(__xludf.DUMMYFUNCTION("""COMPUTED_VALUE"""),2519.0)</f>
        <v>2519</v>
      </c>
    </row>
    <row r="689">
      <c r="A689" s="5">
        <f>IFERROR(__xludf.DUMMYFUNCTION("""COMPUTED_VALUE"""),45946.64583333333)</f>
        <v>45946.64583</v>
      </c>
      <c r="B689" s="5">
        <f>IFERROR(__xludf.DUMMYFUNCTION("""COMPUTED_VALUE"""),2561.5)</f>
        <v>2561.5</v>
      </c>
    </row>
    <row r="690">
      <c r="A690" s="5">
        <f>IFERROR(__xludf.DUMMYFUNCTION("""COMPUTED_VALUE"""),45947.64583333333)</f>
        <v>45947.64583</v>
      </c>
      <c r="B690" s="5">
        <f>IFERROR(__xludf.DUMMYFUNCTION("""COMPUTED_VALUE"""),2603.7)</f>
        <v>2603.7</v>
      </c>
    </row>
    <row r="691">
      <c r="A691" s="5">
        <f>IFERROR(__xludf.DUMMYFUNCTION("""COMPUTED_VALUE"""),45950.64583333333)</f>
        <v>45950.64583</v>
      </c>
      <c r="B691" s="5">
        <f>IFERROR(__xludf.DUMMYFUNCTION("""COMPUTED_VALUE"""),2594.4)</f>
        <v>2594.4</v>
      </c>
    </row>
    <row r="692">
      <c r="A692" s="5">
        <f>IFERROR(__xludf.DUMMYFUNCTION("""COMPUTED_VALUE"""),45951.64583333333)</f>
        <v>45951.64583</v>
      </c>
      <c r="B692" s="5">
        <f>IFERROR(__xludf.DUMMYFUNCTION("""COMPUTED_VALUE"""),2591.7)</f>
        <v>2591.7</v>
      </c>
    </row>
    <row r="693">
      <c r="A693" s="5">
        <f>IFERROR(__xludf.DUMMYFUNCTION("""COMPUTED_VALUE"""),45953.64583333333)</f>
        <v>45953.64583</v>
      </c>
      <c r="B693" s="5">
        <f>IFERROR(__xludf.DUMMYFUNCTION("""COMPUTED_VALUE"""),2601.6)</f>
        <v>2601.6</v>
      </c>
    </row>
    <row r="694">
      <c r="A694" s="5">
        <f>IFERROR(__xludf.DUMMYFUNCTION("""COMPUTED_VALUE"""),45954.64583333333)</f>
        <v>45954.64583</v>
      </c>
      <c r="B694" s="5">
        <f>IFERROR(__xludf.DUMMYFUNCTION("""COMPUTED_VALUE"""),2516.4)</f>
        <v>2516.4</v>
      </c>
    </row>
    <row r="695">
      <c r="A695" s="5">
        <f>IFERROR(__xludf.DUMMYFUNCTION("""COMPUTED_VALUE"""),45957.64583333333)</f>
        <v>45957.64583</v>
      </c>
      <c r="B695" s="5">
        <f>IFERROR(__xludf.DUMMYFUNCTION("""COMPUTED_VALUE"""),2511.8)</f>
        <v>2511.8</v>
      </c>
    </row>
    <row r="696">
      <c r="A696" s="5">
        <f>IFERROR(__xludf.DUMMYFUNCTION("""COMPUTED_VALUE"""),45958.64583333333)</f>
        <v>45958.64583</v>
      </c>
      <c r="B696" s="5">
        <f>IFERROR(__xludf.DUMMYFUNCTION("""COMPUTED_VALUE"""),2497.1)</f>
        <v>2497.1</v>
      </c>
    </row>
    <row r="697">
      <c r="A697" s="5">
        <f>IFERROR(__xludf.DUMMYFUNCTION("""COMPUTED_VALUE"""),45959.64583333333)</f>
        <v>45959.64583</v>
      </c>
      <c r="B697" s="5">
        <f>IFERROR(__xludf.DUMMYFUNCTION("""COMPUTED_VALUE"""),2488.1)</f>
        <v>2488.1</v>
      </c>
    </row>
    <row r="698">
      <c r="A698" s="5">
        <f>IFERROR(__xludf.DUMMYFUNCTION("""COMPUTED_VALUE"""),45960.64583333333)</f>
        <v>45960.64583</v>
      </c>
      <c r="B698" s="5">
        <f>IFERROR(__xludf.DUMMYFUNCTION("""COMPUTED_VALUE"""),2469.6)</f>
        <v>2469.6</v>
      </c>
    </row>
    <row r="699">
      <c r="A699" s="5">
        <f>IFERROR(__xludf.DUMMYFUNCTION("""COMPUTED_VALUE"""),45961.64583333333)</f>
        <v>45961.64583</v>
      </c>
      <c r="B699" s="5">
        <f>IFERROR(__xludf.DUMMYFUNCTION("""COMPUTED_VALUE"""),2465.5)</f>
        <v>2465.5</v>
      </c>
    </row>
    <row r="700">
      <c r="A700" s="5">
        <f>IFERROR(__xludf.DUMMYFUNCTION("""COMPUTED_VALUE"""),45964.64583333333)</f>
        <v>45964.64583</v>
      </c>
      <c r="B700" s="5">
        <f>IFERROR(__xludf.DUMMYFUNCTION("""COMPUTED_VALUE"""),2460.0)</f>
        <v>2460</v>
      </c>
    </row>
    <row r="701">
      <c r="A701" s="5">
        <f>IFERROR(__xludf.DUMMYFUNCTION("""COMPUTED_VALUE"""),45965.64583333333)</f>
        <v>45965.64583</v>
      </c>
      <c r="B701" s="5">
        <f>IFERROR(__xludf.DUMMYFUNCTION("""COMPUTED_VALUE"""),2445.7)</f>
        <v>2445.7</v>
      </c>
    </row>
    <row r="702">
      <c r="A702" s="5">
        <f>IFERROR(__xludf.DUMMYFUNCTION("""COMPUTED_VALUE"""),45967.64583333333)</f>
        <v>45967.64583</v>
      </c>
      <c r="B702" s="5">
        <f>IFERROR(__xludf.DUMMYFUNCTION("""COMPUTED_VALUE"""),2436.0)</f>
        <v>2436</v>
      </c>
    </row>
    <row r="703">
      <c r="A703" s="5">
        <f>IFERROR(__xludf.DUMMYFUNCTION("""COMPUTED_VALUE"""),45968.64583333333)</f>
        <v>45968.64583</v>
      </c>
      <c r="B703" s="5">
        <f>IFERROR(__xludf.DUMMYFUNCTION("""COMPUTED_VALUE"""),2414.0)</f>
        <v>2414</v>
      </c>
    </row>
    <row r="704">
      <c r="A704" s="5">
        <f>IFERROR(__xludf.DUMMYFUNCTION("""COMPUTED_VALUE"""),45971.64583333333)</f>
        <v>45971.64583</v>
      </c>
      <c r="B704" s="5">
        <f>IFERROR(__xludf.DUMMYFUNCTION("""COMPUTED_VALUE"""),2408.8)</f>
        <v>2408.8</v>
      </c>
    </row>
    <row r="705">
      <c r="A705" s="5">
        <f>IFERROR(__xludf.DUMMYFUNCTION("""COMPUTED_VALUE"""),45972.64583333333)</f>
        <v>45972.64583</v>
      </c>
      <c r="B705" s="5">
        <f>IFERROR(__xludf.DUMMYFUNCTION("""COMPUTED_VALUE"""),2427.5)</f>
        <v>2427.5</v>
      </c>
    </row>
    <row r="706">
      <c r="A706" s="5">
        <f>IFERROR(__xludf.DUMMYFUNCTION("""COMPUTED_VALUE"""),45973.64583333333)</f>
        <v>45973.64583</v>
      </c>
      <c r="B706" s="5">
        <f>IFERROR(__xludf.DUMMYFUNCTION("""COMPUTED_VALUE"""),2424.5)</f>
        <v>2424.5</v>
      </c>
    </row>
    <row r="707">
      <c r="A707" s="5">
        <f>IFERROR(__xludf.DUMMYFUNCTION("""COMPUTED_VALUE"""),45974.64583333333)</f>
        <v>45974.64583</v>
      </c>
      <c r="B707" s="5">
        <f>IFERROR(__xludf.DUMMYFUNCTION("""COMPUTED_VALUE"""),2407.6)</f>
        <v>2407.6</v>
      </c>
    </row>
    <row r="708">
      <c r="A708" s="5">
        <f>IFERROR(__xludf.DUMMYFUNCTION("""COMPUTED_VALUE"""),45975.64583333333)</f>
        <v>45975.64583</v>
      </c>
      <c r="B708" s="5">
        <f>IFERROR(__xludf.DUMMYFUNCTION("""COMPUTED_VALUE"""),2427.7)</f>
        <v>2427.7</v>
      </c>
    </row>
    <row r="709">
      <c r="A709" s="5">
        <f>IFERROR(__xludf.DUMMYFUNCTION("""COMPUTED_VALUE"""),45978.64583333333)</f>
        <v>45978.64583</v>
      </c>
      <c r="B709" s="5">
        <f>IFERROR(__xludf.DUMMYFUNCTION("""COMPUTED_VALUE"""),2425.0)</f>
        <v>2425</v>
      </c>
    </row>
    <row r="710">
      <c r="A710" s="5">
        <f>IFERROR(__xludf.DUMMYFUNCTION("""COMPUTED_VALUE"""),45979.64583333333)</f>
        <v>45979.64583</v>
      </c>
      <c r="B710" s="5">
        <f>IFERROR(__xludf.DUMMYFUNCTION("""COMPUTED_VALUE"""),2404.0)</f>
        <v>2404</v>
      </c>
    </row>
    <row r="711">
      <c r="A711" s="5">
        <f>IFERROR(__xludf.DUMMYFUNCTION("""COMPUTED_VALUE"""),45980.64583333333)</f>
        <v>45980.64583</v>
      </c>
      <c r="B711" s="5">
        <f>IFERROR(__xludf.DUMMYFUNCTION("""COMPUTED_VALUE"""),2441.6)</f>
        <v>2441.6</v>
      </c>
    </row>
    <row r="712">
      <c r="A712" s="5">
        <f>IFERROR(__xludf.DUMMYFUNCTION("""COMPUTED_VALUE"""),45981.64583333333)</f>
        <v>45981.64583</v>
      </c>
      <c r="B712" s="5">
        <f>IFERROR(__xludf.DUMMYFUNCTION("""COMPUTED_VALUE"""),2428.4)</f>
        <v>2428.4</v>
      </c>
    </row>
    <row r="713">
      <c r="A713" s="5">
        <f>IFERROR(__xludf.DUMMYFUNCTION("""COMPUTED_VALUE"""),45982.64583333333)</f>
        <v>45982.64583</v>
      </c>
      <c r="B713" s="5">
        <f>IFERROR(__xludf.DUMMYFUNCTION("""COMPUTED_VALUE"""),2433.7)</f>
        <v>2433.7</v>
      </c>
    </row>
    <row r="714">
      <c r="A714" s="5">
        <f>IFERROR(__xludf.DUMMYFUNCTION("""COMPUTED_VALUE"""),45985.64583333333)</f>
        <v>45985.64583</v>
      </c>
      <c r="B714" s="5">
        <f>IFERROR(__xludf.DUMMYFUNCTION("""COMPUTED_VALUE"""),2424.2)</f>
        <v>2424.2</v>
      </c>
    </row>
    <row r="715">
      <c r="A715" s="5">
        <f>IFERROR(__xludf.DUMMYFUNCTION("""COMPUTED_VALUE"""),45986.64583333333)</f>
        <v>45986.64583</v>
      </c>
      <c r="B715" s="5">
        <f>IFERROR(__xludf.DUMMYFUNCTION("""COMPUTED_VALUE"""),2414.1)</f>
        <v>2414.1</v>
      </c>
    </row>
    <row r="716">
      <c r="A716" s="5">
        <f>IFERROR(__xludf.DUMMYFUNCTION("""COMPUTED_VALUE"""),45987.64583333333)</f>
        <v>45987.64583</v>
      </c>
      <c r="B716" s="5">
        <f>IFERROR(__xludf.DUMMYFUNCTION("""COMPUTED_VALUE"""),2425.2)</f>
        <v>2425.2</v>
      </c>
    </row>
    <row r="717">
      <c r="A717" s="5">
        <f>IFERROR(__xludf.DUMMYFUNCTION("""COMPUTED_VALUE"""),45988.64583333333)</f>
        <v>45988.64583</v>
      </c>
      <c r="B717" s="5">
        <f>IFERROR(__xludf.DUMMYFUNCTION("""COMPUTED_VALUE"""),2451.7)</f>
        <v>2451.7</v>
      </c>
    </row>
    <row r="718">
      <c r="A718" s="5">
        <f>IFERROR(__xludf.DUMMYFUNCTION("""COMPUTED_VALUE"""),45989.64583333333)</f>
        <v>45989.64583</v>
      </c>
      <c r="B718" s="5">
        <f>IFERROR(__xludf.DUMMYFUNCTION("""COMPUTED_VALUE"""),2466.6)</f>
        <v>2466.6</v>
      </c>
    </row>
    <row r="719">
      <c r="A719" s="5">
        <f>IFERROR(__xludf.DUMMYFUNCTION("""COMPUTED_VALUE"""),45992.64583333333)</f>
        <v>45992.64583</v>
      </c>
      <c r="B719" s="5">
        <f>IFERROR(__xludf.DUMMYFUNCTION("""COMPUTED_VALUE"""),2464.5)</f>
        <v>2464.5</v>
      </c>
    </row>
    <row r="720">
      <c r="A720" s="5">
        <f>IFERROR(__xludf.DUMMYFUNCTION("""COMPUTED_VALUE"""),45993.64583333333)</f>
        <v>45993.64583</v>
      </c>
      <c r="B720" s="5">
        <f>IFERROR(__xludf.DUMMYFUNCTION("""COMPUTED_VALUE"""),2477.8)</f>
        <v>2477.8</v>
      </c>
    </row>
    <row r="721">
      <c r="A721" s="5">
        <f>IFERROR(__xludf.DUMMYFUNCTION("""COMPUTED_VALUE"""),45994.64583333333)</f>
        <v>45994.64583</v>
      </c>
      <c r="B721" s="5">
        <f>IFERROR(__xludf.DUMMYFUNCTION("""COMPUTED_VALUE"""),2448.0)</f>
        <v>2448</v>
      </c>
    </row>
    <row r="722">
      <c r="A722" s="5">
        <f>IFERROR(__xludf.DUMMYFUNCTION("""COMPUTED_VALUE"""),45995.64583333333)</f>
        <v>45995.64583</v>
      </c>
      <c r="B722" s="5">
        <f>IFERROR(__xludf.DUMMYFUNCTION("""COMPUTED_VALUE"""),2462.2)</f>
        <v>2462.2</v>
      </c>
    </row>
    <row r="723">
      <c r="A723" s="5">
        <f>IFERROR(__xludf.DUMMYFUNCTION("""COMPUTED_VALUE"""),45996.64583333333)</f>
        <v>45996.64583</v>
      </c>
      <c r="B723" s="5">
        <f>IFERROR(__xludf.DUMMYFUNCTION("""COMPUTED_VALUE"""),2338.6)</f>
        <v>2338.6</v>
      </c>
    </row>
    <row r="724">
      <c r="A724" s="5">
        <f>IFERROR(__xludf.DUMMYFUNCTION("""COMPUTED_VALUE"""),45999.64583333333)</f>
        <v>45999.64583</v>
      </c>
      <c r="B724" s="5">
        <f>IFERROR(__xludf.DUMMYFUNCTION("""COMPUTED_VALUE"""),2314.0)</f>
        <v>2314</v>
      </c>
    </row>
    <row r="725">
      <c r="A725" s="5">
        <f>IFERROR(__xludf.DUMMYFUNCTION("""COMPUTED_VALUE"""),46000.64583333333)</f>
        <v>46000.64583</v>
      </c>
      <c r="B725" s="5">
        <f>IFERROR(__xludf.DUMMYFUNCTION("""COMPUTED_VALUE"""),2306.5)</f>
        <v>2306.5</v>
      </c>
    </row>
    <row r="726">
      <c r="A726" s="5">
        <f>IFERROR(__xludf.DUMMYFUNCTION("""COMPUTED_VALUE"""),46001.64583333333)</f>
        <v>46001.64583</v>
      </c>
      <c r="B726" s="5">
        <f>IFERROR(__xludf.DUMMYFUNCTION("""COMPUTED_VALUE"""),2301.7)</f>
        <v>2301.7</v>
      </c>
    </row>
    <row r="727">
      <c r="A727" s="5">
        <f>IFERROR(__xludf.DUMMYFUNCTION("""COMPUTED_VALUE"""),46002.64583333333)</f>
        <v>46002.64583</v>
      </c>
      <c r="B727" s="5">
        <f>IFERROR(__xludf.DUMMYFUNCTION("""COMPUTED_VALUE"""),2305.6)</f>
        <v>2305.6</v>
      </c>
    </row>
    <row r="728">
      <c r="A728" s="5">
        <f>IFERROR(__xludf.DUMMYFUNCTION("""COMPUTED_VALUE"""),46003.64583333333)</f>
        <v>46003.64583</v>
      </c>
      <c r="B728" s="5">
        <f>IFERROR(__xludf.DUMMYFUNCTION("""COMPUTED_VALUE"""),2260.6)</f>
        <v>2260.6</v>
      </c>
    </row>
    <row r="729">
      <c r="A729" s="5">
        <f>IFERROR(__xludf.DUMMYFUNCTION("""COMPUTED_VALUE"""),46006.64583333333)</f>
        <v>46006.64583</v>
      </c>
      <c r="B729" s="5">
        <f>IFERROR(__xludf.DUMMYFUNCTION("""COMPUTED_VALUE"""),2293.5)</f>
        <v>2293.5</v>
      </c>
    </row>
    <row r="730">
      <c r="A730" s="5">
        <f>IFERROR(__xludf.DUMMYFUNCTION("""COMPUTED_VALUE"""),46007.64583333333)</f>
        <v>46007.64583</v>
      </c>
      <c r="B730" s="5">
        <f>IFERROR(__xludf.DUMMYFUNCTION("""COMPUTED_VALUE"""),2281.1)</f>
        <v>2281.1</v>
      </c>
    </row>
    <row r="731">
      <c r="A731" s="5">
        <f>IFERROR(__xludf.DUMMYFUNCTION("""COMPUTED_VALUE"""),46008.64583333333)</f>
        <v>46008.64583</v>
      </c>
      <c r="B731" s="5">
        <f>IFERROR(__xludf.DUMMYFUNCTION("""COMPUTED_VALUE"""),2275.6)</f>
        <v>2275.6</v>
      </c>
    </row>
    <row r="732">
      <c r="A732" s="5">
        <f>IFERROR(__xludf.DUMMYFUNCTION("""COMPUTED_VALUE"""),46009.64583333333)</f>
        <v>46009.64583</v>
      </c>
      <c r="B732" s="5">
        <f>IFERROR(__xludf.DUMMYFUNCTION("""COMPUTED_VALUE"""),2265.5)</f>
        <v>2265.5</v>
      </c>
    </row>
    <row r="733">
      <c r="A733" s="5">
        <f>IFERROR(__xludf.DUMMYFUNCTION("""COMPUTED_VALUE"""),46010.64583333333)</f>
        <v>46010.64583</v>
      </c>
      <c r="B733" s="5">
        <f>IFERROR(__xludf.DUMMYFUNCTION("""COMPUTED_VALUE"""),2280.0)</f>
        <v>2280</v>
      </c>
    </row>
    <row r="734">
      <c r="A734" s="5">
        <f>IFERROR(__xludf.DUMMYFUNCTION("""COMPUTED_VALUE"""),46013.64583333333)</f>
        <v>46013.64583</v>
      </c>
      <c r="B734" s="5">
        <f>IFERROR(__xludf.DUMMYFUNCTION("""COMPUTED_VALUE"""),2289.5)</f>
        <v>2289.5</v>
      </c>
    </row>
    <row r="735">
      <c r="A735" s="5">
        <f>IFERROR(__xludf.DUMMYFUNCTION("""COMPUTED_VALUE"""),46014.64583333333)</f>
        <v>46014.64583</v>
      </c>
      <c r="B735" s="5">
        <f>IFERROR(__xludf.DUMMYFUNCTION("""COMPUTED_VALUE"""),2302.6)</f>
        <v>2302.6</v>
      </c>
    </row>
    <row r="736">
      <c r="A736" s="5">
        <f>IFERROR(__xludf.DUMMYFUNCTION("""COMPUTED_VALUE"""),46015.64583333333)</f>
        <v>46015.64583</v>
      </c>
      <c r="B736" s="5">
        <f>IFERROR(__xludf.DUMMYFUNCTION("""COMPUTED_VALUE"""),2282.2)</f>
        <v>2282.2</v>
      </c>
    </row>
    <row r="737">
      <c r="A737" s="5">
        <f>IFERROR(__xludf.DUMMYFUNCTION("""COMPUTED_VALUE"""),46017.64583333333)</f>
        <v>46017.64583</v>
      </c>
      <c r="B737" s="5">
        <f>IFERROR(__xludf.DUMMYFUNCTION("""COMPUTED_VALUE"""),2285.4)</f>
        <v>2285.4</v>
      </c>
    </row>
    <row r="738">
      <c r="A738" s="5">
        <f>IFERROR(__xludf.DUMMYFUNCTION("""COMPUTED_VALUE"""),46020.64583333333)</f>
        <v>46020.64583</v>
      </c>
      <c r="B738" s="5">
        <f>IFERROR(__xludf.DUMMYFUNCTION("""COMPUTED_VALUE"""),2293.3)</f>
        <v>2293.3</v>
      </c>
    </row>
    <row r="739">
      <c r="A739" s="5">
        <f>IFERROR(__xludf.DUMMYFUNCTION("""COMPUTED_VALUE"""),46021.64583333333)</f>
        <v>46021.64583</v>
      </c>
      <c r="B739" s="5">
        <f>IFERROR(__xludf.DUMMYFUNCTION("""COMPUTED_VALUE"""),2290.2)</f>
        <v>2290.2</v>
      </c>
    </row>
    <row r="740">
      <c r="A740" s="5">
        <f>IFERROR(__xludf.DUMMYFUNCTION("""COMPUTED_VALUE"""),46022.64583333333)</f>
        <v>46022.64583</v>
      </c>
      <c r="B740" s="5">
        <f>IFERROR(__xludf.DUMMYFUNCTION("""COMPUTED_VALUE"""),2315.9)</f>
        <v>2315.9</v>
      </c>
    </row>
    <row r="741">
      <c r="A741" s="5">
        <f>IFERROR(__xludf.DUMMYFUNCTION("""COMPUTED_VALUE"""),46023.64583333333)</f>
        <v>46023.64583</v>
      </c>
      <c r="B741" s="5">
        <f>IFERROR(__xludf.DUMMYFUNCTION("""COMPUTED_VALUE"""),2323.0)</f>
        <v>2323</v>
      </c>
    </row>
    <row r="742">
      <c r="A742" s="5">
        <f>IFERROR(__xludf.DUMMYFUNCTION("""COMPUTED_VALUE"""),46024.64583333333)</f>
        <v>46024.64583</v>
      </c>
      <c r="B742" s="5">
        <f>IFERROR(__xludf.DUMMYFUNCTION("""COMPUTED_VALUE"""),2348.0)</f>
        <v>2348</v>
      </c>
    </row>
    <row r="743">
      <c r="A743" s="5">
        <f>IFERROR(__xludf.DUMMYFUNCTION("""COMPUTED_VALUE"""),46027.64583333333)</f>
        <v>46027.64583</v>
      </c>
      <c r="B743" s="5">
        <f>IFERROR(__xludf.DUMMYFUNCTION("""COMPUTED_VALUE"""),2384.1)</f>
        <v>2384.1</v>
      </c>
    </row>
    <row r="744">
      <c r="A744" s="5">
        <f>IFERROR(__xludf.DUMMYFUNCTION("""COMPUTED_VALUE"""),46028.64583333333)</f>
        <v>46028.64583</v>
      </c>
      <c r="B744" s="5">
        <f>IFERROR(__xludf.DUMMYFUNCTION("""COMPUTED_VALUE"""),2424.7)</f>
        <v>2424.7</v>
      </c>
    </row>
    <row r="745">
      <c r="A745" s="5">
        <f>IFERROR(__xludf.DUMMYFUNCTION("""COMPUTED_VALUE"""),46029.64583333333)</f>
        <v>46029.64583</v>
      </c>
      <c r="B745" s="5">
        <f>IFERROR(__xludf.DUMMYFUNCTION("""COMPUTED_VALUE"""),2399.4)</f>
        <v>2399.4</v>
      </c>
    </row>
    <row r="746">
      <c r="A746" s="5">
        <f>IFERROR(__xludf.DUMMYFUNCTION("""COMPUTED_VALUE"""),46030.64583333333)</f>
        <v>46030.64583</v>
      </c>
      <c r="B746" s="5">
        <f>IFERROR(__xludf.DUMMYFUNCTION("""COMPUTED_VALUE"""),2386.7)</f>
        <v>2386.7</v>
      </c>
    </row>
    <row r="747">
      <c r="A747" s="5">
        <f>IFERROR(__xludf.DUMMYFUNCTION("""COMPUTED_VALUE"""),46031.64583333333)</f>
        <v>46031.64583</v>
      </c>
      <c r="B747" s="5">
        <f>IFERROR(__xludf.DUMMYFUNCTION("""COMPUTED_VALUE"""),2372.6)</f>
        <v>2372.6</v>
      </c>
    </row>
    <row r="748">
      <c r="A748" s="5">
        <f>IFERROR(__xludf.DUMMYFUNCTION("""COMPUTED_VALUE"""),46034.64583333333)</f>
        <v>46034.64583</v>
      </c>
      <c r="B748" s="5">
        <f>IFERROR(__xludf.DUMMYFUNCTION("""COMPUTED_VALUE"""),2406.2)</f>
        <v>2406.2</v>
      </c>
    </row>
    <row r="749">
      <c r="A749" s="5">
        <f>IFERROR(__xludf.DUMMYFUNCTION("""COMPUTED_VALUE"""),46035.64583333333)</f>
        <v>46035.64583</v>
      </c>
      <c r="B749" s="5">
        <f>IFERROR(__xludf.DUMMYFUNCTION("""COMPUTED_VALUE"""),2389.5)</f>
        <v>2389.5</v>
      </c>
    </row>
    <row r="750">
      <c r="A750" s="5">
        <f>IFERROR(__xludf.DUMMYFUNCTION("""COMPUTED_VALUE"""),46036.64583333333)</f>
        <v>46036.64583</v>
      </c>
      <c r="B750" s="5">
        <f>IFERROR(__xludf.DUMMYFUNCTION("""COMPUTED_VALUE"""),2353.5)</f>
        <v>2353.5</v>
      </c>
    </row>
    <row r="751">
      <c r="A751" s="5">
        <f>IFERROR(__xludf.DUMMYFUNCTION("""COMPUTED_VALUE"""),46038.64583333333)</f>
        <v>46038.64583</v>
      </c>
      <c r="B751" s="5">
        <f>IFERROR(__xludf.DUMMYFUNCTION("""COMPUTED_VALUE"""),2360.4)</f>
        <v>2360.4</v>
      </c>
    </row>
    <row r="752">
      <c r="A752" s="5">
        <f>IFERROR(__xludf.DUMMYFUNCTION("""COMPUTED_VALUE"""),46041.64583333333)</f>
        <v>46041.64583</v>
      </c>
      <c r="B752" s="5">
        <f>IFERROR(__xludf.DUMMYFUNCTION("""COMPUTED_VALUE"""),2413.9)</f>
        <v>2413.9</v>
      </c>
    </row>
    <row r="753">
      <c r="A753" s="5">
        <f>IFERROR(__xludf.DUMMYFUNCTION("""COMPUTED_VALUE"""),46042.64583333333)</f>
        <v>46042.64583</v>
      </c>
      <c r="B753" s="5">
        <f>IFERROR(__xludf.DUMMYFUNCTION("""COMPUTED_VALUE"""),2379.1)</f>
        <v>2379.1</v>
      </c>
    </row>
    <row r="754">
      <c r="A754" s="5">
        <f>IFERROR(__xludf.DUMMYFUNCTION("""COMPUTED_VALUE"""),46043.64583333333)</f>
        <v>46043.64583</v>
      </c>
      <c r="B754" s="5">
        <f>IFERROR(__xludf.DUMMYFUNCTION("""COMPUTED_VALUE"""),2368.0)</f>
        <v>2368</v>
      </c>
    </row>
    <row r="755">
      <c r="A755" s="5">
        <f>IFERROR(__xludf.DUMMYFUNCTION("""COMPUTED_VALUE"""),46044.64583333333)</f>
        <v>46044.64583</v>
      </c>
      <c r="B755" s="5">
        <f>IFERROR(__xludf.DUMMYFUNCTION("""COMPUTED_VALUE"""),2390.6)</f>
        <v>2390.6</v>
      </c>
    </row>
    <row r="756">
      <c r="A756" s="5">
        <f>IFERROR(__xludf.DUMMYFUNCTION("""COMPUTED_VALUE"""),46045.64583333333)</f>
        <v>46045.64583</v>
      </c>
      <c r="B756" s="5">
        <f>IFERROR(__xludf.DUMMYFUNCTION("""COMPUTED_VALUE"""),2409.5)</f>
        <v>2409.5</v>
      </c>
    </row>
    <row r="757">
      <c r="A757" s="5">
        <f>IFERROR(__xludf.DUMMYFUNCTION("""COMPUTED_VALUE"""),46049.64583333333)</f>
        <v>46049.64583</v>
      </c>
      <c r="B757" s="5">
        <f>IFERROR(__xludf.DUMMYFUNCTION("""COMPUTED_VALUE"""),2400.9)</f>
        <v>2400.9</v>
      </c>
    </row>
    <row r="758">
      <c r="A758" s="5">
        <f>IFERROR(__xludf.DUMMYFUNCTION("""COMPUTED_VALUE"""),46050.64583333333)</f>
        <v>46050.64583</v>
      </c>
      <c r="B758" s="5">
        <f>IFERROR(__xludf.DUMMYFUNCTION("""COMPUTED_VALUE"""),2378.4)</f>
        <v>2378.4</v>
      </c>
    </row>
    <row r="759">
      <c r="A759" s="5">
        <f>IFERROR(__xludf.DUMMYFUNCTION("""COMPUTED_VALUE"""),46051.64583333333)</f>
        <v>46051.64583</v>
      </c>
      <c r="B759" s="5">
        <f>IFERROR(__xludf.DUMMYFUNCTION("""COMPUTED_VALUE"""),2352.6)</f>
        <v>2352.6</v>
      </c>
    </row>
    <row r="760">
      <c r="A760" s="5">
        <f>IFERROR(__xludf.DUMMYFUNCTION("""COMPUTED_VALUE"""),46052.64583333333)</f>
        <v>46052.64583</v>
      </c>
      <c r="B760" s="5">
        <f>IFERROR(__xludf.DUMMYFUNCTION("""COMPUTED_VALUE"""),2373.0)</f>
        <v>2373</v>
      </c>
    </row>
    <row r="761">
      <c r="A761" s="5">
        <f>IFERROR(__xludf.DUMMYFUNCTION("""COMPUTED_VALUE"""),46055.64583333333)</f>
        <v>46055.64583</v>
      </c>
      <c r="B761" s="5">
        <f>IFERROR(__xludf.DUMMYFUNCTION("""COMPUTED_VALUE"""),2357.3)</f>
        <v>2357.3</v>
      </c>
    </row>
    <row r="762">
      <c r="A762" s="5">
        <f>IFERROR(__xludf.DUMMYFUNCTION("""COMPUTED_VALUE"""),46056.64583333333)</f>
        <v>46056.64583</v>
      </c>
      <c r="B762" s="5">
        <f>IFERROR(__xludf.DUMMYFUNCTION("""COMPUTED_VALUE"""),2368.6)</f>
        <v>2368.6</v>
      </c>
    </row>
    <row r="763">
      <c r="A763" s="5">
        <f>IFERROR(__xludf.DUMMYFUNCTION("""COMPUTED_VALUE"""),46057.64583333333)</f>
        <v>46057.64583</v>
      </c>
      <c r="B763" s="5">
        <f>IFERROR(__xludf.DUMMYFUNCTION("""COMPUTED_VALUE"""),2371.0)</f>
        <v>2371</v>
      </c>
    </row>
    <row r="764">
      <c r="A764" s="5">
        <f>IFERROR(__xludf.DUMMYFUNCTION("""COMPUTED_VALUE"""),46058.64583333333)</f>
        <v>46058.64583</v>
      </c>
      <c r="B764" s="5">
        <f>IFERROR(__xludf.DUMMYFUNCTION("""COMPUTED_VALUE"""),2354.4)</f>
        <v>2354.4</v>
      </c>
    </row>
    <row r="765">
      <c r="A765" s="5">
        <f>IFERROR(__xludf.DUMMYFUNCTION("""COMPUTED_VALUE"""),46059.64583333333)</f>
        <v>46059.64583</v>
      </c>
      <c r="B765" s="5">
        <f>IFERROR(__xludf.DUMMYFUNCTION("""COMPUTED_VALUE"""),2424.2)</f>
        <v>2424.2</v>
      </c>
    </row>
    <row r="766">
      <c r="A766" s="5">
        <f>IFERROR(__xludf.DUMMYFUNCTION("""COMPUTED_VALUE"""),46062.64583333333)</f>
        <v>46062.64583</v>
      </c>
      <c r="B766" s="5">
        <f>IFERROR(__xludf.DUMMYFUNCTION("""COMPUTED_VALUE"""),2435.0)</f>
        <v>2435</v>
      </c>
    </row>
    <row r="767">
      <c r="A767" s="5">
        <f>IFERROR(__xludf.DUMMYFUNCTION("""COMPUTED_VALUE"""),46063.64583333333)</f>
        <v>46063.64583</v>
      </c>
      <c r="B767" s="5">
        <f>IFERROR(__xludf.DUMMYFUNCTION("""COMPUTED_VALUE"""),2453.6)</f>
        <v>2453.6</v>
      </c>
    </row>
    <row r="768">
      <c r="A768" s="5">
        <f>IFERROR(__xludf.DUMMYFUNCTION("""COMPUTED_VALUE"""),46064.64583333333)</f>
        <v>46064.64583</v>
      </c>
      <c r="B768" s="5">
        <f>IFERROR(__xludf.DUMMYFUNCTION("""COMPUTED_VALUE"""),2462.9)</f>
        <v>2462.9</v>
      </c>
    </row>
    <row r="769">
      <c r="A769" s="5">
        <f>IFERROR(__xludf.DUMMYFUNCTION("""COMPUTED_VALUE"""),46065.64583333333)</f>
        <v>46065.64583</v>
      </c>
      <c r="B769" s="5">
        <f>IFERROR(__xludf.DUMMYFUNCTION("""COMPUTED_VALUE"""),2409.7)</f>
        <v>2409.7</v>
      </c>
    </row>
    <row r="770">
      <c r="A770" s="5">
        <f>IFERROR(__xludf.DUMMYFUNCTION("""COMPUTED_VALUE"""),46066.64583333333)</f>
        <v>46066.64583</v>
      </c>
      <c r="B770" s="5">
        <f>IFERROR(__xludf.DUMMYFUNCTION("""COMPUTED_VALUE"""),2305.2)</f>
        <v>2305.2</v>
      </c>
    </row>
    <row r="771">
      <c r="A771" s="5">
        <f>IFERROR(__xludf.DUMMYFUNCTION("""COMPUTED_VALUE"""),46069.64583333333)</f>
        <v>46069.64583</v>
      </c>
      <c r="B771" s="5">
        <f>IFERROR(__xludf.DUMMYFUNCTION("""COMPUTED_VALUE"""),2319.0)</f>
        <v>2319</v>
      </c>
    </row>
    <row r="772">
      <c r="A772" s="5">
        <f>IFERROR(__xludf.DUMMYFUNCTION("""COMPUTED_VALUE"""),46070.64583333333)</f>
        <v>46070.64583</v>
      </c>
      <c r="B772" s="5">
        <f>IFERROR(__xludf.DUMMYFUNCTION("""COMPUTED_VALUE"""),2312.3)</f>
        <v>2312.3</v>
      </c>
    </row>
    <row r="773">
      <c r="A773" s="5">
        <f>IFERROR(__xludf.DUMMYFUNCTION("""COMPUTED_VALUE"""),46071.64583333333)</f>
        <v>46071.64583</v>
      </c>
      <c r="B773" s="5">
        <f>IFERROR(__xludf.DUMMYFUNCTION("""COMPUTED_VALUE"""),2323.5)</f>
        <v>2323.5</v>
      </c>
    </row>
    <row r="774">
      <c r="A774" s="5">
        <f>IFERROR(__xludf.DUMMYFUNCTION("""COMPUTED_VALUE"""),46072.64583333333)</f>
        <v>46072.64583</v>
      </c>
      <c r="B774" s="5">
        <f>IFERROR(__xludf.DUMMYFUNCTION("""COMPUTED_VALUE"""),2279.3)</f>
        <v>2279.3</v>
      </c>
    </row>
    <row r="775">
      <c r="A775" s="5">
        <f>IFERROR(__xludf.DUMMYFUNCTION("""COMPUTED_VALUE"""),46073.64583333333)</f>
        <v>46073.64583</v>
      </c>
      <c r="B775" s="5">
        <f>IFERROR(__xludf.DUMMYFUNCTION("""COMPUTED_VALUE"""),2314.5)</f>
        <v>2314.5</v>
      </c>
    </row>
    <row r="776">
      <c r="A776" s="5">
        <f>IFERROR(__xludf.DUMMYFUNCTION("""COMPUTED_VALUE"""),46076.64583333333)</f>
        <v>46076.64583</v>
      </c>
      <c r="B776" s="5">
        <f>IFERROR(__xludf.DUMMYFUNCTION("""COMPUTED_VALUE"""),2345.4)</f>
        <v>2345.4</v>
      </c>
    </row>
    <row r="777">
      <c r="A777" s="5">
        <f>IFERROR(__xludf.DUMMYFUNCTION("""COMPUTED_VALUE"""),46077.64583333333)</f>
        <v>46077.64583</v>
      </c>
      <c r="B777" s="5">
        <f>IFERROR(__xludf.DUMMYFUNCTION("""COMPUTED_VALUE"""),2358.6)</f>
        <v>2358.6</v>
      </c>
    </row>
    <row r="778">
      <c r="A778" s="5">
        <f>IFERROR(__xludf.DUMMYFUNCTION("""COMPUTED_VALUE"""),46078.64583333333)</f>
        <v>46078.64583</v>
      </c>
      <c r="B778" s="5">
        <f>IFERROR(__xludf.DUMMYFUNCTION("""COMPUTED_VALUE"""),2374.9)</f>
        <v>2374.9</v>
      </c>
    </row>
    <row r="779">
      <c r="A779" s="5">
        <f>IFERROR(__xludf.DUMMYFUNCTION("""COMPUTED_VALUE"""),46079.64583333333)</f>
        <v>46079.64583</v>
      </c>
      <c r="B779" s="5">
        <f>IFERROR(__xludf.DUMMYFUNCTION("""COMPUTED_VALUE"""),2383.3)</f>
        <v>2383.3</v>
      </c>
    </row>
    <row r="780">
      <c r="A780" s="5">
        <f>IFERROR(__xludf.DUMMYFUNCTION("""COMPUTED_VALUE"""),46080.64583333333)</f>
        <v>46080.64583</v>
      </c>
      <c r="B780" s="5">
        <f>IFERROR(__xludf.DUMMYFUNCTION("""COMPUTED_VALUE"""),2338.1)</f>
        <v>2338.1</v>
      </c>
    </row>
    <row r="781">
      <c r="A781" s="5">
        <f>IFERROR(__xludf.DUMMYFUNCTION("""COMPUTED_VALUE"""),46083.64583333333)</f>
        <v>46083.64583</v>
      </c>
      <c r="B781" s="5">
        <f>IFERROR(__xludf.DUMMYFUNCTION("""COMPUTED_VALUE"""),2320.6)</f>
        <v>2320.6</v>
      </c>
    </row>
    <row r="782">
      <c r="A782" s="5">
        <f>IFERROR(__xludf.DUMMYFUNCTION("""COMPUTED_VALUE"""),46085.64583333333)</f>
        <v>46085.64583</v>
      </c>
      <c r="B782" s="5">
        <f>IFERROR(__xludf.DUMMYFUNCTION("""COMPUTED_VALUE"""),2260.0)</f>
        <v>2260</v>
      </c>
    </row>
    <row r="783">
      <c r="A783" s="5">
        <f>IFERROR(__xludf.DUMMYFUNCTION("""COMPUTED_VALUE"""),46086.64583333333)</f>
        <v>46086.64583</v>
      </c>
      <c r="B783" s="5">
        <f>IFERROR(__xludf.DUMMYFUNCTION("""COMPUTED_VALUE"""),2255.0)</f>
        <v>2255</v>
      </c>
    </row>
    <row r="784">
      <c r="A784" s="5">
        <f>IFERROR(__xludf.DUMMYFUNCTION("""COMPUTED_VALUE"""),46087.64583333333)</f>
        <v>46087.64583</v>
      </c>
      <c r="B784" s="5">
        <f>IFERROR(__xludf.DUMMYFUNCTION("""COMPUTED_VALUE"""),2225.7)</f>
        <v>2225.7</v>
      </c>
    </row>
    <row r="785">
      <c r="A785" s="5">
        <f>IFERROR(__xludf.DUMMYFUNCTION("""COMPUTED_VALUE"""),46090.64583333333)</f>
        <v>46090.64583</v>
      </c>
      <c r="B785" s="5">
        <f>IFERROR(__xludf.DUMMYFUNCTION("""COMPUTED_VALUE"""),2194.6)</f>
        <v>2194.6</v>
      </c>
    </row>
    <row r="786">
      <c r="A786" s="5">
        <f>IFERROR(__xludf.DUMMYFUNCTION("""COMPUTED_VALUE"""),46091.64583333333)</f>
        <v>46091.64583</v>
      </c>
      <c r="B786" s="5">
        <f>IFERROR(__xludf.DUMMYFUNCTION("""COMPUTED_VALUE"""),2190.2)</f>
        <v>2190.2</v>
      </c>
    </row>
    <row r="787">
      <c r="A787" s="5">
        <f>IFERROR(__xludf.DUMMYFUNCTION("""COMPUTED_VALUE"""),46092.64583333333)</f>
        <v>46092.64583</v>
      </c>
      <c r="B787" s="5">
        <f>IFERROR(__xludf.DUMMYFUNCTION("""COMPUTED_VALUE"""),2161.4)</f>
        <v>2161.4</v>
      </c>
    </row>
    <row r="788">
      <c r="A788" s="5">
        <f>IFERROR(__xludf.DUMMYFUNCTION("""COMPUTED_VALUE"""),46093.64583333333)</f>
        <v>46093.64583</v>
      </c>
      <c r="B788" s="5">
        <f>IFERROR(__xludf.DUMMYFUNCTION("""COMPUTED_VALUE"""),2136.9)</f>
        <v>2136.9</v>
      </c>
    </row>
    <row r="789">
      <c r="A789" s="5">
        <f>IFERROR(__xludf.DUMMYFUNCTION("""COMPUTED_VALUE"""),46094.64583333333)</f>
        <v>46094.64583</v>
      </c>
      <c r="B789" s="5">
        <f>IFERROR(__xludf.DUMMYFUNCTION("""COMPUTED_VALUE"""),2160.0)</f>
        <v>2160</v>
      </c>
    </row>
    <row r="790">
      <c r="A790" s="5">
        <f>IFERROR(__xludf.DUMMYFUNCTION("""COMPUTED_VALUE"""),46097.64583333333)</f>
        <v>46097.64583</v>
      </c>
      <c r="B790" s="5">
        <f>IFERROR(__xludf.DUMMYFUNCTION("""COMPUTED_VALUE"""),2175.7)</f>
        <v>2175.7</v>
      </c>
    </row>
    <row r="791">
      <c r="A791" s="5">
        <f>IFERROR(__xludf.DUMMYFUNCTION("""COMPUTED_VALUE"""),46098.64583333333)</f>
        <v>46098.64583</v>
      </c>
      <c r="B791" s="5">
        <f>IFERROR(__xludf.DUMMYFUNCTION("""COMPUTED_VALUE"""),2158.2)</f>
        <v>2158.2</v>
      </c>
    </row>
    <row r="792">
      <c r="A792" s="5">
        <f>IFERROR(__xludf.DUMMYFUNCTION("""COMPUTED_VALUE"""),46099.64583333333)</f>
        <v>46099.64583</v>
      </c>
      <c r="B792" s="5">
        <f>IFERROR(__xludf.DUMMYFUNCTION("""COMPUTED_VALUE"""),2135.3)</f>
        <v>2135.3</v>
      </c>
    </row>
    <row r="793">
      <c r="A793" s="5">
        <f>IFERROR(__xludf.DUMMYFUNCTION("""COMPUTED_VALUE"""),46100.64583333333)</f>
        <v>46100.64583</v>
      </c>
      <c r="B793" s="5">
        <f>IFERROR(__xludf.DUMMYFUNCTION("""COMPUTED_VALUE"""),2077.3)</f>
        <v>2077.3</v>
      </c>
    </row>
    <row r="794">
      <c r="A794" s="5">
        <f>IFERROR(__xludf.DUMMYFUNCTION("""COMPUTED_VALUE"""),46101.64583333333)</f>
        <v>46101.64583</v>
      </c>
      <c r="B794" s="5">
        <f>IFERROR(__xludf.DUMMYFUNCTION("""COMPUTED_VALUE"""),2082.7)</f>
        <v>2082.7</v>
      </c>
    </row>
    <row r="795">
      <c r="A795" s="5">
        <f>IFERROR(__xludf.DUMMYFUNCTION("""COMPUTED_VALUE"""),46104.64583333333)</f>
        <v>46104.64583</v>
      </c>
      <c r="B795" s="5">
        <f>IFERROR(__xludf.DUMMYFUNCTION("""COMPUTED_VALUE"""),2052.2)</f>
        <v>2052.2</v>
      </c>
    </row>
    <row r="796">
      <c r="A796" s="5">
        <f>IFERROR(__xludf.DUMMYFUNCTION("""COMPUTED_VALUE"""),46105.64583333333)</f>
        <v>46105.64583</v>
      </c>
      <c r="B796" s="5">
        <f>IFERROR(__xludf.DUMMYFUNCTION("""COMPUTED_VALUE"""),2085.0)</f>
        <v>2085</v>
      </c>
    </row>
    <row r="797">
      <c r="A797" s="5">
        <f>IFERROR(__xludf.DUMMYFUNCTION("""COMPUTED_VALUE"""),46106.64583333333)</f>
        <v>46106.64583</v>
      </c>
      <c r="B797" s="5">
        <f>IFERROR(__xludf.DUMMYFUNCTION("""COMPUTED_VALUE"""),2134.8)</f>
        <v>2134.8</v>
      </c>
    </row>
    <row r="798">
      <c r="A798" s="5">
        <f>IFERROR(__xludf.DUMMYFUNCTION("""COMPUTED_VALUE"""),46108.64583333333)</f>
        <v>46108.64583</v>
      </c>
      <c r="B798" s="5">
        <f>IFERROR(__xludf.DUMMYFUNCTION("""COMPUTED_VALUE"""),2074.4)</f>
        <v>2074.4</v>
      </c>
    </row>
    <row r="799">
      <c r="A799" s="5">
        <f>IFERROR(__xludf.DUMMYFUNCTION("""COMPUTED_VALUE"""),46111.64583333333)</f>
        <v>46111.64583</v>
      </c>
      <c r="B799" s="5">
        <f>IFERROR(__xludf.DUMMYFUNCTION("""COMPUTED_VALUE"""),2055.2)</f>
        <v>2055.2</v>
      </c>
    </row>
    <row r="800">
      <c r="A800" s="5">
        <f>IFERROR(__xludf.DUMMYFUNCTION("""COMPUTED_VALUE"""),46113.64583333333)</f>
        <v>46113.64583</v>
      </c>
      <c r="B800" s="5">
        <f>IFERROR(__xludf.DUMMYFUNCTION("""COMPUTED_VALUE"""),2064.7)</f>
        <v>2064.7</v>
      </c>
    </row>
    <row r="801">
      <c r="A801" s="5">
        <f>IFERROR(__xludf.DUMMYFUNCTION("""COMPUTED_VALUE"""),46114.64583333333)</f>
        <v>46114.64583</v>
      </c>
      <c r="B801" s="5">
        <f>IFERROR(__xludf.DUMMYFUNCTION("""COMPUTED_VALUE"""),2065.3)</f>
        <v>2065.3</v>
      </c>
    </row>
    <row r="802">
      <c r="A802" s="5">
        <f>IFERROR(__xludf.DUMMYFUNCTION("""COMPUTED_VALUE"""),46118.64583333333)</f>
        <v>46118.64583</v>
      </c>
      <c r="B802" s="5">
        <f>IFERROR(__xludf.DUMMYFUNCTION("""COMPUTED_VALUE"""),2084.8)</f>
        <v>2084.8</v>
      </c>
    </row>
    <row r="803">
      <c r="A803" s="5">
        <f>IFERROR(__xludf.DUMMYFUNCTION("""COMPUTED_VALUE"""),46119.64583333333)</f>
        <v>46119.64583</v>
      </c>
      <c r="B803" s="5">
        <f>IFERROR(__xludf.DUMMYFUNCTION("""COMPUTED_VALUE"""),2110.6)</f>
        <v>2110.6</v>
      </c>
    </row>
    <row r="804">
      <c r="A804" s="5">
        <f>IFERROR(__xludf.DUMMYFUNCTION("""COMPUTED_VALUE"""),46120.64583333333)</f>
        <v>46120.64583</v>
      </c>
      <c r="B804" s="5">
        <f>IFERROR(__xludf.DUMMYFUNCTION("""COMPUTED_VALUE"""),2145.6)</f>
        <v>2145.6</v>
      </c>
    </row>
    <row r="805">
      <c r="A805" s="5">
        <f>IFERROR(__xludf.DUMMYFUNCTION("""COMPUTED_VALUE"""),46121.64583333333)</f>
        <v>46121.64583</v>
      </c>
      <c r="B805" s="5">
        <f>IFERROR(__xludf.DUMMYFUNCTION("""COMPUTED_VALUE"""),2133.2)</f>
        <v>2133.2</v>
      </c>
    </row>
    <row r="806">
      <c r="A806" s="5">
        <f>IFERROR(__xludf.DUMMYFUNCTION("""COMPUTED_VALUE"""),46122.64583333333)</f>
        <v>46122.64583</v>
      </c>
      <c r="B806" s="5">
        <f>IFERROR(__xludf.DUMMYFUNCTION("""COMPUTED_VALUE"""),2155.3)</f>
        <v>2155.3</v>
      </c>
    </row>
    <row r="807">
      <c r="A807" s="5">
        <f>IFERROR(__xludf.DUMMYFUNCTION("""COMPUTED_VALUE"""),46125.64583333333)</f>
        <v>46125.64583</v>
      </c>
      <c r="B807" s="5">
        <f>IFERROR(__xludf.DUMMYFUNCTION("""COMPUTED_VALUE"""),2127.2)</f>
        <v>2127.2</v>
      </c>
    </row>
    <row r="808">
      <c r="A808" s="5">
        <f>IFERROR(__xludf.DUMMYFUNCTION("""COMPUTED_VALUE"""),46127.64583333333)</f>
        <v>46127.64583</v>
      </c>
      <c r="B808" s="5">
        <f>IFERROR(__xludf.DUMMYFUNCTION("""COMPUTED_VALUE"""),2157.6)</f>
        <v>2157.6</v>
      </c>
    </row>
    <row r="809">
      <c r="A809" s="5">
        <f>IFERROR(__xludf.DUMMYFUNCTION("""COMPUTED_VALUE"""),46128.64583333333)</f>
        <v>46128.64583</v>
      </c>
      <c r="B809" s="5">
        <f>IFERROR(__xludf.DUMMYFUNCTION("""COMPUTED_VALUE"""),2139.1)</f>
        <v>2139.1</v>
      </c>
    </row>
    <row r="810">
      <c r="A810" s="5">
        <f>IFERROR(__xludf.DUMMYFUNCTION("""COMPUTED_VALUE"""),46129.64583333333)</f>
        <v>46129.64583</v>
      </c>
      <c r="B810" s="5">
        <f>IFERROR(__xludf.DUMMYFUNCTION("""COMPUTED_VALUE"""),2240.8)</f>
        <v>2240.8</v>
      </c>
    </row>
    <row r="811">
      <c r="A811" s="5">
        <f>IFERROR(__xludf.DUMMYFUNCTION("""COMPUTED_VALUE"""),46132.64583333333)</f>
        <v>46132.64583</v>
      </c>
      <c r="B811" s="5">
        <f>IFERROR(__xludf.DUMMYFUNCTION("""COMPUTED_VALUE"""),2231.5)</f>
        <v>2231.5</v>
      </c>
    </row>
    <row r="812">
      <c r="A812" s="5">
        <f>IFERROR(__xludf.DUMMYFUNCTION("""COMPUTED_VALUE"""),46133.64583333333)</f>
        <v>46133.64583</v>
      </c>
      <c r="B812" s="5">
        <f>IFERROR(__xludf.DUMMYFUNCTION("""COMPUTED_VALUE"""),2310.7)</f>
        <v>2310.7</v>
      </c>
    </row>
    <row r="813">
      <c r="A813" s="5">
        <f>IFERROR(__xludf.DUMMYFUNCTION("""COMPUTED_VALUE"""),46134.64583333333)</f>
        <v>46134.64583</v>
      </c>
      <c r="B813" s="5">
        <f>IFERROR(__xludf.DUMMYFUNCTION("""COMPUTED_VALUE"""),2368.8)</f>
        <v>2368.8</v>
      </c>
    </row>
    <row r="814">
      <c r="A814" s="5">
        <f>IFERROR(__xludf.DUMMYFUNCTION("""COMPUTED_VALUE"""),46135.64583333333)</f>
        <v>46135.64583</v>
      </c>
      <c r="B814" s="5">
        <f>IFERROR(__xludf.DUMMYFUNCTION("""COMPUTED_VALUE"""),2366.4)</f>
        <v>2366.4</v>
      </c>
    </row>
    <row r="815">
      <c r="A815" s="5">
        <f>IFERROR(__xludf.DUMMYFUNCTION("""COMPUTED_VALUE"""),46136.64583333333)</f>
        <v>46136.64583</v>
      </c>
      <c r="B815" s="5">
        <f>IFERROR(__xludf.DUMMYFUNCTION("""COMPUTED_VALUE"""),2327.3)</f>
        <v>2327.3</v>
      </c>
    </row>
    <row r="816">
      <c r="A816" s="5">
        <f>IFERROR(__xludf.DUMMYFUNCTION("""COMPUTED_VALUE"""),46139.64583333333)</f>
        <v>46139.64583</v>
      </c>
      <c r="B816" s="5">
        <f>IFERROR(__xludf.DUMMYFUNCTION("""COMPUTED_VALUE"""),2328.3)</f>
        <v>2328.3</v>
      </c>
    </row>
    <row r="817">
      <c r="A817" s="5">
        <f>IFERROR(__xludf.DUMMYFUNCTION("""COMPUTED_VALUE"""),46140.64583333333)</f>
        <v>46140.64583</v>
      </c>
      <c r="B817" s="5">
        <f>IFERROR(__xludf.DUMMYFUNCTION("""COMPUTED_VALUE"""),2289.5)</f>
        <v>2289.5</v>
      </c>
    </row>
    <row r="818">
      <c r="A818" s="5">
        <f>IFERROR(__xludf.DUMMYFUNCTION("""COMPUTED_VALUE"""),46141.64583333333)</f>
        <v>46141.64583</v>
      </c>
      <c r="B818" s="5">
        <f>IFERROR(__xludf.DUMMYFUNCTION("""COMPUTED_VALUE"""),2314.4)</f>
        <v>2314.4</v>
      </c>
    </row>
    <row r="819">
      <c r="A819" s="5">
        <f>IFERROR(__xludf.DUMMYFUNCTION("""COMPUTED_VALUE"""),46142.64583333333)</f>
        <v>46142.64583</v>
      </c>
      <c r="B819" s="5">
        <f>IFERROR(__xludf.DUMMYFUNCTION("""COMPUTED_VALUE"""),2250.9)</f>
        <v>2250.9</v>
      </c>
    </row>
    <row r="820">
      <c r="A820" s="5">
        <f>IFERROR(__xludf.DUMMYFUNCTION("""COMPUTED_VALUE"""),46146.64583333333)</f>
        <v>46146.64583</v>
      </c>
      <c r="B820" s="5">
        <f>IFERROR(__xludf.DUMMYFUNCTION("""COMPUTED_VALUE"""),2309.3)</f>
        <v>2309.3</v>
      </c>
    </row>
    <row r="821">
      <c r="A821" s="5">
        <f>IFERROR(__xludf.DUMMYFUNCTION("""COMPUTED_VALUE"""),46147.64583333333)</f>
        <v>46147.64583</v>
      </c>
      <c r="B821" s="5">
        <f>IFERROR(__xludf.DUMMYFUNCTION("""COMPUTED_VALUE"""),2327.4)</f>
        <v>2327.4</v>
      </c>
    </row>
    <row r="822">
      <c r="A822" s="5">
        <f>IFERROR(__xludf.DUMMYFUNCTION("""COMPUTED_VALUE"""),46148.64583333333)</f>
        <v>46148.64583</v>
      </c>
      <c r="B822" s="5">
        <f>IFERROR(__xludf.DUMMYFUNCTION("""COMPUTED_VALUE"""),2317.1)</f>
        <v>2317.1</v>
      </c>
    </row>
    <row r="823">
      <c r="A823" s="5">
        <f>IFERROR(__xludf.DUMMYFUNCTION("""COMPUTED_VALUE"""),46149.64583333333)</f>
        <v>46149.64583</v>
      </c>
      <c r="B823" s="5">
        <f>IFERROR(__xludf.DUMMYFUNCTION("""COMPUTED_VALUE"""),2272.2)</f>
        <v>2272.2</v>
      </c>
    </row>
    <row r="824">
      <c r="A824" s="5">
        <f>IFERROR(__xludf.DUMMYFUNCTION("""COMPUTED_VALUE"""),46150.64583333333)</f>
        <v>46150.64583</v>
      </c>
      <c r="B824" s="5">
        <f>IFERROR(__xludf.DUMMYFUNCTION("""COMPUTED_VALUE"""),2287.7)</f>
        <v>2287.7</v>
      </c>
    </row>
    <row r="825">
      <c r="A825" s="5">
        <f>IFERROR(__xludf.DUMMYFUNCTION("""COMPUTED_VALUE"""),46153.64583333333)</f>
        <v>46153.64583</v>
      </c>
      <c r="B825" s="5">
        <f>IFERROR(__xludf.DUMMYFUNCTION("""COMPUTED_VALUE"""),2307.2)</f>
        <v>2307.2</v>
      </c>
    </row>
    <row r="826">
      <c r="A826" s="5">
        <f>IFERROR(__xludf.DUMMYFUNCTION("""COMPUTED_VALUE"""),46154.64583333333)</f>
        <v>46154.64583</v>
      </c>
      <c r="B826" s="5">
        <f>IFERROR(__xludf.DUMMYFUNCTION("""COMPUTED_VALUE"""),2262.0)</f>
        <v>2262</v>
      </c>
    </row>
    <row r="827">
      <c r="A827" s="5">
        <f>IFERROR(__xludf.DUMMYFUNCTION("""COMPUTED_VALUE"""),46155.64583333333)</f>
        <v>46155.64583</v>
      </c>
      <c r="B827" s="5">
        <f>IFERROR(__xludf.DUMMYFUNCTION("""COMPUTED_VALUE"""),2267.3)</f>
        <v>2267.3</v>
      </c>
    </row>
    <row r="828">
      <c r="A828" s="5">
        <f>IFERROR(__xludf.DUMMYFUNCTION("""COMPUTED_VALUE"""),46156.64583333333)</f>
        <v>46156.64583</v>
      </c>
      <c r="B828" s="5">
        <f>IFERROR(__xludf.DUMMYFUNCTION("""COMPUTED_VALUE"""),2248.7)</f>
        <v>2248.7</v>
      </c>
    </row>
    <row r="829">
      <c r="A829" s="5">
        <f>IFERROR(__xludf.DUMMYFUNCTION("""COMPUTED_VALUE"""),46157.64583333333)</f>
        <v>46157.64583</v>
      </c>
      <c r="B829" s="5">
        <f>IFERROR(__xludf.DUMMYFUNCTION("""COMPUTED_VALUE"""),2272.2)</f>
        <v>2272.2</v>
      </c>
    </row>
    <row r="830">
      <c r="A830" s="5">
        <f>IFERROR(__xludf.DUMMYFUNCTION("""COMPUTED_VALUE"""),46160.64583333333)</f>
        <v>46160.64583</v>
      </c>
      <c r="B830" s="5">
        <f>IFERROR(__xludf.DUMMYFUNCTION("""COMPUTED_VALUE"""),2254.2)</f>
        <v>2254.2</v>
      </c>
    </row>
    <row r="831">
      <c r="A831" s="5">
        <f>IFERROR(__xludf.DUMMYFUNCTION("""COMPUTED_VALUE"""),46161.64583333333)</f>
        <v>46161.64583</v>
      </c>
      <c r="B831" s="5">
        <f>IFERROR(__xludf.DUMMYFUNCTION("""COMPUTED_VALUE"""),2232.9)</f>
        <v>2232.9</v>
      </c>
    </row>
    <row r="832">
      <c r="A832" s="5">
        <f>IFERROR(__xludf.DUMMYFUNCTION("""COMPUTED_VALUE"""),46162.64583333333)</f>
        <v>46162.64583</v>
      </c>
      <c r="B832" s="5">
        <f>IFERROR(__xludf.DUMMYFUNCTION("""COMPUTED_VALUE"""),2209.3)</f>
        <v>2209.3</v>
      </c>
    </row>
    <row r="833">
      <c r="A833" s="5">
        <f>IFERROR(__xludf.DUMMYFUNCTION("""COMPUTED_VALUE"""),46163.64583333333)</f>
        <v>46163.64583</v>
      </c>
      <c r="B833" s="5">
        <f>IFERROR(__xludf.DUMMYFUNCTION("""COMPUTED_VALUE"""),2179.0)</f>
        <v>2179</v>
      </c>
    </row>
    <row r="834">
      <c r="A834" s="5">
        <f>IFERROR(__xludf.DUMMYFUNCTION("""COMPUTED_VALUE"""),46164.64583333333)</f>
        <v>46164.64583</v>
      </c>
      <c r="B834" s="5">
        <f>IFERROR(__xludf.DUMMYFUNCTION("""COMPUTED_VALUE"""),2203.6)</f>
        <v>2203.6</v>
      </c>
    </row>
    <row r="835">
      <c r="A835" s="5">
        <f>IFERROR(__xludf.DUMMYFUNCTION("""COMPUTED_VALUE"""),46167.64583333333)</f>
        <v>46167.64583</v>
      </c>
      <c r="B835" s="5">
        <f>IFERROR(__xludf.DUMMYFUNCTION("""COMPUTED_VALUE"""),2196.5)</f>
        <v>2196.5</v>
      </c>
    </row>
    <row r="836">
      <c r="A836" s="5">
        <f>IFERROR(__xludf.DUMMYFUNCTION("""COMPUTED_VALUE"""),46168.64583333333)</f>
        <v>46168.64583</v>
      </c>
      <c r="B836" s="5">
        <f>IFERROR(__xludf.DUMMYFUNCTION("""COMPUTED_VALUE"""),2209.4)</f>
        <v>2209.4</v>
      </c>
    </row>
    <row r="837">
      <c r="A837" s="5">
        <f>IFERROR(__xludf.DUMMYFUNCTION("""COMPUTED_VALUE"""),46169.64583333333)</f>
        <v>46169.64583</v>
      </c>
      <c r="B837" s="5">
        <f>IFERROR(__xludf.DUMMYFUNCTION("""COMPUTED_VALUE"""),2198.4)</f>
        <v>2198.4</v>
      </c>
    </row>
    <row r="838">
      <c r="A838" s="5">
        <f>IFERROR(__xludf.DUMMYFUNCTION("""COMPUTED_VALUE"""),46171.64583333333)</f>
        <v>46171.64583</v>
      </c>
      <c r="B838" s="5">
        <f>IFERROR(__xludf.DUMMYFUNCTION("""COMPUTED_VALUE"""),2153.5)</f>
        <v>2153.5</v>
      </c>
    </row>
    <row r="839">
      <c r="A839" s="5">
        <f>IFERROR(__xludf.DUMMYFUNCTION("""COMPUTED_VALUE"""),46174.64583333333)</f>
        <v>46174.64583</v>
      </c>
      <c r="B839" s="5">
        <f>IFERROR(__xludf.DUMMYFUNCTION("""COMPUTED_VALUE"""),2084.3)</f>
        <v>2084.3</v>
      </c>
    </row>
    <row r="840">
      <c r="A840" s="5">
        <f>IFERROR(__xludf.DUMMYFUNCTION("""COMPUTED_VALUE"""),46175.64583333333)</f>
        <v>46175.64583</v>
      </c>
      <c r="B840" s="5">
        <f>IFERROR(__xludf.DUMMYFUNCTION("""COMPUTED_VALUE"""),2093.7)</f>
        <v>2093.7</v>
      </c>
    </row>
    <row r="841">
      <c r="A841" s="5">
        <f>IFERROR(__xludf.DUMMYFUNCTION("""COMPUTED_VALUE"""),46176.64583333333)</f>
        <v>46176.64583</v>
      </c>
      <c r="B841" s="5">
        <f>IFERROR(__xludf.DUMMYFUNCTION("""COMPUTED_VALUE"""),2090.6)</f>
        <v>2090.6</v>
      </c>
    </row>
    <row r="842">
      <c r="A842" s="5">
        <f>IFERROR(__xludf.DUMMYFUNCTION("""COMPUTED_VALUE"""),46177.64583333333)</f>
        <v>46177.64583</v>
      </c>
      <c r="B842" s="5">
        <f>IFERROR(__xludf.DUMMYFUNCTION("""COMPUTED_VALUE"""),2079.4)</f>
        <v>2079.4</v>
      </c>
    </row>
    <row r="843">
      <c r="A843" s="5">
        <f>IFERROR(__xludf.DUMMYFUNCTION("""COMPUTED_VALUE"""),46178.64583333333)</f>
        <v>46178.64583</v>
      </c>
      <c r="B843" s="5">
        <f>IFERROR(__xludf.DUMMYFUNCTION("""COMPUTED_VALUE"""),2121.5)</f>
        <v>2121.5</v>
      </c>
    </row>
    <row r="844">
      <c r="A844" s="5">
        <f>IFERROR(__xludf.DUMMYFUNCTION("""COMPUTED_VALUE"""),46181.64583333333)</f>
        <v>46181.64583</v>
      </c>
      <c r="B844" s="5">
        <f>IFERROR(__xludf.DUMMYFUNCTION("""COMPUTED_VALUE"""),2110.1)</f>
        <v>2110.1</v>
      </c>
    </row>
    <row r="845">
      <c r="A845" s="5">
        <f>IFERROR(__xludf.DUMMYFUNCTION("""COMPUTED_VALUE"""),46182.64583333333)</f>
        <v>46182.64583</v>
      </c>
      <c r="B845" s="5">
        <f>IFERROR(__xludf.DUMMYFUNCTION("""COMPUTED_VALUE"""),2132.8)</f>
        <v>2132.8</v>
      </c>
    </row>
    <row r="846">
      <c r="A846" s="5">
        <f>IFERROR(__xludf.DUMMYFUNCTION("""COMPUTED_VALUE"""),46183.64583333333)</f>
        <v>46183.64583</v>
      </c>
      <c r="B846" s="5">
        <f>IFERROR(__xludf.DUMMYFUNCTION("""COMPUTED_VALUE"""),2169.5)</f>
        <v>2169.5</v>
      </c>
    </row>
    <row r="847">
      <c r="A847" s="5">
        <f>IFERROR(__xludf.DUMMYFUNCTION("""COMPUTED_VALUE"""),46184.64583333333)</f>
        <v>46184.64583</v>
      </c>
      <c r="B847" s="5">
        <f>IFERROR(__xludf.DUMMYFUNCTION("""COMPUTED_VALUE"""),2139.8)</f>
        <v>2139.8</v>
      </c>
    </row>
    <row r="848">
      <c r="A848" s="5">
        <f>IFERROR(__xludf.DUMMYFUNCTION("""COMPUTED_VALUE"""),46185.64583333333)</f>
        <v>46185.64583</v>
      </c>
      <c r="B848" s="5">
        <f>IFERROR(__xludf.DUMMYFUNCTION("""COMPUTED_VALUE"""),2168.8)</f>
        <v>2168.8</v>
      </c>
    </row>
    <row r="849">
      <c r="A849" s="5">
        <f>IFERROR(__xludf.DUMMYFUNCTION("""COMPUTED_VALUE"""),46188.64583333333)</f>
        <v>46188.64583</v>
      </c>
      <c r="B849" s="5">
        <f>IFERROR(__xludf.DUMMYFUNCTION("""COMPUTED_VALUE"""),2156.1)</f>
        <v>2156.1</v>
      </c>
    </row>
    <row r="850">
      <c r="A850" s="5">
        <f>IFERROR(__xludf.DUMMYFUNCTION("""COMPUTED_VALUE"""),46189.64583333333)</f>
        <v>46189.64583</v>
      </c>
      <c r="B850" s="5">
        <f>IFERROR(__xludf.DUMMYFUNCTION("""COMPUTED_VALUE"""),2199.9)</f>
        <v>2199.9</v>
      </c>
    </row>
    <row r="851">
      <c r="A851" s="5">
        <f>IFERROR(__xludf.DUMMYFUNCTION("""COMPUTED_VALUE"""),46190.64583333333)</f>
        <v>46190.64583</v>
      </c>
      <c r="B851" s="5">
        <f>IFERROR(__xludf.DUMMYFUNCTION("""COMPUTED_VALUE"""),2197.6)</f>
        <v>2197.6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9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IFERROR(__xludf.DUMMYFUNCTION("""COMPUTED_VALUE"""),1524.0)</f>
        <v>1524</v>
      </c>
    </row>
    <row r="4">
      <c r="A4" s="4">
        <f>IFERROR(__xludf.DUMMYFUNCTION("""COMPUTED_VALUE"""),44929.64583333333)</f>
        <v>44929.64583</v>
      </c>
      <c r="B4" s="5">
        <f>IFERROR(__xludf.DUMMYFUNCTION("""COMPUTED_VALUE"""),1522.55)</f>
        <v>1522.55</v>
      </c>
    </row>
    <row r="5">
      <c r="A5" s="4">
        <f>IFERROR(__xludf.DUMMYFUNCTION("""COMPUTED_VALUE"""),44930.64583333333)</f>
        <v>44930.64583</v>
      </c>
      <c r="B5" s="5">
        <f>IFERROR(__xludf.DUMMYFUNCTION("""COMPUTED_VALUE"""),1494.8)</f>
        <v>1494.8</v>
      </c>
    </row>
    <row r="6">
      <c r="A6" s="4">
        <f>IFERROR(__xludf.DUMMYFUNCTION("""COMPUTED_VALUE"""),44931.64583333333)</f>
        <v>44931.64583</v>
      </c>
      <c r="B6" s="5">
        <f>IFERROR(__xludf.DUMMYFUNCTION("""COMPUTED_VALUE"""),1475.2)</f>
        <v>1475.2</v>
      </c>
    </row>
    <row r="7">
      <c r="A7" s="4">
        <f>IFERROR(__xludf.DUMMYFUNCTION("""COMPUTED_VALUE"""),44932.64583333333)</f>
        <v>44932.64583</v>
      </c>
      <c r="B7" s="5">
        <f>IFERROR(__xludf.DUMMYFUNCTION("""COMPUTED_VALUE"""),1448.5)</f>
        <v>1448.5</v>
      </c>
    </row>
    <row r="8">
      <c r="A8" s="4">
        <f>IFERROR(__xludf.DUMMYFUNCTION("""COMPUTED_VALUE"""),44935.64583333333)</f>
        <v>44935.64583</v>
      </c>
      <c r="B8" s="5">
        <f>IFERROR(__xludf.DUMMYFUNCTION("""COMPUTED_VALUE"""),1484.45)</f>
        <v>1484.45</v>
      </c>
    </row>
    <row r="9">
      <c r="A9" s="4">
        <f>IFERROR(__xludf.DUMMYFUNCTION("""COMPUTED_VALUE"""),44936.64583333333)</f>
        <v>44936.64583</v>
      </c>
      <c r="B9" s="5">
        <f>IFERROR(__xludf.DUMMYFUNCTION("""COMPUTED_VALUE"""),1469.75)</f>
        <v>1469.75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IFERROR(__xludf.DUMMYFUNCTION("""COMPUTED_VALUE"""),1471.25)</f>
        <v>1471.25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IFERROR(__xludf.DUMMYFUNCTION("""COMPUTED_VALUE"""),1480.6)</f>
        <v>1480.6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IFERROR(__xludf.DUMMYFUNCTION("""COMPUTED_VALUE"""),1503.65)</f>
        <v>1503.65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IFERROR(__xludf.DUMMYFUNCTION("""COMPUTED_VALUE"""),1525.5)</f>
        <v>1525.5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IFERROR(__xludf.DUMMYFUNCTION("""COMPUTED_VALUE"""),1539.5)</f>
        <v>1539.5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IFERROR(__xludf.DUMMYFUNCTION("""COMPUTED_VALUE"""),1545.4)</f>
        <v>1545.4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IFERROR(__xludf.DUMMYFUNCTION("""COMPUTED_VALUE"""),1538.9)</f>
        <v>1538.9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IFERROR(__xludf.DUMMYFUNCTION("""COMPUTED_VALUE"""),1525.55)</f>
        <v>1525.55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IFERROR(__xludf.DUMMYFUNCTION("""COMPUTED_VALUE"""),1548.0)</f>
        <v>1548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IFERROR(__xludf.DUMMYFUNCTION("""COMPUTED_VALUE"""),1551.9)</f>
        <v>1551.9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IFERROR(__xludf.DUMMYFUNCTION("""COMPUTED_VALUE"""),1543.0)</f>
        <v>1543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IFERROR(__xludf.DUMMYFUNCTION("""COMPUTED_VALUE"""),1519.15)</f>
        <v>1519.15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IFERROR(__xludf.DUMMYFUNCTION("""COMPUTED_VALUE"""),1538.8)</f>
        <v>1538.8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IFERROR(__xludf.DUMMYFUNCTION("""COMPUTED_VALUE"""),1533.75)</f>
        <v>1533.75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IFERROR(__xludf.DUMMYFUNCTION("""COMPUTED_VALUE"""),1551.1)</f>
        <v>1551.1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IFERROR(__xludf.DUMMYFUNCTION("""COMPUTED_VALUE"""),1583.75)</f>
        <v>1583.75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IFERROR(__xludf.DUMMYFUNCTION("""COMPUTED_VALUE"""),1599.4)</f>
        <v>1599.4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IFERROR(__xludf.DUMMYFUNCTION("""COMPUTED_VALUE"""),1569.85)</f>
        <v>1569.85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IFERROR(__xludf.DUMMYFUNCTION("""COMPUTED_VALUE"""),1562.4)</f>
        <v>1562.4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IFERROR(__xludf.DUMMYFUNCTION("""COMPUTED_VALUE"""),1590.5)</f>
        <v>1590.5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IFERROR(__xludf.DUMMYFUNCTION("""COMPUTED_VALUE"""),1617.0)</f>
        <v>1617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IFERROR(__xludf.DUMMYFUNCTION("""COMPUTED_VALUE"""),1608.55)</f>
        <v>1608.55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IFERROR(__xludf.DUMMYFUNCTION("""COMPUTED_VALUE"""),1567.45)</f>
        <v>1567.45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IFERROR(__xludf.DUMMYFUNCTION("""COMPUTED_VALUE"""),1593.25)</f>
        <v>1593.25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IFERROR(__xludf.DUMMYFUNCTION("""COMPUTED_VALUE"""),1597.05)</f>
        <v>1597.05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IFERROR(__xludf.DUMMYFUNCTION("""COMPUTED_VALUE"""),1601.8)</f>
        <v>1601.8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IFERROR(__xludf.DUMMYFUNCTION("""COMPUTED_VALUE"""),1583.8)</f>
        <v>1583.8</v>
      </c>
    </row>
    <row r="37">
      <c r="A37" s="4">
        <f>IFERROR(__xludf.DUMMYFUNCTION("""COMPUTED_VALUE"""),44977.64583333333)</f>
        <v>44977.64583</v>
      </c>
      <c r="B37" s="5">
        <f>IFERROR(__xludf.DUMMYFUNCTION("""COMPUTED_VALUE"""),1592.45)</f>
        <v>1592.45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IFERROR(__xludf.DUMMYFUNCTION("""COMPUTED_VALUE"""),1579.5)</f>
        <v>1579.5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IFERROR(__xludf.DUMMYFUNCTION("""COMPUTED_VALUE"""),1561.8)</f>
        <v>1561.8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IFERROR(__xludf.DUMMYFUNCTION("""COMPUTED_VALUE"""),1550.7)</f>
        <v>1550.7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IFERROR(__xludf.DUMMYFUNCTION("""COMPUTED_VALUE"""),1550.65)</f>
        <v>1550.65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IFERROR(__xludf.DUMMYFUNCTION("""COMPUTED_VALUE"""),1509.3)</f>
        <v>1509.3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IFERROR(__xludf.DUMMYFUNCTION("""COMPUTED_VALUE"""),1487.55)</f>
        <v>1487.55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IFERROR(__xludf.DUMMYFUNCTION("""COMPUTED_VALUE"""),1496.05)</f>
        <v>1496.05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IFERROR(__xludf.DUMMYFUNCTION("""COMPUTED_VALUE"""),1472.15)</f>
        <v>1472.15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IFERROR(__xludf.DUMMYFUNCTION("""COMPUTED_VALUE"""),1479.3)</f>
        <v>1479.3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IFERROR(__xludf.DUMMYFUNCTION("""COMPUTED_VALUE"""),1507.45)</f>
        <v>1507.45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IFERROR(__xludf.DUMMYFUNCTION("""COMPUTED_VALUE"""),1492.7)</f>
        <v>1492.7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IFERROR(__xludf.DUMMYFUNCTION("""COMPUTED_VALUE"""),1480.4)</f>
        <v>1480.4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IFERROR(__xludf.DUMMYFUNCTION("""COMPUTED_VALUE"""),1471.55)</f>
        <v>1471.55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IFERROR(__xludf.DUMMYFUNCTION("""COMPUTED_VALUE"""),1435.1)</f>
        <v>1435.1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IFERROR(__xludf.DUMMYFUNCTION("""COMPUTED_VALUE"""),1420.0)</f>
        <v>1420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IFERROR(__xludf.DUMMYFUNCTION("""COMPUTED_VALUE"""),1419.65)</f>
        <v>1419.65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IFERROR(__xludf.DUMMYFUNCTION("""COMPUTED_VALUE"""),1404.1)</f>
        <v>1404.1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IFERROR(__xludf.DUMMYFUNCTION("""COMPUTED_VALUE"""),1420.7)</f>
        <v>1420.7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IFERROR(__xludf.DUMMYFUNCTION("""COMPUTED_VALUE"""),1403.65)</f>
        <v>1403.65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IFERROR(__xludf.DUMMYFUNCTION("""COMPUTED_VALUE"""),1390.7)</f>
        <v>1390.7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IFERROR(__xludf.DUMMYFUNCTION("""COMPUTED_VALUE"""),1389.25)</f>
        <v>1389.25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IFERROR(__xludf.DUMMYFUNCTION("""COMPUTED_VALUE"""),1374.55)</f>
        <v>1374.55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IFERROR(__xludf.DUMMYFUNCTION("""COMPUTED_VALUE"""),1380.65)</f>
        <v>1380.65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IFERROR(__xludf.DUMMYFUNCTION("""COMPUTED_VALUE"""),1388.95)</f>
        <v>1388.95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IFERROR(__xludf.DUMMYFUNCTION("""COMPUTED_VALUE"""),1377.6)</f>
        <v>1377.6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IFERROR(__xludf.DUMMYFUNCTION("""COMPUTED_VALUE"""),1383.55)</f>
        <v>1383.55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IFERROR(__xludf.DUMMYFUNCTION("""COMPUTED_VALUE"""),1427.95)</f>
        <v>1427.95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IFERROR(__xludf.DUMMYFUNCTION("""COMPUTED_VALUE"""),1410.85)</f>
        <v>1410.85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IFERROR(__xludf.DUMMYFUNCTION("""COMPUTED_VALUE"""),1423.55)</f>
        <v>1423.55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IFERROR(__xludf.DUMMYFUNCTION("""COMPUTED_VALUE"""),1421.9)</f>
        <v>1421.9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IFERROR(__xludf.DUMMYFUNCTION("""COMPUTED_VALUE"""),1427.6)</f>
        <v>1427.6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IFERROR(__xludf.DUMMYFUNCTION("""COMPUTED_VALUE"""),1406.15)</f>
        <v>1406.15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IFERROR(__xludf.DUMMYFUNCTION("""COMPUTED_VALUE"""),1428.3)</f>
        <v>1428.3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IFERROR(__xludf.DUMMYFUNCTION("""COMPUTED_VALUE"""),1389.2)</f>
        <v>1389.2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IFERROR(__xludf.DUMMYFUNCTION("""COMPUTED_VALUE"""),1258.3)</f>
        <v>1258.3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IFERROR(__xludf.DUMMYFUNCTION("""COMPUTED_VALUE"""),1259.35)</f>
        <v>1259.35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IFERROR(__xludf.DUMMYFUNCTION("""COMPUTED_VALUE"""),1232.2)</f>
        <v>1232.2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IFERROR(__xludf.DUMMYFUNCTION("""COMPUTED_VALUE"""),1223.4)</f>
        <v>1223.4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IFERROR(__xludf.DUMMYFUNCTION("""COMPUTED_VALUE"""),1227.35)</f>
        <v>1227.35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IFERROR(__xludf.DUMMYFUNCTION("""COMPUTED_VALUE"""),1226.3)</f>
        <v>1226.3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IFERROR(__xludf.DUMMYFUNCTION("""COMPUTED_VALUE"""),1224.9)</f>
        <v>1224.9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IFERROR(__xludf.DUMMYFUNCTION("""COMPUTED_VALUE"""),1227.55)</f>
        <v>1227.55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IFERROR(__xludf.DUMMYFUNCTION("""COMPUTED_VALUE"""),1246.25)</f>
        <v>1246.25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IFERROR(__xludf.DUMMYFUNCTION("""COMPUTED_VALUE"""),1252.75)</f>
        <v>1252.75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IFERROR(__xludf.DUMMYFUNCTION("""COMPUTED_VALUE"""),1277.45)</f>
        <v>1277.45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IFERROR(__xludf.DUMMYFUNCTION("""COMPUTED_VALUE"""),1269.15)</f>
        <v>1269.15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IFERROR(__xludf.DUMMYFUNCTION("""COMPUTED_VALUE"""),1273.55)</f>
        <v>1273.55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IFERROR(__xludf.DUMMYFUNCTION("""COMPUTED_VALUE"""),1259.1)</f>
        <v>1259.1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IFERROR(__xludf.DUMMYFUNCTION("""COMPUTED_VALUE"""),1265.6)</f>
        <v>1265.6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IFERROR(__xludf.DUMMYFUNCTION("""COMPUTED_VALUE"""),1270.7)</f>
        <v>1270.7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IFERROR(__xludf.DUMMYFUNCTION("""COMPUTED_VALUE"""),1263.25)</f>
        <v>1263.25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IFERROR(__xludf.DUMMYFUNCTION("""COMPUTED_VALUE"""),1256.1)</f>
        <v>1256.1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IFERROR(__xludf.DUMMYFUNCTION("""COMPUTED_VALUE"""),1245.2)</f>
        <v>1245.2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IFERROR(__xludf.DUMMYFUNCTION("""COMPUTED_VALUE"""),1258.35)</f>
        <v>1258.35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IFERROR(__xludf.DUMMYFUNCTION("""COMPUTED_VALUE"""),1264.3)</f>
        <v>1264.3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IFERROR(__xludf.DUMMYFUNCTION("""COMPUTED_VALUE"""),1246.9)</f>
        <v>1246.9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IFERROR(__xludf.DUMMYFUNCTION("""COMPUTED_VALUE"""),1246.0)</f>
        <v>1246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IFERROR(__xludf.DUMMYFUNCTION("""COMPUTED_VALUE"""),1268.9)</f>
        <v>1268.9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IFERROR(__xludf.DUMMYFUNCTION("""COMPUTED_VALUE"""),1292.8)</f>
        <v>1292.8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IFERROR(__xludf.DUMMYFUNCTION("""COMPUTED_VALUE"""),1300.05)</f>
        <v>1300.05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IFERROR(__xludf.DUMMYFUNCTION("""COMPUTED_VALUE"""),1298.65)</f>
        <v>1298.65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IFERROR(__xludf.DUMMYFUNCTION("""COMPUTED_VALUE"""),1304.35)</f>
        <v>1304.35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IFERROR(__xludf.DUMMYFUNCTION("""COMPUTED_VALUE"""),1317.45)</f>
        <v>1317.45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IFERROR(__xludf.DUMMYFUNCTION("""COMPUTED_VALUE"""),1314.4)</f>
        <v>1314.4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IFERROR(__xludf.DUMMYFUNCTION("""COMPUTED_VALUE"""),1323.85)</f>
        <v>1323.85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IFERROR(__xludf.DUMMYFUNCTION("""COMPUTED_VALUE"""),1318.3)</f>
        <v>1318.3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IFERROR(__xludf.DUMMYFUNCTION("""COMPUTED_VALUE"""),1319.5)</f>
        <v>1319.5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IFERROR(__xludf.DUMMYFUNCTION("""COMPUTED_VALUE"""),1299.0)</f>
        <v>1299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IFERROR(__xludf.DUMMYFUNCTION("""COMPUTED_VALUE"""),1304.5)</f>
        <v>1304.5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IFERROR(__xludf.DUMMYFUNCTION("""COMPUTED_VALUE"""),1279.0)</f>
        <v>1279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IFERROR(__xludf.DUMMYFUNCTION("""COMPUTED_VALUE"""),1288.95)</f>
        <v>1288.95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IFERROR(__xludf.DUMMYFUNCTION("""COMPUTED_VALUE"""),1282.8)</f>
        <v>1282.8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IFERROR(__xludf.DUMMYFUNCTION("""COMPUTED_VALUE"""),1265.95)</f>
        <v>1265.95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IFERROR(__xludf.DUMMYFUNCTION("""COMPUTED_VALUE"""),1291.95)</f>
        <v>1291.95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IFERROR(__xludf.DUMMYFUNCTION("""COMPUTED_VALUE"""),1304.85)</f>
        <v>1304.85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IFERROR(__xludf.DUMMYFUNCTION("""COMPUTED_VALUE"""),1300.4)</f>
        <v>1300.4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IFERROR(__xludf.DUMMYFUNCTION("""COMPUTED_VALUE"""),1286.8)</f>
        <v>1286.8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IFERROR(__xludf.DUMMYFUNCTION("""COMPUTED_VALUE"""),1291.65)</f>
        <v>1291.65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IFERROR(__xludf.DUMMYFUNCTION("""COMPUTED_VALUE"""),1294.0)</f>
        <v>1294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IFERROR(__xludf.DUMMYFUNCTION("""COMPUTED_VALUE"""),1303.4)</f>
        <v>1303.4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IFERROR(__xludf.DUMMYFUNCTION("""COMPUTED_VALUE"""),1299.35)</f>
        <v>1299.35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IFERROR(__xludf.DUMMYFUNCTION("""COMPUTED_VALUE"""),1281.55)</f>
        <v>1281.55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IFERROR(__xludf.DUMMYFUNCTION("""COMPUTED_VALUE"""),1265.0)</f>
        <v>1265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IFERROR(__xludf.DUMMYFUNCTION("""COMPUTED_VALUE"""),1270.35)</f>
        <v>1270.35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IFERROR(__xludf.DUMMYFUNCTION("""COMPUTED_VALUE"""),1279.15)</f>
        <v>1279.15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IFERROR(__xludf.DUMMYFUNCTION("""COMPUTED_VALUE"""),1293.35)</f>
        <v>1293.35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IFERROR(__xludf.DUMMYFUNCTION("""COMPUTED_VALUE"""),1335.5)</f>
        <v>1335.5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IFERROR(__xludf.DUMMYFUNCTION("""COMPUTED_VALUE"""),1333.7)</f>
        <v>1333.7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IFERROR(__xludf.DUMMYFUNCTION("""COMPUTED_VALUE"""),1345.15)</f>
        <v>1345.15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IFERROR(__xludf.DUMMYFUNCTION("""COMPUTED_VALUE"""),1347.3)</f>
        <v>1347.3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IFERROR(__xludf.DUMMYFUNCTION("""COMPUTED_VALUE"""),1343.9)</f>
        <v>1343.9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IFERROR(__xludf.DUMMYFUNCTION("""COMPUTED_VALUE"""),1330.2)</f>
        <v>1330.2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IFERROR(__xludf.DUMMYFUNCTION("""COMPUTED_VALUE"""),1329.15)</f>
        <v>1329.15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IFERROR(__xludf.DUMMYFUNCTION("""COMPUTED_VALUE"""),1348.6)</f>
        <v>1348.6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IFERROR(__xludf.DUMMYFUNCTION("""COMPUTED_VALUE"""),1333.3)</f>
        <v>1333.3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IFERROR(__xludf.DUMMYFUNCTION("""COMPUTED_VALUE"""),1365.1)</f>
        <v>1365.1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IFERROR(__xludf.DUMMYFUNCTION("""COMPUTED_VALUE"""),1425.95)</f>
        <v>1425.95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IFERROR(__xludf.DUMMYFUNCTION("""COMPUTED_VALUE"""),1422.95)</f>
        <v>1422.95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IFERROR(__xludf.DUMMYFUNCTION("""COMPUTED_VALUE"""),1475.2)</f>
        <v>1475.2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IFERROR(__xludf.DUMMYFUNCTION("""COMPUTED_VALUE"""),1474.95)</f>
        <v>1474.95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IFERROR(__xludf.DUMMYFUNCTION("""COMPUTED_VALUE"""),1449.5)</f>
        <v>1449.5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IFERROR(__xludf.DUMMYFUNCTION("""COMPUTED_VALUE"""),1331.6)</f>
        <v>1331.6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IFERROR(__xludf.DUMMYFUNCTION("""COMPUTED_VALUE"""),1336.6)</f>
        <v>1336.6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IFERROR(__xludf.DUMMYFUNCTION("""COMPUTED_VALUE"""),1334.6)</f>
        <v>1334.6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IFERROR(__xludf.DUMMYFUNCTION("""COMPUTED_VALUE"""),1348.85)</f>
        <v>1348.85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IFERROR(__xludf.DUMMYFUNCTION("""COMPUTED_VALUE"""),1353.15)</f>
        <v>1353.15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IFERROR(__xludf.DUMMYFUNCTION("""COMPUTED_VALUE"""),1340.5)</f>
        <v>1340.5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IFERROR(__xludf.DUMMYFUNCTION("""COMPUTED_VALUE"""),1355.7)</f>
        <v>1355.7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IFERROR(__xludf.DUMMYFUNCTION("""COMPUTED_VALUE"""),1365.2)</f>
        <v>1365.2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IFERROR(__xludf.DUMMYFUNCTION("""COMPUTED_VALUE"""),1356.85)</f>
        <v>1356.85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IFERROR(__xludf.DUMMYFUNCTION("""COMPUTED_VALUE"""),1364.3)</f>
        <v>1364.3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IFERROR(__xludf.DUMMYFUNCTION("""COMPUTED_VALUE"""),1378.35)</f>
        <v>1378.35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IFERROR(__xludf.DUMMYFUNCTION("""COMPUTED_VALUE"""),1393.0)</f>
        <v>1393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IFERROR(__xludf.DUMMYFUNCTION("""COMPUTED_VALUE"""),1390.2)</f>
        <v>1390.2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IFERROR(__xludf.DUMMYFUNCTION("""COMPUTED_VALUE"""),1394.4)</f>
        <v>1394.4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IFERROR(__xludf.DUMMYFUNCTION("""COMPUTED_VALUE"""),1389.1)</f>
        <v>1389.1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IFERROR(__xludf.DUMMYFUNCTION("""COMPUTED_VALUE"""),1371.85)</f>
        <v>1371.85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IFERROR(__xludf.DUMMYFUNCTION("""COMPUTED_VALUE"""),1393.55)</f>
        <v>1393.55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IFERROR(__xludf.DUMMYFUNCTION("""COMPUTED_VALUE"""),1418.5)</f>
        <v>1418.5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IFERROR(__xludf.DUMMYFUNCTION("""COMPUTED_VALUE"""),1411.55)</f>
        <v>1411.55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IFERROR(__xludf.DUMMYFUNCTION("""COMPUTED_VALUE"""),1388.8)</f>
        <v>1388.8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IFERROR(__xludf.DUMMYFUNCTION("""COMPUTED_VALUE"""),1405.4)</f>
        <v>1405.4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IFERROR(__xludf.DUMMYFUNCTION("""COMPUTED_VALUE"""),1403.75)</f>
        <v>1403.75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IFERROR(__xludf.DUMMYFUNCTION("""COMPUTED_VALUE"""),1407.95)</f>
        <v>1407.95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IFERROR(__xludf.DUMMYFUNCTION("""COMPUTED_VALUE"""),1423.6)</f>
        <v>1423.6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IFERROR(__xludf.DUMMYFUNCTION("""COMPUTED_VALUE"""),1420.1)</f>
        <v>1420.1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IFERROR(__xludf.DUMMYFUNCTION("""COMPUTED_VALUE"""),1415.65)</f>
        <v>1415.65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IFERROR(__xludf.DUMMYFUNCTION("""COMPUTED_VALUE"""),1417.65)</f>
        <v>1417.65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IFERROR(__xludf.DUMMYFUNCTION("""COMPUTED_VALUE"""),1435.15)</f>
        <v>1435.15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IFERROR(__xludf.DUMMYFUNCTION("""COMPUTED_VALUE"""),1435.45)</f>
        <v>1435.45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IFERROR(__xludf.DUMMYFUNCTION("""COMPUTED_VALUE"""),1443.85)</f>
        <v>1443.85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IFERROR(__xludf.DUMMYFUNCTION("""COMPUTED_VALUE"""),1465.1)</f>
        <v>1465.1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IFERROR(__xludf.DUMMYFUNCTION("""COMPUTED_VALUE"""),1478.9)</f>
        <v>1478.9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IFERROR(__xludf.DUMMYFUNCTION("""COMPUTED_VALUE"""),1477.45)</f>
        <v>1477.45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IFERROR(__xludf.DUMMYFUNCTION("""COMPUTED_VALUE"""),1466.2)</f>
        <v>1466.2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IFERROR(__xludf.DUMMYFUNCTION("""COMPUTED_VALUE"""),1469.6)</f>
        <v>1469.6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IFERROR(__xludf.DUMMYFUNCTION("""COMPUTED_VALUE"""),1476.45)</f>
        <v>1476.45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IFERROR(__xludf.DUMMYFUNCTION("""COMPUTED_VALUE"""),1501.1)</f>
        <v>1501.1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IFERROR(__xludf.DUMMYFUNCTION("""COMPUTED_VALUE"""),1498.35)</f>
        <v>1498.35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IFERROR(__xludf.DUMMYFUNCTION("""COMPUTED_VALUE"""),1506.95)</f>
        <v>1506.95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IFERROR(__xludf.DUMMYFUNCTION("""COMPUTED_VALUE"""),1511.6)</f>
        <v>1511.6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IFERROR(__xludf.DUMMYFUNCTION("""COMPUTED_VALUE"""),1491.8)</f>
        <v>1491.8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IFERROR(__xludf.DUMMYFUNCTION("""COMPUTED_VALUE"""),1490.25)</f>
        <v>1490.25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IFERROR(__xludf.DUMMYFUNCTION("""COMPUTED_VALUE"""),1501.75)</f>
        <v>1501.75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IFERROR(__xludf.DUMMYFUNCTION("""COMPUTED_VALUE"""),1496.15)</f>
        <v>1496.15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IFERROR(__xludf.DUMMYFUNCTION("""COMPUTED_VALUE"""),1474.15)</f>
        <v>1474.15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IFERROR(__xludf.DUMMYFUNCTION("""COMPUTED_VALUE"""),1460.65)</f>
        <v>1460.65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IFERROR(__xludf.DUMMYFUNCTION("""COMPUTED_VALUE"""),1467.0)</f>
        <v>1467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IFERROR(__xludf.DUMMYFUNCTION("""COMPUTED_VALUE"""),1439.45)</f>
        <v>1439.45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IFERROR(__xludf.DUMMYFUNCTION("""COMPUTED_VALUE"""),1435.45)</f>
        <v>1435.45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IFERROR(__xludf.DUMMYFUNCTION("""COMPUTED_VALUE"""),1434.0)</f>
        <v>1434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IFERROR(__xludf.DUMMYFUNCTION("""COMPUTED_VALUE"""),1444.35)</f>
        <v>1444.35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IFERROR(__xludf.DUMMYFUNCTION("""COMPUTED_VALUE"""),1463.45)</f>
        <v>1463.45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IFERROR(__xludf.DUMMYFUNCTION("""COMPUTED_VALUE"""),1478.7)</f>
        <v>1478.7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IFERROR(__xludf.DUMMYFUNCTION("""COMPUTED_VALUE"""),1475.45)</f>
        <v>1475.45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IFERROR(__xludf.DUMMYFUNCTION("""COMPUTED_VALUE"""),1495.15)</f>
        <v>1495.15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IFERROR(__xludf.DUMMYFUNCTION("""COMPUTED_VALUE"""),1494.4)</f>
        <v>1494.4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IFERROR(__xludf.DUMMYFUNCTION("""COMPUTED_VALUE"""),1465.5)</f>
        <v>1465.5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IFERROR(__xludf.DUMMYFUNCTION("""COMPUTED_VALUE"""),1431.15)</f>
        <v>1431.15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IFERROR(__xludf.DUMMYFUNCTION("""COMPUTED_VALUE"""),1434.15)</f>
        <v>1434.15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IFERROR(__xludf.DUMMYFUNCTION("""COMPUTED_VALUE"""),1442.45)</f>
        <v>1442.45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IFERROR(__xludf.DUMMYFUNCTION("""COMPUTED_VALUE"""),1440.55)</f>
        <v>1440.55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IFERROR(__xludf.DUMMYFUNCTION("""COMPUTED_VALUE"""),1433.65)</f>
        <v>1433.65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IFERROR(__xludf.DUMMYFUNCTION("""COMPUTED_VALUE"""),1427.25)</f>
        <v>1427.25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IFERROR(__xludf.DUMMYFUNCTION("""COMPUTED_VALUE"""),1408.65)</f>
        <v>1408.65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IFERROR(__xludf.DUMMYFUNCTION("""COMPUTED_VALUE"""),1370.05)</f>
        <v>1370.05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IFERROR(__xludf.DUMMYFUNCTION("""COMPUTED_VALUE"""),1359.45)</f>
        <v>1359.45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IFERROR(__xludf.DUMMYFUNCTION("""COMPUTED_VALUE"""),1380.35)</f>
        <v>1380.35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IFERROR(__xludf.DUMMYFUNCTION("""COMPUTED_VALUE"""),1377.05)</f>
        <v>1377.05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IFERROR(__xludf.DUMMYFUNCTION("""COMPUTED_VALUE"""),1368.4)</f>
        <v>1368.4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IFERROR(__xludf.DUMMYFUNCTION("""COMPUTED_VALUE"""),1354.15)</f>
        <v>1354.15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IFERROR(__xludf.DUMMYFUNCTION("""COMPUTED_VALUE"""),1370.15)</f>
        <v>1370.15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IFERROR(__xludf.DUMMYFUNCTION("""COMPUTED_VALUE"""),1389.05)</f>
        <v>1389.05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IFERROR(__xludf.DUMMYFUNCTION("""COMPUTED_VALUE"""),1403.3)</f>
        <v>1403.3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IFERROR(__xludf.DUMMYFUNCTION("""COMPUTED_VALUE"""),1404.3)</f>
        <v>1404.3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IFERROR(__xludf.DUMMYFUNCTION("""COMPUTED_VALUE"""),1391.0)</f>
        <v>1391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IFERROR(__xludf.DUMMYFUNCTION("""COMPUTED_VALUE"""),1374.8)</f>
        <v>1374.8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IFERROR(__xludf.DUMMYFUNCTION("""COMPUTED_VALUE"""),1368.85)</f>
        <v>1368.85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IFERROR(__xludf.DUMMYFUNCTION("""COMPUTED_VALUE"""),1373.55)</f>
        <v>1373.55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IFERROR(__xludf.DUMMYFUNCTION("""COMPUTED_VALUE"""),1410.5)</f>
        <v>1410.5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IFERROR(__xludf.DUMMYFUNCTION("""COMPUTED_VALUE"""),1444.9)</f>
        <v>1444.9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IFERROR(__xludf.DUMMYFUNCTION("""COMPUTED_VALUE"""),1437.55)</f>
        <v>1437.55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IFERROR(__xludf.DUMMYFUNCTION("""COMPUTED_VALUE"""),1436.6)</f>
        <v>1436.6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IFERROR(__xludf.DUMMYFUNCTION("""COMPUTED_VALUE"""),1439.0)</f>
        <v>1439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IFERROR(__xludf.DUMMYFUNCTION("""COMPUTED_VALUE"""),1457.8)</f>
        <v>1457.8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IFERROR(__xludf.DUMMYFUNCTION("""COMPUTED_VALUE"""),1449.25)</f>
        <v>1449.25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IFERROR(__xludf.DUMMYFUNCTION("""COMPUTED_VALUE"""),1437.4)</f>
        <v>1437.4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IFERROR(__xludf.DUMMYFUNCTION("""COMPUTED_VALUE"""),1442.7)</f>
        <v>1442.7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IFERROR(__xludf.DUMMYFUNCTION("""COMPUTED_VALUE"""),1459.6)</f>
        <v>1459.6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IFERROR(__xludf.DUMMYFUNCTION("""COMPUTED_VALUE"""),1455.15)</f>
        <v>1455.15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IFERROR(__xludf.DUMMYFUNCTION("""COMPUTED_VALUE"""),1452.3)</f>
        <v>1452.3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IFERROR(__xludf.DUMMYFUNCTION("""COMPUTED_VALUE"""),1464.35)</f>
        <v>1464.35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IFERROR(__xludf.DUMMYFUNCTION("""COMPUTED_VALUE"""),1453.95)</f>
        <v>1453.95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IFERROR(__xludf.DUMMYFUNCTION("""COMPUTED_VALUE"""),1474.3)</f>
        <v>1474.3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IFERROR(__xludf.DUMMYFUNCTION("""COMPUTED_VALUE"""),1465.9)</f>
        <v>1465.9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IFERROR(__xludf.DUMMYFUNCTION("""COMPUTED_VALUE"""),1491.15)</f>
        <v>1491.15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IFERROR(__xludf.DUMMYFUNCTION("""COMPUTED_VALUE"""),1488.5)</f>
        <v>1488.5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IFERROR(__xludf.DUMMYFUNCTION("""COMPUTED_VALUE"""),1476.05)</f>
        <v>1476.05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IFERROR(__xludf.DUMMYFUNCTION("""COMPUTED_VALUE"""),1449.0)</f>
        <v>1449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IFERROR(__xludf.DUMMYFUNCTION("""COMPUTED_VALUE"""),1501.45)</f>
        <v>1501.45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IFERROR(__xludf.DUMMYFUNCTION("""COMPUTED_VALUE"""),1578.4)</f>
        <v>1578.4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IFERROR(__xludf.DUMMYFUNCTION("""COMPUTED_VALUE"""),1564.35)</f>
        <v>1564.35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IFERROR(__xludf.DUMMYFUNCTION("""COMPUTED_VALUE"""),1558.3)</f>
        <v>1558.3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IFERROR(__xludf.DUMMYFUNCTION("""COMPUTED_VALUE"""),1536.4)</f>
        <v>1536.4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IFERROR(__xludf.DUMMYFUNCTION("""COMPUTED_VALUE"""),1536.0)</f>
        <v>1536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IFERROR(__xludf.DUMMYFUNCTION("""COMPUTED_VALUE"""),1562.9)</f>
        <v>1562.9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IFERROR(__xludf.DUMMYFUNCTION("""COMPUTED_VALUE"""),1543.95)</f>
        <v>1543.95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IFERROR(__xludf.DUMMYFUNCTION("""COMPUTED_VALUE"""),1567.1)</f>
        <v>1567.1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IFERROR(__xludf.DUMMYFUNCTION("""COMPUTED_VALUE"""),1562.65)</f>
        <v>1562.65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IFERROR(__xludf.DUMMYFUNCTION("""COMPUTED_VALUE"""),1542.9)</f>
        <v>1542.9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IFERROR(__xludf.DUMMYFUNCTION("""COMPUTED_VALUE"""),1551.35)</f>
        <v>1551.35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IFERROR(__xludf.DUMMYFUNCTION("""COMPUTED_VALUE"""),1534.4)</f>
        <v>1534.4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IFERROR(__xludf.DUMMYFUNCTION("""COMPUTED_VALUE"""),1490.0)</f>
        <v>1490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IFERROR(__xludf.DUMMYFUNCTION("""COMPUTED_VALUE"""),1512.7)</f>
        <v>1512.7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IFERROR(__xludf.DUMMYFUNCTION("""COMPUTED_VALUE"""),1532.55)</f>
        <v>1532.55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IFERROR(__xludf.DUMMYFUNCTION("""COMPUTED_VALUE"""),1522.8)</f>
        <v>1522.8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IFERROR(__xludf.DUMMYFUNCTION("""COMPUTED_VALUE"""),1529.3)</f>
        <v>1529.3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IFERROR(__xludf.DUMMYFUNCTION("""COMPUTED_VALUE"""),1519.9)</f>
        <v>1519.9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IFERROR(__xludf.DUMMYFUNCTION("""COMPUTED_VALUE"""),1494.2)</f>
        <v>1494.2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IFERROR(__xludf.DUMMYFUNCTION("""COMPUTED_VALUE"""),1612.75)</f>
        <v>1612.75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IFERROR(__xludf.DUMMYFUNCTION("""COMPUTED_VALUE"""),1652.1)</f>
        <v>1652.1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IFERROR(__xludf.DUMMYFUNCTION("""COMPUTED_VALUE"""),1631.55)</f>
        <v>1631.55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IFERROR(__xludf.DUMMYFUNCTION("""COMPUTED_VALUE"""),1640.2)</f>
        <v>1640.2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IFERROR(__xludf.DUMMYFUNCTION("""COMPUTED_VALUE"""),1642.6)</f>
        <v>1642.6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IFERROR(__xludf.DUMMYFUNCTION("""COMPUTED_VALUE"""),1659.2)</f>
        <v>1659.2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IFERROR(__xludf.DUMMYFUNCTION("""COMPUTED_VALUE"""),1642.15)</f>
        <v>1642.15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IFERROR(__xludf.DUMMYFUNCTION("""COMPUTED_VALUE"""),1675.4)</f>
        <v>1675.4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IFERROR(__xludf.DUMMYFUNCTION("""COMPUTED_VALUE"""),1669.1)</f>
        <v>1669.1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IFERROR(__xludf.DUMMYFUNCTION("""COMPUTED_VALUE"""),1656.6)</f>
        <v>1656.6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IFERROR(__xludf.DUMMYFUNCTION("""COMPUTED_VALUE"""),1651.45)</f>
        <v>1651.45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IFERROR(__xludf.DUMMYFUNCTION("""COMPUTED_VALUE"""),1660.9)</f>
        <v>1660.9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IFERROR(__xludf.DUMMYFUNCTION("""COMPUTED_VALUE"""),1657.05)</f>
        <v>1657.05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IFERROR(__xludf.DUMMYFUNCTION("""COMPUTED_VALUE"""),1693.35)</f>
        <v>1693.35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IFERROR(__xludf.DUMMYFUNCTION("""COMPUTED_VALUE"""),1687.2)</f>
        <v>1687.2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IFERROR(__xludf.DUMMYFUNCTION("""COMPUTED_VALUE"""),1729.45)</f>
        <v>1729.45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IFERROR(__xludf.DUMMYFUNCTION("""COMPUTED_VALUE"""),1693.75)</f>
        <v>1693.75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IFERROR(__xludf.DUMMYFUNCTION("""COMPUTED_VALUE"""),1692.1)</f>
        <v>1692.1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IFERROR(__xludf.DUMMYFUNCTION("""COMPUTED_VALUE"""),1669.35)</f>
        <v>1669.35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IFERROR(__xludf.DUMMYFUNCTION("""COMPUTED_VALUE"""),1680.1)</f>
        <v>1680.1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IFERROR(__xludf.DUMMYFUNCTION("""COMPUTED_VALUE"""),1684.55)</f>
        <v>1684.55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IFERROR(__xludf.DUMMYFUNCTION("""COMPUTED_VALUE"""),1666.2)</f>
        <v>1666.2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IFERROR(__xludf.DUMMYFUNCTION("""COMPUTED_VALUE"""),1676.35)</f>
        <v>1676.35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IFERROR(__xludf.DUMMYFUNCTION("""COMPUTED_VALUE"""),1701.65)</f>
        <v>1701.65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IFERROR(__xludf.DUMMYFUNCTION("""COMPUTED_VALUE"""),1699.75)</f>
        <v>1699.75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IFERROR(__xludf.DUMMYFUNCTION("""COMPUTED_VALUE"""),1685.25)</f>
        <v>1685.25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IFERROR(__xludf.DUMMYFUNCTION("""COMPUTED_VALUE"""),1655.55)</f>
        <v>1655.55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IFERROR(__xludf.DUMMYFUNCTION("""COMPUTED_VALUE"""),1681.35)</f>
        <v>1681.35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IFERROR(__xludf.DUMMYFUNCTION("""COMPUTED_VALUE"""),1676.85)</f>
        <v>1676.85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IFERROR(__xludf.DUMMYFUNCTION("""COMPUTED_VALUE"""),1660.15)</f>
        <v>1660.15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IFERROR(__xludf.DUMMYFUNCTION("""COMPUTED_VALUE"""),1663.6)</f>
        <v>1663.6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IFERROR(__xludf.DUMMYFUNCTION("""COMPUTED_VALUE"""),1671.25)</f>
        <v>1671.25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IFERROR(__xludf.DUMMYFUNCTION("""COMPUTED_VALUE"""),1673.9)</f>
        <v>1673.9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IFERROR(__xludf.DUMMYFUNCTION("""COMPUTED_VALUE"""),1654.7)</f>
        <v>1654.7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IFERROR(__xludf.DUMMYFUNCTION("""COMPUTED_VALUE"""),1637.2)</f>
        <v>1637.2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IFERROR(__xludf.DUMMYFUNCTION("""COMPUTED_VALUE"""),1606.5)</f>
        <v>1606.5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IFERROR(__xludf.DUMMYFUNCTION("""COMPUTED_VALUE"""),1617.55)</f>
        <v>1617.55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IFERROR(__xludf.DUMMYFUNCTION("""COMPUTED_VALUE"""),1616.45)</f>
        <v>1616.45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IFERROR(__xludf.DUMMYFUNCTION("""COMPUTED_VALUE"""),1600.6)</f>
        <v>1600.6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IFERROR(__xludf.DUMMYFUNCTION("""COMPUTED_VALUE"""),1612.95)</f>
        <v>1612.95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IFERROR(__xludf.DUMMYFUNCTION("""COMPUTED_VALUE"""),1611.4)</f>
        <v>1611.4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IFERROR(__xludf.DUMMYFUNCTION("""COMPUTED_VALUE"""),1653.3)</f>
        <v>1653.3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IFERROR(__xludf.DUMMYFUNCTION("""COMPUTED_VALUE"""),1634.0)</f>
        <v>1634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IFERROR(__xludf.DUMMYFUNCTION("""COMPUTED_VALUE"""),1602.65)</f>
        <v>1602.65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IFERROR(__xludf.DUMMYFUNCTION("""COMPUTED_VALUE"""),1561.45)</f>
        <v>1561.45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IFERROR(__xludf.DUMMYFUNCTION("""COMPUTED_VALUE"""),1554.95)</f>
        <v>1554.95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IFERROR(__xludf.DUMMYFUNCTION("""COMPUTED_VALUE"""),1554.7)</f>
        <v>1554.7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IFERROR(__xludf.DUMMYFUNCTION("""COMPUTED_VALUE"""),1508.85)</f>
        <v>1508.85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IFERROR(__xludf.DUMMYFUNCTION("""COMPUTED_VALUE"""),1492.65)</f>
        <v>1492.65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IFERROR(__xludf.DUMMYFUNCTION("""COMPUTED_VALUE"""),1483.85)</f>
        <v>1483.85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IFERROR(__xludf.DUMMYFUNCTION("""COMPUTED_VALUE"""),1498.05)</f>
        <v>1498.05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IFERROR(__xludf.DUMMYFUNCTION("""COMPUTED_VALUE"""),1495.45)</f>
        <v>1495.45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IFERROR(__xludf.DUMMYFUNCTION("""COMPUTED_VALUE"""),1482.85)</f>
        <v>1482.85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IFERROR(__xludf.DUMMYFUNCTION("""COMPUTED_VALUE"""),1480.65)</f>
        <v>1480.65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IFERROR(__xludf.DUMMYFUNCTION("""COMPUTED_VALUE"""),1486.7)</f>
        <v>1486.7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IFERROR(__xludf.DUMMYFUNCTION("""COMPUTED_VALUE"""),1479.1)</f>
        <v>1479.1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IFERROR(__xludf.DUMMYFUNCTION("""COMPUTED_VALUE"""),1476.7)</f>
        <v>1476.7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IFERROR(__xludf.DUMMYFUNCTION("""COMPUTED_VALUE"""),1494.85)</f>
        <v>1494.85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IFERROR(__xludf.DUMMYFUNCTION("""COMPUTED_VALUE"""),1506.8)</f>
        <v>1506.8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IFERROR(__xludf.DUMMYFUNCTION("""COMPUTED_VALUE"""),1484.75)</f>
        <v>1484.75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IFERROR(__xludf.DUMMYFUNCTION("""COMPUTED_VALUE"""),1468.15)</f>
        <v>1468.15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IFERROR(__xludf.DUMMYFUNCTION("""COMPUTED_VALUE"""),1414.45)</f>
        <v>1414.45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IFERROR(__xludf.DUMMYFUNCTION("""COMPUTED_VALUE"""),1419.25)</f>
        <v>1419.25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IFERROR(__xludf.DUMMYFUNCTION("""COMPUTED_VALUE"""),1411.25)</f>
        <v>1411.25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IFERROR(__xludf.DUMMYFUNCTION("""COMPUTED_VALUE"""),1432.75)</f>
        <v>1432.75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IFERROR(__xludf.DUMMYFUNCTION("""COMPUTED_VALUE"""),1442.4)</f>
        <v>1442.4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IFERROR(__xludf.DUMMYFUNCTION("""COMPUTED_VALUE"""),1430.75)</f>
        <v>1430.75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IFERROR(__xludf.DUMMYFUNCTION("""COMPUTED_VALUE"""),1438.45)</f>
        <v>1438.45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IFERROR(__xludf.DUMMYFUNCTION("""COMPUTED_VALUE"""),1430.25)</f>
        <v>1430.25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IFERROR(__xludf.DUMMYFUNCTION("""COMPUTED_VALUE"""),1434.75)</f>
        <v>1434.75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IFERROR(__xludf.DUMMYFUNCTION("""COMPUTED_VALUE"""),1420.55)</f>
        <v>1420.55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IFERROR(__xludf.DUMMYFUNCTION("""COMPUTED_VALUE"""),1414.45)</f>
        <v>1414.45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IFERROR(__xludf.DUMMYFUNCTION("""COMPUTED_VALUE"""),1416.3)</f>
        <v>1416.3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IFERROR(__xludf.DUMMYFUNCTION("""COMPUTED_VALUE"""),1425.9)</f>
        <v>1425.9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IFERROR(__xludf.DUMMYFUNCTION("""COMPUTED_VALUE"""),1440.95)</f>
        <v>1440.95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IFERROR(__xludf.DUMMYFUNCTION("""COMPUTED_VALUE"""),1427.3)</f>
        <v>1427.3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IFERROR(__xludf.DUMMYFUNCTION("""COMPUTED_VALUE"""),1439.55)</f>
        <v>1439.55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IFERROR(__xludf.DUMMYFUNCTION("""COMPUTED_VALUE"""),1424.9)</f>
        <v>1424.9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IFERROR(__xludf.DUMMYFUNCTION("""COMPUTED_VALUE"""),1423.45)</f>
        <v>1423.45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IFERROR(__xludf.DUMMYFUNCTION("""COMPUTED_VALUE"""),1424.7)</f>
        <v>1424.7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IFERROR(__xludf.DUMMYFUNCTION("""COMPUTED_VALUE"""),1419.95)</f>
        <v>1419.95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IFERROR(__xludf.DUMMYFUNCTION("""COMPUTED_VALUE"""),1453.35)</f>
        <v>1453.35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IFERROR(__xludf.DUMMYFUNCTION("""COMPUTED_VALUE"""),1444.3)</f>
        <v>1444.3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IFERROR(__xludf.DUMMYFUNCTION("""COMPUTED_VALUE"""),1434.15)</f>
        <v>1434.15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IFERROR(__xludf.DUMMYFUNCTION("""COMPUTED_VALUE"""),1454.8)</f>
        <v>1454.8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IFERROR(__xludf.DUMMYFUNCTION("""COMPUTED_VALUE"""),1472.4)</f>
        <v>1472.4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IFERROR(__xludf.DUMMYFUNCTION("""COMPUTED_VALUE"""),1465.1)</f>
        <v>1465.1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IFERROR(__xludf.DUMMYFUNCTION("""COMPUTED_VALUE"""),1471.35)</f>
        <v>1471.35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IFERROR(__xludf.DUMMYFUNCTION("""COMPUTED_VALUE"""),1467.05)</f>
        <v>1467.05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IFERROR(__xludf.DUMMYFUNCTION("""COMPUTED_VALUE"""),1450.95)</f>
        <v>1450.95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IFERROR(__xludf.DUMMYFUNCTION("""COMPUTED_VALUE"""),1427.45)</f>
        <v>1427.45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IFERROR(__xludf.DUMMYFUNCTION("""COMPUTED_VALUE"""),1406.9)</f>
        <v>1406.9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IFERROR(__xludf.DUMMYFUNCTION("""COMPUTED_VALUE"""),1405.9)</f>
        <v>1405.9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IFERROR(__xludf.DUMMYFUNCTION("""COMPUTED_VALUE"""),1393.65)</f>
        <v>1393.65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IFERROR(__xludf.DUMMYFUNCTION("""COMPUTED_VALUE"""),1430.1)</f>
        <v>1430.1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IFERROR(__xludf.DUMMYFUNCTION("""COMPUTED_VALUE"""),1472.25)</f>
        <v>1472.25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IFERROR(__xludf.DUMMYFUNCTION("""COMPUTED_VALUE"""),1533.6)</f>
        <v>1533.6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IFERROR(__xludf.DUMMYFUNCTION("""COMPUTED_VALUE"""),1499.75)</f>
        <v>1499.75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IFERROR(__xludf.DUMMYFUNCTION("""COMPUTED_VALUE"""),1495.75)</f>
        <v>1495.75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IFERROR(__xludf.DUMMYFUNCTION("""COMPUTED_VALUE"""),1485.2)</f>
        <v>1485.2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IFERROR(__xludf.DUMMYFUNCTION("""COMPUTED_VALUE"""),1493.95)</f>
        <v>1493.95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IFERROR(__xludf.DUMMYFUNCTION("""COMPUTED_VALUE"""),1488.9)</f>
        <v>1488.9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IFERROR(__xludf.DUMMYFUNCTION("""COMPUTED_VALUE"""),1498.2)</f>
        <v>1498.2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IFERROR(__xludf.DUMMYFUNCTION("""COMPUTED_VALUE"""),1511.35)</f>
        <v>1511.35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IFERROR(__xludf.DUMMYFUNCTION("""COMPUTED_VALUE"""),1515.4)</f>
        <v>1515.4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IFERROR(__xludf.DUMMYFUNCTION("""COMPUTED_VALUE"""),1532.7)</f>
        <v>1532.7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IFERROR(__xludf.DUMMYFUNCTION("""COMPUTED_VALUE"""),1527.15)</f>
        <v>1527.15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IFERROR(__xludf.DUMMYFUNCTION("""COMPUTED_VALUE"""),1541.95)</f>
        <v>1541.95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IFERROR(__xludf.DUMMYFUNCTION("""COMPUTED_VALUE"""),1540.7)</f>
        <v>1540.7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IFERROR(__xludf.DUMMYFUNCTION("""COMPUTED_VALUE"""),1573.35)</f>
        <v>1573.35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IFERROR(__xludf.DUMMYFUNCTION("""COMPUTED_VALUE"""),1566.75)</f>
        <v>1566.75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IFERROR(__xludf.DUMMYFUNCTION("""COMPUTED_VALUE"""),1590.8)</f>
        <v>1590.8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IFERROR(__xludf.DUMMYFUNCTION("""COMPUTED_VALUE"""),1621.05)</f>
        <v>1621.05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IFERROR(__xludf.DUMMYFUNCTION("""COMPUTED_VALUE"""),1627.4)</f>
        <v>1627.4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IFERROR(__xludf.DUMMYFUNCTION("""COMPUTED_VALUE"""),1650.65)</f>
        <v>1650.65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IFERROR(__xludf.DUMMYFUNCTION("""COMPUTED_VALUE"""),1647.45)</f>
        <v>1647.45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IFERROR(__xludf.DUMMYFUNCTION("""COMPUTED_VALUE"""),1661.65)</f>
        <v>1661.65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IFERROR(__xludf.DUMMYFUNCTION("""COMPUTED_VALUE"""),1657.15)</f>
        <v>1657.15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IFERROR(__xludf.DUMMYFUNCTION("""COMPUTED_VALUE"""),1648.25)</f>
        <v>1648.25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IFERROR(__xludf.DUMMYFUNCTION("""COMPUTED_VALUE"""),1652.7)</f>
        <v>1652.7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IFERROR(__xludf.DUMMYFUNCTION("""COMPUTED_VALUE"""),1711.75)</f>
        <v>1711.75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IFERROR(__xludf.DUMMYFUNCTION("""COMPUTED_VALUE"""),1707.05)</f>
        <v>1707.05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IFERROR(__xludf.DUMMYFUNCTION("""COMPUTED_VALUE"""),1726.05)</f>
        <v>1726.05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IFERROR(__xludf.DUMMYFUNCTION("""COMPUTED_VALUE"""),1758.05)</f>
        <v>1758.05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IFERROR(__xludf.DUMMYFUNCTION("""COMPUTED_VALUE"""),1792.95)</f>
        <v>1792.95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IFERROR(__xludf.DUMMYFUNCTION("""COMPUTED_VALUE"""),1810.85)</f>
        <v>1810.85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IFERROR(__xludf.DUMMYFUNCTION("""COMPUTED_VALUE"""),1836.9)</f>
        <v>1836.9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IFERROR(__xludf.DUMMYFUNCTION("""COMPUTED_VALUE"""),1833.95)</f>
        <v>1833.95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IFERROR(__xludf.DUMMYFUNCTION("""COMPUTED_VALUE"""),1824.85)</f>
        <v>1824.85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IFERROR(__xludf.DUMMYFUNCTION("""COMPUTED_VALUE"""),1878.9)</f>
        <v>1878.9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IFERROR(__xludf.DUMMYFUNCTION("""COMPUTED_VALUE"""),1871.1)</f>
        <v>1871.1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IFERROR(__xludf.DUMMYFUNCTION("""COMPUTED_VALUE"""),1877.15)</f>
        <v>1877.15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IFERROR(__xludf.DUMMYFUNCTION("""COMPUTED_VALUE"""),1868.25)</f>
        <v>1868.25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IFERROR(__xludf.DUMMYFUNCTION("""COMPUTED_VALUE"""),1852.6)</f>
        <v>1852.6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IFERROR(__xludf.DUMMYFUNCTION("""COMPUTED_VALUE"""),1821.2)</f>
        <v>1821.2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IFERROR(__xludf.DUMMYFUNCTION("""COMPUTED_VALUE"""),1751.9)</f>
        <v>1751.9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IFERROR(__xludf.DUMMYFUNCTION("""COMPUTED_VALUE"""),1751.1)</f>
        <v>1751.1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IFERROR(__xludf.DUMMYFUNCTION("""COMPUTED_VALUE"""),1791.65)</f>
        <v>1791.65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IFERROR(__xludf.DUMMYFUNCTION("""COMPUTED_VALUE"""),1743.15)</f>
        <v>1743.15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IFERROR(__xludf.DUMMYFUNCTION("""COMPUTED_VALUE"""),1770.75)</f>
        <v>1770.75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IFERROR(__xludf.DUMMYFUNCTION("""COMPUTED_VALUE"""),1797.4)</f>
        <v>1797.4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IFERROR(__xludf.DUMMYFUNCTION("""COMPUTED_VALUE"""),1797.45)</f>
        <v>1797.45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IFERROR(__xludf.DUMMYFUNCTION("""COMPUTED_VALUE"""),1823.25)</f>
        <v>1823.25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IFERROR(__xludf.DUMMYFUNCTION("""COMPUTED_VALUE"""),1858.95)</f>
        <v>1858.95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IFERROR(__xludf.DUMMYFUNCTION("""COMPUTED_VALUE"""),1864.8)</f>
        <v>1864.8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IFERROR(__xludf.DUMMYFUNCTION("""COMPUTED_VALUE"""),1872.2)</f>
        <v>1872.2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IFERROR(__xludf.DUMMYFUNCTION("""COMPUTED_VALUE"""),1872.7)</f>
        <v>1872.7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IFERROR(__xludf.DUMMYFUNCTION("""COMPUTED_VALUE"""),1880.25)</f>
        <v>1880.25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IFERROR(__xludf.DUMMYFUNCTION("""COMPUTED_VALUE"""),1862.1)</f>
        <v>1862.1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IFERROR(__xludf.DUMMYFUNCTION("""COMPUTED_VALUE"""),1876.15)</f>
        <v>1876.15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IFERROR(__xludf.DUMMYFUNCTION("""COMPUTED_VALUE"""),1900.1)</f>
        <v>1900.1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IFERROR(__xludf.DUMMYFUNCTION("""COMPUTED_VALUE"""),1939.1)</f>
        <v>1939.1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IFERROR(__xludf.DUMMYFUNCTION("""COMPUTED_VALUE"""),1933.35)</f>
        <v>1933.35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IFERROR(__xludf.DUMMYFUNCTION("""COMPUTED_VALUE"""),1943.7)</f>
        <v>1943.7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IFERROR(__xludf.DUMMYFUNCTION("""COMPUTED_VALUE"""),1964.5)</f>
        <v>1964.5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IFERROR(__xludf.DUMMYFUNCTION("""COMPUTED_VALUE"""),1941.25)</f>
        <v>1941.25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IFERROR(__xludf.DUMMYFUNCTION("""COMPUTED_VALUE"""),1922.45)</f>
        <v>1922.45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IFERROR(__xludf.DUMMYFUNCTION("""COMPUTED_VALUE"""),1933.15)</f>
        <v>1933.15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IFERROR(__xludf.DUMMYFUNCTION("""COMPUTED_VALUE"""),1901.85)</f>
        <v>1901.85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IFERROR(__xludf.DUMMYFUNCTION("""COMPUTED_VALUE"""),1894.65)</f>
        <v>1894.65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IFERROR(__xludf.DUMMYFUNCTION("""COMPUTED_VALUE"""),1912.3)</f>
        <v>1912.3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IFERROR(__xludf.DUMMYFUNCTION("""COMPUTED_VALUE"""),1910.15)</f>
        <v>1910.15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IFERROR(__xludf.DUMMYFUNCTION("""COMPUTED_VALUE"""),1950.45)</f>
        <v>1950.45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IFERROR(__xludf.DUMMYFUNCTION("""COMPUTED_VALUE"""),1944.1)</f>
        <v>1944.1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IFERROR(__xludf.DUMMYFUNCTION("""COMPUTED_VALUE"""),1950.25)</f>
        <v>1950.25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IFERROR(__xludf.DUMMYFUNCTION("""COMPUTED_VALUE"""),1952.55)</f>
        <v>1952.55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IFERROR(__xludf.DUMMYFUNCTION("""COMPUTED_VALUE"""),1892.15)</f>
        <v>1892.15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IFERROR(__xludf.DUMMYFUNCTION("""COMPUTED_VALUE"""),1894.2)</f>
        <v>1894.2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IFERROR(__xludf.DUMMYFUNCTION("""COMPUTED_VALUE"""),1905.75)</f>
        <v>1905.75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IFERROR(__xludf.DUMMYFUNCTION("""COMPUTED_VALUE"""),1896.45)</f>
        <v>1896.45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IFERROR(__xludf.DUMMYFUNCTION("""COMPUTED_VALUE"""),1898.6)</f>
        <v>1898.6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IFERROR(__xludf.DUMMYFUNCTION("""COMPUTED_VALUE"""),1895.3)</f>
        <v>1895.3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IFERROR(__xludf.DUMMYFUNCTION("""COMPUTED_VALUE"""),1900.25)</f>
        <v>1900.25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IFERROR(__xludf.DUMMYFUNCTION("""COMPUTED_VALUE"""),1906.75)</f>
        <v>1906.75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IFERROR(__xludf.DUMMYFUNCTION("""COMPUTED_VALUE"""),1875.6)</f>
        <v>1875.6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IFERROR(__xludf.DUMMYFUNCTION("""COMPUTED_VALUE"""),1904.35)</f>
        <v>1904.35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IFERROR(__xludf.DUMMYFUNCTION("""COMPUTED_VALUE"""),1893.4)</f>
        <v>1893.4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IFERROR(__xludf.DUMMYFUNCTION("""COMPUTED_VALUE"""),1918.15)</f>
        <v>1918.15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IFERROR(__xludf.DUMMYFUNCTION("""COMPUTED_VALUE"""),1934.3)</f>
        <v>1934.3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IFERROR(__xludf.DUMMYFUNCTION("""COMPUTED_VALUE"""),1948.55)</f>
        <v>1948.55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IFERROR(__xludf.DUMMYFUNCTION("""COMPUTED_VALUE"""),1952.75)</f>
        <v>1952.75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IFERROR(__xludf.DUMMYFUNCTION("""COMPUTED_VALUE"""),1919.0)</f>
        <v>1919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IFERROR(__xludf.DUMMYFUNCTION("""COMPUTED_VALUE"""),1935.1)</f>
        <v>1935.1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IFERROR(__xludf.DUMMYFUNCTION("""COMPUTED_VALUE"""),1958.9)</f>
        <v>1958.9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IFERROR(__xludf.DUMMYFUNCTION("""COMPUTED_VALUE"""),1959.3)</f>
        <v>1959.3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IFERROR(__xludf.DUMMYFUNCTION("""COMPUTED_VALUE"""),1920.1)</f>
        <v>1920.1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IFERROR(__xludf.DUMMYFUNCTION("""COMPUTED_VALUE"""),1968.1)</f>
        <v>1968.1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IFERROR(__xludf.DUMMYFUNCTION("""COMPUTED_VALUE"""),1879.6)</f>
        <v>1879.6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IFERROR(__xludf.DUMMYFUNCTION("""COMPUTED_VALUE"""),1852.75)</f>
        <v>1852.75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IFERROR(__xludf.DUMMYFUNCTION("""COMPUTED_VALUE"""),1851.6)</f>
        <v>1851.6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IFERROR(__xludf.DUMMYFUNCTION("""COMPUTED_VALUE"""),1873.4)</f>
        <v>1873.4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IFERROR(__xludf.DUMMYFUNCTION("""COMPUTED_VALUE"""),1863.35)</f>
        <v>1863.35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IFERROR(__xludf.DUMMYFUNCTION("""COMPUTED_VALUE"""),1862.05)</f>
        <v>1862.05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IFERROR(__xludf.DUMMYFUNCTION("""COMPUTED_VALUE"""),1865.35)</f>
        <v>1865.35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IFERROR(__xludf.DUMMYFUNCTION("""COMPUTED_VALUE"""),1839.3)</f>
        <v>1839.3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IFERROR(__xludf.DUMMYFUNCTION("""COMPUTED_VALUE"""),1802.1)</f>
        <v>1802.1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IFERROR(__xludf.DUMMYFUNCTION("""COMPUTED_VALUE"""),1757.25)</f>
        <v>1757.25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IFERROR(__xludf.DUMMYFUNCTION("""COMPUTED_VALUE"""),1763.65)</f>
        <v>1763.65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IFERROR(__xludf.DUMMYFUNCTION("""COMPUTED_VALUE"""),1754.2)</f>
        <v>1754.2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IFERROR(__xludf.DUMMYFUNCTION("""COMPUTED_VALUE"""),1823.7)</f>
        <v>1823.7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IFERROR(__xludf.DUMMYFUNCTION("""COMPUTED_VALUE"""),1803.05)</f>
        <v>1803.05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IFERROR(__xludf.DUMMYFUNCTION("""COMPUTED_VALUE"""),1829.95)</f>
        <v>1829.95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IFERROR(__xludf.DUMMYFUNCTION("""COMPUTED_VALUE"""),1860.1)</f>
        <v>1860.1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IFERROR(__xludf.DUMMYFUNCTION("""COMPUTED_VALUE"""),1868.8)</f>
        <v>1868.8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IFERROR(__xludf.DUMMYFUNCTION("""COMPUTED_VALUE"""),1868.4)</f>
        <v>1868.4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IFERROR(__xludf.DUMMYFUNCTION("""COMPUTED_VALUE"""),1864.55)</f>
        <v>1864.55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IFERROR(__xludf.DUMMYFUNCTION("""COMPUTED_VALUE"""),1811.45)</f>
        <v>1811.45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IFERROR(__xludf.DUMMYFUNCTION("""COMPUTED_VALUE"""),1824.75)</f>
        <v>1824.75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IFERROR(__xludf.DUMMYFUNCTION("""COMPUTED_VALUE"""),1834.05)</f>
        <v>1834.05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IFERROR(__xludf.DUMMYFUNCTION("""COMPUTED_VALUE"""),1902.25)</f>
        <v>1902.25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IFERROR(__xludf.DUMMYFUNCTION("""COMPUTED_VALUE"""),1889.7)</f>
        <v>1889.7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IFERROR(__xludf.DUMMYFUNCTION("""COMPUTED_VALUE"""),1924.15)</f>
        <v>1924.15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IFERROR(__xludf.DUMMYFUNCTION("""COMPUTED_VALUE"""),1924.5)</f>
        <v>1924.5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IFERROR(__xludf.DUMMYFUNCTION("""COMPUTED_VALUE"""),1856.65)</f>
        <v>1856.65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IFERROR(__xludf.DUMMYFUNCTION("""COMPUTED_VALUE"""),1857.85)</f>
        <v>1857.85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IFERROR(__xludf.DUMMYFUNCTION("""COMPUTED_VALUE"""),1879.8)</f>
        <v>1879.8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IFERROR(__xludf.DUMMYFUNCTION("""COMPUTED_VALUE"""),1892.1)</f>
        <v>1892.1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IFERROR(__xludf.DUMMYFUNCTION("""COMPUTED_VALUE"""),1889.25)</f>
        <v>1889.25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IFERROR(__xludf.DUMMYFUNCTION("""COMPUTED_VALUE"""),1934.85)</f>
        <v>1934.85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IFERROR(__xludf.DUMMYFUNCTION("""COMPUTED_VALUE"""),1922.4)</f>
        <v>1922.4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IFERROR(__xludf.DUMMYFUNCTION("""COMPUTED_VALUE"""),1923.65)</f>
        <v>1923.65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IFERROR(__xludf.DUMMYFUNCTION("""COMPUTED_VALUE"""),1948.55)</f>
        <v>1948.55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IFERROR(__xludf.DUMMYFUNCTION("""COMPUTED_VALUE"""),1974.15)</f>
        <v>1974.15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IFERROR(__xludf.DUMMYFUNCTION("""COMPUTED_VALUE"""),1987.0)</f>
        <v>1987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IFERROR(__xludf.DUMMYFUNCTION("""COMPUTED_VALUE"""),1999.7)</f>
        <v>1999.7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IFERROR(__xludf.DUMMYFUNCTION("""COMPUTED_VALUE"""),1980.05)</f>
        <v>1980.05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IFERROR(__xludf.DUMMYFUNCTION("""COMPUTED_VALUE"""),1976.6)</f>
        <v>1976.6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IFERROR(__xludf.DUMMYFUNCTION("""COMPUTED_VALUE"""),1979.15)</f>
        <v>1979.15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IFERROR(__xludf.DUMMYFUNCTION("""COMPUTED_VALUE"""),1946.2)</f>
        <v>1946.2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IFERROR(__xludf.DUMMYFUNCTION("""COMPUTED_VALUE"""),1922.15)</f>
        <v>1922.15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IFERROR(__xludf.DUMMYFUNCTION("""COMPUTED_VALUE"""),1924.3)</f>
        <v>1924.3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IFERROR(__xludf.DUMMYFUNCTION("""COMPUTED_VALUE"""),1909.05)</f>
        <v>1909.05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IFERROR(__xludf.DUMMYFUNCTION("""COMPUTED_VALUE"""),1907.4)</f>
        <v>1907.4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IFERROR(__xludf.DUMMYFUNCTION("""COMPUTED_VALUE"""),1916.75)</f>
        <v>1916.75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IFERROR(__xludf.DUMMYFUNCTION("""COMPUTED_VALUE"""),1906.0)</f>
        <v>1906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IFERROR(__xludf.DUMMYFUNCTION("""COMPUTED_VALUE"""),1880.0)</f>
        <v>1880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IFERROR(__xludf.DUMMYFUNCTION("""COMPUTED_VALUE"""),1882.5)</f>
        <v>1882.5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IFERROR(__xludf.DUMMYFUNCTION("""COMPUTED_VALUE"""),1957.85)</f>
        <v>1957.85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IFERROR(__xludf.DUMMYFUNCTION("""COMPUTED_VALUE"""),1938.75)</f>
        <v>1938.75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IFERROR(__xludf.DUMMYFUNCTION("""COMPUTED_VALUE"""),1937.85)</f>
        <v>1937.85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IFERROR(__xludf.DUMMYFUNCTION("""COMPUTED_VALUE"""),1930.85)</f>
        <v>1930.85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IFERROR(__xludf.DUMMYFUNCTION("""COMPUTED_VALUE"""),1933.15)</f>
        <v>1933.15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IFERROR(__xludf.DUMMYFUNCTION("""COMPUTED_VALUE"""),1917.3)</f>
        <v>1917.3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IFERROR(__xludf.DUMMYFUNCTION("""COMPUTED_VALUE"""),1966.95)</f>
        <v>1966.95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IFERROR(__xludf.DUMMYFUNCTION("""COMPUTED_VALUE"""),1962.2)</f>
        <v>1962.2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IFERROR(__xludf.DUMMYFUNCTION("""COMPUTED_VALUE"""),1940.05)</f>
        <v>1940.05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IFERROR(__xludf.DUMMYFUNCTION("""COMPUTED_VALUE"""),1949.65)</f>
        <v>1949.65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IFERROR(__xludf.DUMMYFUNCTION("""COMPUTED_VALUE"""),1928.45)</f>
        <v>1928.45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IFERROR(__xludf.DUMMYFUNCTION("""COMPUTED_VALUE"""),1815.45)</f>
        <v>1815.45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IFERROR(__xludf.DUMMYFUNCTION("""COMPUTED_VALUE"""),1813.3)</f>
        <v>1813.3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IFERROR(__xludf.DUMMYFUNCTION("""COMPUTED_VALUE"""),1800.7)</f>
        <v>1800.7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IFERROR(__xludf.DUMMYFUNCTION("""COMPUTED_VALUE"""),1856.45)</f>
        <v>1856.45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IFERROR(__xludf.DUMMYFUNCTION("""COMPUTED_VALUE"""),1865.45)</f>
        <v>1865.45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IFERROR(__xludf.DUMMYFUNCTION("""COMPUTED_VALUE"""),1875.45)</f>
        <v>1875.45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IFERROR(__xludf.DUMMYFUNCTION("""COMPUTED_VALUE"""),1822.0)</f>
        <v>1822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IFERROR(__xludf.DUMMYFUNCTION("""COMPUTED_VALUE"""),1829.75)</f>
        <v>1829.75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IFERROR(__xludf.DUMMYFUNCTION("""COMPUTED_VALUE"""),1881.25)</f>
        <v>1881.25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IFERROR(__xludf.DUMMYFUNCTION("""COMPUTED_VALUE"""),1859.95)</f>
        <v>1859.95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IFERROR(__xludf.DUMMYFUNCTION("""COMPUTED_VALUE"""),1879.8)</f>
        <v>1879.8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IFERROR(__xludf.DUMMYFUNCTION("""COMPUTED_VALUE"""),1863.3)</f>
        <v>1863.3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IFERROR(__xludf.DUMMYFUNCTION("""COMPUTED_VALUE"""),1898.8)</f>
        <v>1898.8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IFERROR(__xludf.DUMMYFUNCTION("""COMPUTED_VALUE"""),1897.05)</f>
        <v>1897.05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IFERROR(__xludf.DUMMYFUNCTION("""COMPUTED_VALUE"""),1915.65)</f>
        <v>1915.65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IFERROR(__xludf.DUMMYFUNCTION("""COMPUTED_VALUE"""),1903.65)</f>
        <v>1903.65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IFERROR(__xludf.DUMMYFUNCTION("""COMPUTED_VALUE"""),1880.3)</f>
        <v>1880.3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IFERROR(__xludf.DUMMYFUNCTION("""COMPUTED_VALUE"""),1875.65)</f>
        <v>1875.65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IFERROR(__xludf.DUMMYFUNCTION("""COMPUTED_VALUE"""),1863.15)</f>
        <v>1863.15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IFERROR(__xludf.DUMMYFUNCTION("""COMPUTED_VALUE"""),1843.25)</f>
        <v>1843.25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IFERROR(__xludf.DUMMYFUNCTION("""COMPUTED_VALUE"""),1856.4)</f>
        <v>1856.4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IFERROR(__xludf.DUMMYFUNCTION("""COMPUTED_VALUE"""),1842.3)</f>
        <v>1842.3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IFERROR(__xludf.DUMMYFUNCTION("""COMPUTED_VALUE"""),1851.95)</f>
        <v>1851.95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IFERROR(__xludf.DUMMYFUNCTION("""COMPUTED_VALUE"""),1810.8)</f>
        <v>1810.8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IFERROR(__xludf.DUMMYFUNCTION("""COMPUTED_VALUE"""),1825.15)</f>
        <v>1825.15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IFERROR(__xludf.DUMMYFUNCTION("""COMPUTED_VALUE"""),1815.0)</f>
        <v>1815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IFERROR(__xludf.DUMMYFUNCTION("""COMPUTED_VALUE"""),1764.1)</f>
        <v>1764.1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IFERROR(__xludf.DUMMYFUNCTION("""COMPUTED_VALUE"""),1767.7)</f>
        <v>1767.7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IFERROR(__xludf.DUMMYFUNCTION("""COMPUTED_VALUE"""),1764.3)</f>
        <v>1764.3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IFERROR(__xludf.DUMMYFUNCTION("""COMPUTED_VALUE"""),1687.7)</f>
        <v>1687.7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IFERROR(__xludf.DUMMYFUNCTION("""COMPUTED_VALUE"""),1708.6)</f>
        <v>1708.6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IFERROR(__xludf.DUMMYFUNCTION("""COMPUTED_VALUE"""),1688.3)</f>
        <v>1688.3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IFERROR(__xludf.DUMMYFUNCTION("""COMPUTED_VALUE"""),1711.5)</f>
        <v>1711.5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IFERROR(__xludf.DUMMYFUNCTION("""COMPUTED_VALUE"""),1715.85)</f>
        <v>1715.85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IFERROR(__xludf.DUMMYFUNCTION("""COMPUTED_VALUE"""),1686.0)</f>
        <v>1686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IFERROR(__xludf.DUMMYFUNCTION("""COMPUTED_VALUE"""),1701.45)</f>
        <v>1701.45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IFERROR(__xludf.DUMMYFUNCTION("""COMPUTED_VALUE"""),1661.6)</f>
        <v>1661.6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IFERROR(__xludf.DUMMYFUNCTION("""COMPUTED_VALUE"""),1590.85)</f>
        <v>1590.85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IFERROR(__xludf.DUMMYFUNCTION("""COMPUTED_VALUE"""),1579.85)</f>
        <v>1579.85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IFERROR(__xludf.DUMMYFUNCTION("""COMPUTED_VALUE"""),1590.05)</f>
        <v>1590.05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IFERROR(__xludf.DUMMYFUNCTION("""COMPUTED_VALUE"""),1609.35)</f>
        <v>1609.35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IFERROR(__xludf.DUMMYFUNCTION("""COMPUTED_VALUE"""),1586.55)</f>
        <v>1586.55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IFERROR(__xludf.DUMMYFUNCTION("""COMPUTED_VALUE"""),1615.55)</f>
        <v>1615.55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IFERROR(__xludf.DUMMYFUNCTION("""COMPUTED_VALUE"""),1592.55)</f>
        <v>1592.55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IFERROR(__xludf.DUMMYFUNCTION("""COMPUTED_VALUE"""),1592.75)</f>
        <v>1592.75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IFERROR(__xludf.DUMMYFUNCTION("""COMPUTED_VALUE"""),1628.45)</f>
        <v>1628.45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IFERROR(__xludf.DUMMYFUNCTION("""COMPUTED_VALUE"""),1599.45)</f>
        <v>1599.45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IFERROR(__xludf.DUMMYFUNCTION("""COMPUTED_VALUE"""),1603.55)</f>
        <v>1603.55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IFERROR(__xludf.DUMMYFUNCTION("""COMPUTED_VALUE"""),1570.65)</f>
        <v>1570.65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IFERROR(__xludf.DUMMYFUNCTION("""COMPUTED_VALUE"""),1526.5)</f>
        <v>1526.5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IFERROR(__xludf.DUMMYFUNCTION("""COMPUTED_VALUE"""),1550.15)</f>
        <v>1550.15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IFERROR(__xludf.DUMMYFUNCTION("""COMPUTED_VALUE"""),1496.5)</f>
        <v>1496.5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IFERROR(__xludf.DUMMYFUNCTION("""COMPUTED_VALUE"""),1451.65)</f>
        <v>1451.65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IFERROR(__xludf.DUMMYFUNCTION("""COMPUTED_VALUE"""),1396.75)</f>
        <v>1396.75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IFERROR(__xludf.DUMMYFUNCTION("""COMPUTED_VALUE"""),1428.8)</f>
        <v>1428.8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IFERROR(__xludf.DUMMYFUNCTION("""COMPUTED_VALUE"""),1403.7)</f>
        <v>1403.7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IFERROR(__xludf.DUMMYFUNCTION("""COMPUTED_VALUE"""),1409.45)</f>
        <v>1409.45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IFERROR(__xludf.DUMMYFUNCTION("""COMPUTED_VALUE"""),1426.0)</f>
        <v>1426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IFERROR(__xludf.DUMMYFUNCTION("""COMPUTED_VALUE"""),1413.1)</f>
        <v>1413.1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IFERROR(__xludf.DUMMYFUNCTION("""COMPUTED_VALUE"""),1419.5)</f>
        <v>1419.5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IFERROR(__xludf.DUMMYFUNCTION("""COMPUTED_VALUE"""),1451.0)</f>
        <v>1451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IFERROR(__xludf.DUMMYFUNCTION("""COMPUTED_VALUE"""),1422.8)</f>
        <v>1422.8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IFERROR(__xludf.DUMMYFUNCTION("""COMPUTED_VALUE"""),1474.9)</f>
        <v>1474.9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IFERROR(__xludf.DUMMYFUNCTION("""COMPUTED_VALUE"""),1471.4)</f>
        <v>1471.4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IFERROR(__xludf.DUMMYFUNCTION("""COMPUTED_VALUE"""),1480.2)</f>
        <v>1480.2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IFERROR(__xludf.DUMMYFUNCTION("""COMPUTED_VALUE"""),1482.1)</f>
        <v>1482.1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IFERROR(__xludf.DUMMYFUNCTION("""COMPUTED_VALUE"""),1497.5)</f>
        <v>1497.5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IFERROR(__xludf.DUMMYFUNCTION("""COMPUTED_VALUE"""),1500.1)</f>
        <v>1500.1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IFERROR(__xludf.DUMMYFUNCTION("""COMPUTED_VALUE"""),1506.8)</f>
        <v>1506.8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IFERROR(__xludf.DUMMYFUNCTION("""COMPUTED_VALUE"""),1508.6)</f>
        <v>1508.6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IFERROR(__xludf.DUMMYFUNCTION("""COMPUTED_VALUE"""),1511.5)</f>
        <v>1511.5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IFERROR(__xludf.DUMMYFUNCTION("""COMPUTED_VALUE"""),1508.3)</f>
        <v>1508.3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IFERROR(__xludf.DUMMYFUNCTION("""COMPUTED_VALUE"""),1511.4)</f>
        <v>1511.4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IFERROR(__xludf.DUMMYFUNCTION("""COMPUTED_VALUE"""),1507.6)</f>
        <v>1507.6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IFERROR(__xludf.DUMMYFUNCTION("""COMPUTED_VALUE"""),1626.9)</f>
        <v>1626.9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IFERROR(__xludf.DUMMYFUNCTION("""COMPUTED_VALUE"""),1568.6)</f>
        <v>1568.6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IFERROR(__xludf.DUMMYFUNCTION("""COMPUTED_VALUE"""),1592.4)</f>
        <v>1592.4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IFERROR(__xludf.DUMMYFUNCTION("""COMPUTED_VALUE"""),1613.0)</f>
        <v>1613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IFERROR(__xludf.DUMMYFUNCTION("""COMPUTED_VALUE"""),1589.9)</f>
        <v>1589.9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IFERROR(__xludf.DUMMYFUNCTION("""COMPUTED_VALUE"""),1559.8)</f>
        <v>1559.8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IFERROR(__xludf.DUMMYFUNCTION("""COMPUTED_VALUE"""),1560.6)</f>
        <v>1560.6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IFERROR(__xludf.DUMMYFUNCTION("""COMPUTED_VALUE"""),1568.5)</f>
        <v>1568.5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IFERROR(__xludf.DUMMYFUNCTION("""COMPUTED_VALUE"""),1547.5)</f>
        <v>1547.5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IFERROR(__xludf.DUMMYFUNCTION("""COMPUTED_VALUE"""),1564.8)</f>
        <v>1564.8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IFERROR(__xludf.DUMMYFUNCTION("""COMPUTED_VALUE"""),1580.5)</f>
        <v>1580.5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IFERROR(__xludf.DUMMYFUNCTION("""COMPUTED_VALUE"""),1570.1)</f>
        <v>1570.1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IFERROR(__xludf.DUMMYFUNCTION("""COMPUTED_VALUE"""),1571.8)</f>
        <v>1571.8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IFERROR(__xludf.DUMMYFUNCTION("""COMPUTED_VALUE"""),1585.6)</f>
        <v>1585.6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IFERROR(__xludf.DUMMYFUNCTION("""COMPUTED_VALUE"""),1562.7)</f>
        <v>1562.7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IFERROR(__xludf.DUMMYFUNCTION("""COMPUTED_VALUE"""),1553.8)</f>
        <v>1553.8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IFERROR(__xludf.DUMMYFUNCTION("""COMPUTED_VALUE"""),1543.0)</f>
        <v>1543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IFERROR(__xludf.DUMMYFUNCTION("""COMPUTED_VALUE"""),1551.2)</f>
        <v>1551.2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IFERROR(__xludf.DUMMYFUNCTION("""COMPUTED_VALUE"""),1554.3)</f>
        <v>1554.3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IFERROR(__xludf.DUMMYFUNCTION("""COMPUTED_VALUE"""),1563.8)</f>
        <v>1563.8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IFERROR(__xludf.DUMMYFUNCTION("""COMPUTED_VALUE"""),1572.9)</f>
        <v>1572.9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IFERROR(__xludf.DUMMYFUNCTION("""COMPUTED_VALUE"""),1596.0)</f>
        <v>1596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IFERROR(__xludf.DUMMYFUNCTION("""COMPUTED_VALUE"""),1631.1)</f>
        <v>1631.1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IFERROR(__xludf.DUMMYFUNCTION("""COMPUTED_VALUE"""),1608.6)</f>
        <v>1608.6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IFERROR(__xludf.DUMMYFUNCTION("""COMPUTED_VALUE"""),1602.0)</f>
        <v>1602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IFERROR(__xludf.DUMMYFUNCTION("""COMPUTED_VALUE"""),1623.8)</f>
        <v>1623.8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IFERROR(__xludf.DUMMYFUNCTION("""COMPUTED_VALUE"""),1639.9)</f>
        <v>1639.9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IFERROR(__xludf.DUMMYFUNCTION("""COMPUTED_VALUE"""),1632.9)</f>
        <v>1632.9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IFERROR(__xludf.DUMMYFUNCTION("""COMPUTED_VALUE"""),1618.4)</f>
        <v>1618.4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IFERROR(__xludf.DUMMYFUNCTION("""COMPUTED_VALUE"""),1622.9)</f>
        <v>1622.9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IFERROR(__xludf.DUMMYFUNCTION("""COMPUTED_VALUE"""),1584.0)</f>
        <v>1584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IFERROR(__xludf.DUMMYFUNCTION("""COMPUTED_VALUE"""),1581.6)</f>
        <v>1581.6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IFERROR(__xludf.DUMMYFUNCTION("""COMPUTED_VALUE"""),1614.9)</f>
        <v>1614.9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IFERROR(__xludf.DUMMYFUNCTION("""COMPUTED_VALUE"""),1616.0)</f>
        <v>1616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IFERROR(__xludf.DUMMYFUNCTION("""COMPUTED_VALUE"""),1608.0)</f>
        <v>1608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IFERROR(__xludf.DUMMYFUNCTION("""COMPUTED_VALUE"""),1601.8)</f>
        <v>1601.8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IFERROR(__xludf.DUMMYFUNCTION("""COMPUTED_VALUE"""),1606.8)</f>
        <v>1606.8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IFERROR(__xludf.DUMMYFUNCTION("""COMPUTED_VALUE"""),1610.5)</f>
        <v>1610.5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IFERROR(__xludf.DUMMYFUNCTION("""COMPUTED_VALUE"""),1618.7)</f>
        <v>1618.7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IFERROR(__xludf.DUMMYFUNCTION("""COMPUTED_VALUE"""),1640.7)</f>
        <v>1640.7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IFERROR(__xludf.DUMMYFUNCTION("""COMPUTED_VALUE"""),1627.0)</f>
        <v>1627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IFERROR(__xludf.DUMMYFUNCTION("""COMPUTED_VALUE"""),1638.7)</f>
        <v>1638.7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IFERROR(__xludf.DUMMYFUNCTION("""COMPUTED_VALUE"""),1633.7)</f>
        <v>1633.7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IFERROR(__xludf.DUMMYFUNCTION("""COMPUTED_VALUE"""),1615.8)</f>
        <v>1615.8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IFERROR(__xludf.DUMMYFUNCTION("""COMPUTED_VALUE"""),1594.9)</f>
        <v>1594.9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IFERROR(__xludf.DUMMYFUNCTION("""COMPUTED_VALUE"""),1570.3)</f>
        <v>1570.3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IFERROR(__xludf.DUMMYFUNCTION("""COMPUTED_VALUE"""),1585.6)</f>
        <v>1585.6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IFERROR(__xludf.DUMMYFUNCTION("""COMPUTED_VALUE"""),1607.9)</f>
        <v>1607.9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IFERROR(__xludf.DUMMYFUNCTION("""COMPUTED_VALUE"""),1583.5)</f>
        <v>1583.5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IFERROR(__xludf.DUMMYFUNCTION("""COMPUTED_VALUE"""),1586.1)</f>
        <v>1586.1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IFERROR(__xludf.DUMMYFUNCTION("""COMPUTED_VALUE"""),1584.3)</f>
        <v>1584.3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IFERROR(__xludf.DUMMYFUNCTION("""COMPUTED_VALUE"""),1570.9)</f>
        <v>1570.9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IFERROR(__xludf.DUMMYFUNCTION("""COMPUTED_VALUE"""),1574.5)</f>
        <v>1574.5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IFERROR(__xludf.DUMMYFUNCTION("""COMPUTED_VALUE"""),1552.5)</f>
        <v>1552.5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IFERROR(__xludf.DUMMYFUNCTION("""COMPUTED_VALUE"""),1515.7)</f>
        <v>1515.7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IFERROR(__xludf.DUMMYFUNCTION("""COMPUTED_VALUE"""),1516.0)</f>
        <v>1516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IFERROR(__xludf.DUMMYFUNCTION("""COMPUTED_VALUE"""),1513.7)</f>
        <v>1513.7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IFERROR(__xludf.DUMMYFUNCTION("""COMPUTED_VALUE"""),1519.0)</f>
        <v>1519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IFERROR(__xludf.DUMMYFUNCTION("""COMPUTED_VALUE"""),1509.0)</f>
        <v>1509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IFERROR(__xludf.DUMMYFUNCTION("""COMPUTED_VALUE"""),1469.6)</f>
        <v>1469.6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IFERROR(__xludf.DUMMYFUNCTION("""COMPUTED_VALUE"""),1480.5)</f>
        <v>1480.5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IFERROR(__xludf.DUMMYFUNCTION("""COMPUTED_VALUE"""),1460.3)</f>
        <v>1460.3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IFERROR(__xludf.DUMMYFUNCTION("""COMPUTED_VALUE"""),1436.7)</f>
        <v>1436.7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IFERROR(__xludf.DUMMYFUNCTION("""COMPUTED_VALUE"""),1436.9)</f>
        <v>1436.9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IFERROR(__xludf.DUMMYFUNCTION("""COMPUTED_VALUE"""),1423.1)</f>
        <v>1423.1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IFERROR(__xludf.DUMMYFUNCTION("""COMPUTED_VALUE"""),1428.2)</f>
        <v>1428.2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IFERROR(__xludf.DUMMYFUNCTION("""COMPUTED_VALUE"""),1424.1)</f>
        <v>1424.1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IFERROR(__xludf.DUMMYFUNCTION("""COMPUTED_VALUE"""),1426.6)</f>
        <v>1426.6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IFERROR(__xludf.DUMMYFUNCTION("""COMPUTED_VALUE"""),1447.7)</f>
        <v>1447.7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IFERROR(__xludf.DUMMYFUNCTION("""COMPUTED_VALUE"""),1435.8)</f>
        <v>1435.8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IFERROR(__xludf.DUMMYFUNCTION("""COMPUTED_VALUE"""),1440.0)</f>
        <v>1440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IFERROR(__xludf.DUMMYFUNCTION("""COMPUTED_VALUE"""),1496.2)</f>
        <v>1496.2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IFERROR(__xludf.DUMMYFUNCTION("""COMPUTED_VALUE"""),1496.4)</f>
        <v>1496.4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IFERROR(__xludf.DUMMYFUNCTION("""COMPUTED_VALUE"""),1487.5)</f>
        <v>1487.5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IFERROR(__xludf.DUMMYFUNCTION("""COMPUTED_VALUE"""),1532.1)</f>
        <v>1532.1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IFERROR(__xludf.DUMMYFUNCTION("""COMPUTED_VALUE"""),1529.6)</f>
        <v>1529.6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IFERROR(__xludf.DUMMYFUNCTION("""COMPUTED_VALUE"""),1500.1)</f>
        <v>1500.1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IFERROR(__xludf.DUMMYFUNCTION("""COMPUTED_VALUE"""),1469.6)</f>
        <v>1469.6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IFERROR(__xludf.DUMMYFUNCTION("""COMPUTED_VALUE"""),1499.4)</f>
        <v>1499.4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IFERROR(__xludf.DUMMYFUNCTION("""COMPUTED_VALUE"""),1498.7)</f>
        <v>1498.7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IFERROR(__xludf.DUMMYFUNCTION("""COMPUTED_VALUE"""),1479.1)</f>
        <v>1479.1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IFERROR(__xludf.DUMMYFUNCTION("""COMPUTED_VALUE"""),1463.0)</f>
        <v>1463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IFERROR(__xludf.DUMMYFUNCTION("""COMPUTED_VALUE"""),1444.6)</f>
        <v>1444.6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IFERROR(__xludf.DUMMYFUNCTION("""COMPUTED_VALUE"""),1432.9)</f>
        <v>1432.9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IFERROR(__xludf.DUMMYFUNCTION("""COMPUTED_VALUE"""),1504.3)</f>
        <v>1504.3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IFERROR(__xludf.DUMMYFUNCTION("""COMPUTED_VALUE"""),1532.6)</f>
        <v>1532.6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IFERROR(__xludf.DUMMYFUNCTION("""COMPUTED_VALUE"""),1509.7)</f>
        <v>1509.7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IFERROR(__xludf.DUMMYFUNCTION("""COMPUTED_VALUE"""),1525.6)</f>
        <v>1525.6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IFERROR(__xludf.DUMMYFUNCTION("""COMPUTED_VALUE"""),1508.4)</f>
        <v>1508.4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IFERROR(__xludf.DUMMYFUNCTION("""COMPUTED_VALUE"""),1511.3)</f>
        <v>1511.3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IFERROR(__xludf.DUMMYFUNCTION("""COMPUTED_VALUE"""),1522.4)</f>
        <v>1522.4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IFERROR(__xludf.DUMMYFUNCTION("""COMPUTED_VALUE"""),1540.6)</f>
        <v>1540.6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IFERROR(__xludf.DUMMYFUNCTION("""COMPUTED_VALUE"""),1540.2)</f>
        <v>1540.2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IFERROR(__xludf.DUMMYFUNCTION("""COMPUTED_VALUE"""),1499.5)</f>
        <v>1499.5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IFERROR(__xludf.DUMMYFUNCTION("""COMPUTED_VALUE"""),1497.5)</f>
        <v>1497.5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IFERROR(__xludf.DUMMYFUNCTION("""COMPUTED_VALUE"""),1494.6)</f>
        <v>1494.6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IFERROR(__xludf.DUMMYFUNCTION("""COMPUTED_VALUE"""),1484.8)</f>
        <v>1484.8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IFERROR(__xludf.DUMMYFUNCTION("""COMPUTED_VALUE"""),1448.9)</f>
        <v>1448.9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IFERROR(__xludf.DUMMYFUNCTION("""COMPUTED_VALUE"""),1441.8)</f>
        <v>1441.8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IFERROR(__xludf.DUMMYFUNCTION("""COMPUTED_VALUE"""),1441.8)</f>
        <v>1441.8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IFERROR(__xludf.DUMMYFUNCTION("""COMPUTED_VALUE"""),1445.8)</f>
        <v>1445.8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IFERROR(__xludf.DUMMYFUNCTION("""COMPUTED_VALUE"""),1446.6)</f>
        <v>1446.6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IFERROR(__xludf.DUMMYFUNCTION("""COMPUTED_VALUE"""),1476.0)</f>
        <v>1476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IFERROR(__xludf.DUMMYFUNCTION("""COMPUTED_VALUE"""),1458.5)</f>
        <v>1458.5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IFERROR(__xludf.DUMMYFUNCTION("""COMPUTED_VALUE"""),1495.0)</f>
        <v>1495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IFERROR(__xludf.DUMMYFUNCTION("""COMPUTED_VALUE"""),1509.3)</f>
        <v>1509.3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IFERROR(__xludf.DUMMYFUNCTION("""COMPUTED_VALUE"""),1514.9)</f>
        <v>1514.9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IFERROR(__xludf.DUMMYFUNCTION("""COMPUTED_VALUE"""),1493.2)</f>
        <v>1493.2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IFERROR(__xludf.DUMMYFUNCTION("""COMPUTED_VALUE"""),1489.9)</f>
        <v>1489.9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IFERROR(__xludf.DUMMYFUNCTION("""COMPUTED_VALUE"""),1474.4)</f>
        <v>1474.4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IFERROR(__xludf.DUMMYFUNCTION("""COMPUTED_VALUE"""),1471.5)</f>
        <v>1471.5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IFERROR(__xludf.DUMMYFUNCTION("""COMPUTED_VALUE"""),1441.1)</f>
        <v>1441.1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IFERROR(__xludf.DUMMYFUNCTION("""COMPUTED_VALUE"""),1460.9)</f>
        <v>1460.9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IFERROR(__xludf.DUMMYFUNCTION("""COMPUTED_VALUE"""),1472.4)</f>
        <v>1472.4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IFERROR(__xludf.DUMMYFUNCTION("""COMPUTED_VALUE"""),1528.5)</f>
        <v>1528.5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IFERROR(__xludf.DUMMYFUNCTION("""COMPUTED_VALUE"""),1525.4)</f>
        <v>1525.4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IFERROR(__xludf.DUMMYFUNCTION("""COMPUTED_VALUE"""),1504.5)</f>
        <v>1504.5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IFERROR(__xludf.DUMMYFUNCTION("""COMPUTED_VALUE"""),1500.2)</f>
        <v>1500.2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IFERROR(__xludf.DUMMYFUNCTION("""COMPUTED_VALUE"""),1510.4)</f>
        <v>1510.4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IFERROR(__xludf.DUMMYFUNCTION("""COMPUTED_VALUE"""),1493.8)</f>
        <v>1493.8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IFERROR(__xludf.DUMMYFUNCTION("""COMPUTED_VALUE"""),1482.3)</f>
        <v>1482.3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IFERROR(__xludf.DUMMYFUNCTION("""COMPUTED_VALUE"""),1485.5)</f>
        <v>1485.5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IFERROR(__xludf.DUMMYFUNCTION("""COMPUTED_VALUE"""),1467.9)</f>
        <v>1467.9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IFERROR(__xludf.DUMMYFUNCTION("""COMPUTED_VALUE"""),1466.7)</f>
        <v>1466.7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IFERROR(__xludf.DUMMYFUNCTION("""COMPUTED_VALUE"""),1476.8)</f>
        <v>1476.8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IFERROR(__xludf.DUMMYFUNCTION("""COMPUTED_VALUE"""),1513.5)</f>
        <v>1513.5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IFERROR(__xludf.DUMMYFUNCTION("""COMPUTED_VALUE"""),1530.3)</f>
        <v>1530.3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IFERROR(__xludf.DUMMYFUNCTION("""COMPUTED_VALUE"""),1551.7)</f>
        <v>1551.7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IFERROR(__xludf.DUMMYFUNCTION("""COMPUTED_VALUE"""),1541.8)</f>
        <v>1541.8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IFERROR(__xludf.DUMMYFUNCTION("""COMPUTED_VALUE"""),1502.8)</f>
        <v>1502.8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IFERROR(__xludf.DUMMYFUNCTION("""COMPUTED_VALUE"""),1507.6)</f>
        <v>1507.6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IFERROR(__xludf.DUMMYFUNCTION("""COMPUTED_VALUE"""),1486.4)</f>
        <v>1486.4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IFERROR(__xludf.DUMMYFUNCTION("""COMPUTED_VALUE"""),1541.1)</f>
        <v>1541.1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IFERROR(__xludf.DUMMYFUNCTION("""COMPUTED_VALUE"""),1536.5)</f>
        <v>1536.5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IFERROR(__xludf.DUMMYFUNCTION("""COMPUTED_VALUE"""),1545.0)</f>
        <v>1545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IFERROR(__xludf.DUMMYFUNCTION("""COMPUTED_VALUE"""),1548.0)</f>
        <v>1548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IFERROR(__xludf.DUMMYFUNCTION("""COMPUTED_VALUE"""),1530.6)</f>
        <v>1530.6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IFERROR(__xludf.DUMMYFUNCTION("""COMPUTED_VALUE"""),1557.9)</f>
        <v>1557.9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IFERROR(__xludf.DUMMYFUNCTION("""COMPUTED_VALUE"""),1566.4)</f>
        <v>1566.4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IFERROR(__xludf.DUMMYFUNCTION("""COMPUTED_VALUE"""),1560.1)</f>
        <v>1560.1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IFERROR(__xludf.DUMMYFUNCTION("""COMPUTED_VALUE"""),1564.0)</f>
        <v>1564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IFERROR(__xludf.DUMMYFUNCTION("""COMPUTED_VALUE"""),1561.0)</f>
        <v>1561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IFERROR(__xludf.DUMMYFUNCTION("""COMPUTED_VALUE"""),1578.7)</f>
        <v>1578.7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IFERROR(__xludf.DUMMYFUNCTION("""COMPUTED_VALUE"""),1597.6)</f>
        <v>1597.6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IFERROR(__xludf.DUMMYFUNCTION("""COMPUTED_VALUE"""),1616.2)</f>
        <v>1616.2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IFERROR(__xludf.DUMMYFUNCTION("""COMPUTED_VALUE"""),1610.8)</f>
        <v>1610.8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IFERROR(__xludf.DUMMYFUNCTION("""COMPUTED_VALUE"""),1599.0)</f>
        <v>1599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IFERROR(__xludf.DUMMYFUNCTION("""COMPUTED_VALUE"""),1584.8)</f>
        <v>1584.8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IFERROR(__xludf.DUMMYFUNCTION("""COMPUTED_VALUE"""),1598.0)</f>
        <v>1598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IFERROR(__xludf.DUMMYFUNCTION("""COMPUTED_VALUE"""),1598.2)</f>
        <v>1598.2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IFERROR(__xludf.DUMMYFUNCTION("""COMPUTED_VALUE"""),1606.8)</f>
        <v>1606.8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IFERROR(__xludf.DUMMYFUNCTION("""COMPUTED_VALUE"""),1592.9)</f>
        <v>1592.9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IFERROR(__xludf.DUMMYFUNCTION("""COMPUTED_VALUE"""),1602.0)</f>
        <v>1602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IFERROR(__xludf.DUMMYFUNCTION("""COMPUTED_VALUE"""),1626.8)</f>
        <v>1626.8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IFERROR(__xludf.DUMMYFUNCTION("""COMPUTED_VALUE"""),1638.7)</f>
        <v>1638.7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IFERROR(__xludf.DUMMYFUNCTION("""COMPUTED_VALUE"""),1689.6)</f>
        <v>1689.6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IFERROR(__xludf.DUMMYFUNCTION("""COMPUTED_VALUE"""),1668.3)</f>
        <v>1668.3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IFERROR(__xludf.DUMMYFUNCTION("""COMPUTED_VALUE"""),1663.4)</f>
        <v>1663.4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IFERROR(__xludf.DUMMYFUNCTION("""COMPUTED_VALUE"""),1656.1)</f>
        <v>1656.1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IFERROR(__xludf.DUMMYFUNCTION("""COMPUTED_VALUE"""),1644.7)</f>
        <v>1644.7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IFERROR(__xludf.DUMMYFUNCTION("""COMPUTED_VALUE"""),1621.6)</f>
        <v>1621.6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IFERROR(__xludf.DUMMYFUNCTION("""COMPUTED_VALUE"""),1615.4)</f>
        <v>1615.4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IFERROR(__xludf.DUMMYFUNCTION("""COMPUTED_VALUE"""),1629.8)</f>
        <v>1629.8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IFERROR(__xludf.DUMMYFUNCTION("""COMPUTED_VALUE"""),1640.4)</f>
        <v>1640.4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IFERROR(__xludf.DUMMYFUNCTION("""COMPUTED_VALUE"""),1606.4)</f>
        <v>1606.4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IFERROR(__xludf.DUMMYFUNCTION("""COMPUTED_VALUE"""),1612.2)</f>
        <v>1612.2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IFERROR(__xludf.DUMMYFUNCTION("""COMPUTED_VALUE"""),1639.0)</f>
        <v>1639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IFERROR(__xludf.DUMMYFUNCTION("""COMPUTED_VALUE"""),1613.3)</f>
        <v>1613.3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IFERROR(__xludf.DUMMYFUNCTION("""COMPUTED_VALUE"""),1614.1)</f>
        <v>1614.1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IFERROR(__xludf.DUMMYFUNCTION("""COMPUTED_VALUE"""),1595.9)</f>
        <v>1595.9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IFERROR(__xludf.DUMMYFUNCTION("""COMPUTED_VALUE"""),1599.0)</f>
        <v>1599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IFERROR(__xludf.DUMMYFUNCTION("""COMPUTED_VALUE"""),1599.8)</f>
        <v>1599.8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IFERROR(__xludf.DUMMYFUNCTION("""COMPUTED_VALUE"""),1689.8)</f>
        <v>1689.8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IFERROR(__xludf.DUMMYFUNCTION("""COMPUTED_VALUE"""),1681.2)</f>
        <v>1681.2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IFERROR(__xludf.DUMMYFUNCTION("""COMPUTED_VALUE"""),1658.9)</f>
        <v>1658.9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IFERROR(__xludf.DUMMYFUNCTION("""COMPUTED_VALUE"""),1654.4)</f>
        <v>1654.4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IFERROR(__xludf.DUMMYFUNCTION("""COMPUTED_VALUE"""),1663.5)</f>
        <v>1663.5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IFERROR(__xludf.DUMMYFUNCTION("""COMPUTED_VALUE"""),1670.8)</f>
        <v>1670.8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IFERROR(__xludf.DUMMYFUNCTION("""COMPUTED_VALUE"""),1682.7)</f>
        <v>1682.7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IFERROR(__xludf.DUMMYFUNCTION("""COMPUTED_VALUE"""),1666.5)</f>
        <v>1666.5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IFERROR(__xludf.DUMMYFUNCTION("""COMPUTED_VALUE"""),1659.5)</f>
        <v>1659.5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IFERROR(__xludf.DUMMYFUNCTION("""COMPUTED_VALUE"""),1641.0)</f>
        <v>1641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IFERROR(__xludf.DUMMYFUNCTION("""COMPUTED_VALUE"""),1629.4)</f>
        <v>1629.4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IFERROR(__xludf.DUMMYFUNCTION("""COMPUTED_VALUE"""),1656.0)</f>
        <v>1656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IFERROR(__xludf.DUMMYFUNCTION("""COMPUTED_VALUE"""),1535.8)</f>
        <v>1535.8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IFERROR(__xludf.DUMMYFUNCTION("""COMPUTED_VALUE"""),1520.2)</f>
        <v>1520.2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IFERROR(__xludf.DUMMYFUNCTION("""COMPUTED_VALUE"""),1507.1)</f>
        <v>1507.1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IFERROR(__xludf.DUMMYFUNCTION("""COMPUTED_VALUE"""),1497.2)</f>
        <v>1497.2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IFERROR(__xludf.DUMMYFUNCTION("""COMPUTED_VALUE"""),1497.8)</f>
        <v>1497.8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IFERROR(__xludf.DUMMYFUNCTION("""COMPUTED_VALUE"""),1471.9)</f>
        <v>1471.9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IFERROR(__xludf.DUMMYFUNCTION("""COMPUTED_VALUE"""),1386.0)</f>
        <v>1386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IFERROR(__xludf.DUMMYFUNCTION("""COMPUTED_VALUE"""),1369.1)</f>
        <v>1369.1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IFERROR(__xludf.DUMMYFUNCTION("""COMPUTED_VALUE"""),1365.6)</f>
        <v>1365.6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IFERROR(__xludf.DUMMYFUNCTION("""COMPUTED_VALUE"""),1391.2)</f>
        <v>1391.2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IFERROR(__xludf.DUMMYFUNCTION("""COMPUTED_VALUE"""),1373.7)</f>
        <v>1373.7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IFERROR(__xludf.DUMMYFUNCTION("""COMPUTED_VALUE"""),1370.5)</f>
        <v>1370.5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IFERROR(__xludf.DUMMYFUNCTION("""COMPUTED_VALUE"""),1353.2)</f>
        <v>1353.2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IFERROR(__xludf.DUMMYFUNCTION("""COMPUTED_VALUE"""),1327.5)</f>
        <v>1327.5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IFERROR(__xludf.DUMMYFUNCTION("""COMPUTED_VALUE"""),1275.5)</f>
        <v>1275.5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IFERROR(__xludf.DUMMYFUNCTION("""COMPUTED_VALUE"""),1290.1)</f>
        <v>1290.1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IFERROR(__xludf.DUMMYFUNCTION("""COMPUTED_VALUE"""),1289.1)</f>
        <v>1289.1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IFERROR(__xludf.DUMMYFUNCTION("""COMPUTED_VALUE"""),1300.1)</f>
        <v>1300.1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IFERROR(__xludf.DUMMYFUNCTION("""COMPUTED_VALUE"""),1288.9)</f>
        <v>1288.9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IFERROR(__xludf.DUMMYFUNCTION("""COMPUTED_VALUE"""),1306.1)</f>
        <v>1306.1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IFERROR(__xludf.DUMMYFUNCTION("""COMPUTED_VALUE"""),1305.8)</f>
        <v>1305.8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IFERROR(__xludf.DUMMYFUNCTION("""COMPUTED_VALUE"""),1308.4)</f>
        <v>1308.4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IFERROR(__xludf.DUMMYFUNCTION("""COMPUTED_VALUE"""),1315.0)</f>
        <v>1315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IFERROR(__xludf.DUMMYFUNCTION("""COMPUTED_VALUE"""),1295.6)</f>
        <v>1295.6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IFERROR(__xludf.DUMMYFUNCTION("""COMPUTED_VALUE"""),1276.3)</f>
        <v>1276.3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IFERROR(__xludf.DUMMYFUNCTION("""COMPUTED_VALUE"""),1265.8)</f>
        <v>1265.8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IFERROR(__xludf.DUMMYFUNCTION("""COMPUTED_VALUE"""),1248.3)</f>
        <v>1248.3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IFERROR(__xludf.DUMMYFUNCTION("""COMPUTED_VALUE"""),1249.8)</f>
        <v>1249.8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IFERROR(__xludf.DUMMYFUNCTION("""COMPUTED_VALUE"""),1232.9)</f>
        <v>1232.9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IFERROR(__xludf.DUMMYFUNCTION("""COMPUTED_VALUE"""),1267.1)</f>
        <v>1267.1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IFERROR(__xludf.DUMMYFUNCTION("""COMPUTED_VALUE"""),1220.8)</f>
        <v>1220.8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IFERROR(__xludf.DUMMYFUNCTION("""COMPUTED_VALUE"""),1255.9)</f>
        <v>1255.9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IFERROR(__xludf.DUMMYFUNCTION("""COMPUTED_VALUE"""),1256.8)</f>
        <v>1256.8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IFERROR(__xludf.DUMMYFUNCTION("""COMPUTED_VALUE"""),1278.3)</f>
        <v>1278.3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IFERROR(__xludf.DUMMYFUNCTION("""COMPUTED_VALUE"""),1279.1)</f>
        <v>1279.1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IFERROR(__xludf.DUMMYFUNCTION("""COMPUTED_VALUE"""),1269.7)</f>
        <v>1269.7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IFERROR(__xludf.DUMMYFUNCTION("""COMPUTED_VALUE"""),1250.6)</f>
        <v>1250.6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IFERROR(__xludf.DUMMYFUNCTION("""COMPUTED_VALUE"""),1275.7)</f>
        <v>1275.7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IFERROR(__xludf.DUMMYFUNCTION("""COMPUTED_VALUE"""),1300.8)</f>
        <v>1300.8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IFERROR(__xludf.DUMMYFUNCTION("""COMPUTED_VALUE"""),1306.2)</f>
        <v>1306.2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IFERROR(__xludf.DUMMYFUNCTION("""COMPUTED_VALUE"""),1339.4)</f>
        <v>1339.4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IFERROR(__xludf.DUMMYFUNCTION("""COMPUTED_VALUE"""),1346.2)</f>
        <v>1346.2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IFERROR(__xludf.DUMMYFUNCTION("""COMPUTED_VALUE"""),1331.6)</f>
        <v>1331.6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IFERROR(__xludf.DUMMYFUNCTION("""COMPUTED_VALUE"""),1292.5)</f>
        <v>1292.5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IFERROR(__xludf.DUMMYFUNCTION("""COMPUTED_VALUE"""),1276.8)</f>
        <v>1276.8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IFERROR(__xludf.DUMMYFUNCTION("""COMPUTED_VALUE"""),1305.3)</f>
        <v>1305.3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IFERROR(__xludf.DUMMYFUNCTION("""COMPUTED_VALUE"""),1319.2)</f>
        <v>1319.2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IFERROR(__xludf.DUMMYFUNCTION("""COMPUTED_VALUE"""),1318.7)</f>
        <v>1318.7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IFERROR(__xludf.DUMMYFUNCTION("""COMPUTED_VALUE"""),1312.6)</f>
        <v>1312.6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IFERROR(__xludf.DUMMYFUNCTION("""COMPUTED_VALUE"""),1313.2)</f>
        <v>1313.2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IFERROR(__xludf.DUMMYFUNCTION("""COMPUTED_VALUE"""),1268.6)</f>
        <v>1268.6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IFERROR(__xludf.DUMMYFUNCTION("""COMPUTED_VALUE"""),1240.6)</f>
        <v>1240.6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IFERROR(__xludf.DUMMYFUNCTION("""COMPUTED_VALUE"""),1154.6)</f>
        <v>1154.6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IFERROR(__xludf.DUMMYFUNCTION("""COMPUTED_VALUE"""),1170.3)</f>
        <v>1170.3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IFERROR(__xludf.DUMMYFUNCTION("""COMPUTED_VALUE"""),1152.1)</f>
        <v>1152.1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IFERROR(__xludf.DUMMYFUNCTION("""COMPUTED_VALUE"""),1167.5)</f>
        <v>1167.5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IFERROR(__xludf.DUMMYFUNCTION("""COMPUTED_VALUE"""),1181.8)</f>
        <v>1181.8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IFERROR(__xludf.DUMMYFUNCTION("""COMPUTED_VALUE"""),1168.4)</f>
        <v>1168.4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IFERROR(__xludf.DUMMYFUNCTION("""COMPUTED_VALUE"""),1178.1)</f>
        <v>1178.1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IFERROR(__xludf.DUMMYFUNCTION("""COMPUTED_VALUE"""),1167.2)</f>
        <v>1167.2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IFERROR(__xludf.DUMMYFUNCTION("""COMPUTED_VALUE"""),1162.7)</f>
        <v>1162.7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IFERROR(__xludf.DUMMYFUNCTION("""COMPUTED_VALUE"""),1179.2)</f>
        <v>1179.2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IFERROR(__xludf.DUMMYFUNCTION("""COMPUTED_VALUE"""),1177.0)</f>
        <v>1177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IFERROR(__xludf.DUMMYFUNCTION("""COMPUTED_VALUE"""),1140.3)</f>
        <v>1140.3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IFERROR(__xludf.DUMMYFUNCTION("""COMPUTED_VALUE"""),1123.1)</f>
        <v>1123.1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IFERROR(__xludf.DUMMYFUNCTION("""COMPUTED_VALUE"""),1095.0)</f>
        <v>1095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IFERROR(__xludf.DUMMYFUNCTION("""COMPUTED_VALUE"""),1119.0)</f>
        <v>1119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IFERROR(__xludf.DUMMYFUNCTION("""COMPUTED_VALUE"""),1142.5)</f>
        <v>1142.5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IFERROR(__xludf.DUMMYFUNCTION("""COMPUTED_VALUE"""),1196.9)</f>
        <v>1196.9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IFERROR(__xludf.DUMMYFUNCTION("""COMPUTED_VALUE"""),1193.7)</f>
        <v>1193.7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IFERROR(__xludf.DUMMYFUNCTION("""COMPUTED_VALUE"""),1181.2)</f>
        <v>1181.2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IFERROR(__xludf.DUMMYFUNCTION("""COMPUTED_VALUE"""),1174.5)</f>
        <v>1174.5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IFERROR(__xludf.DUMMYFUNCTION("""COMPUTED_VALUE"""),1168.5)</f>
        <v>1168.5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IFERROR(__xludf.DUMMYFUNCTION("""COMPUTED_VALUE"""),1167.7)</f>
        <v>1167.7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IFERROR(__xludf.DUMMYFUNCTION("""COMPUTED_VALUE"""),1159.9)</f>
        <v>1159.9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IFERROR(__xludf.DUMMYFUNCTION("""COMPUTED_VALUE"""),1160.9)</f>
        <v>1160.9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IFERROR(__xludf.DUMMYFUNCTION("""COMPUTED_VALUE"""),1202.5)</f>
        <v>1202.5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IFERROR(__xludf.DUMMYFUNCTION("""COMPUTED_VALUE"""),1270.8)</f>
        <v>1270.8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IFERROR(__xludf.DUMMYFUNCTION("""COMPUTED_VALUE"""),1222.6)</f>
        <v>1222.6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IFERROR(__xludf.DUMMYFUNCTION("""COMPUTED_VALUE"""),1201.3)</f>
        <v>1201.3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IFERROR(__xludf.DUMMYFUNCTION("""COMPUTED_VALUE"""),1197.5)</f>
        <v>1197.5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IFERROR(__xludf.DUMMYFUNCTION("""COMPUTED_VALUE"""),1187.6)</f>
        <v>1187.6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IFERROR(__xludf.DUMMYFUNCTION("""COMPUTED_VALUE"""),1180.3)</f>
        <v>1180.3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IFERROR(__xludf.DUMMYFUNCTION("""COMPUTED_VALUE"""),1145.3)</f>
        <v>1145.3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IFERROR(__xludf.DUMMYFUNCTION("""COMPUTED_VALUE"""),1114.6)</f>
        <v>1114.6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IFERROR(__xludf.DUMMYFUNCTION("""COMPUTED_VALUE"""),1116.4)</f>
        <v>1116.4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IFERROR(__xludf.DUMMYFUNCTION("""COMPUTED_VALUE"""),1134.9)</f>
        <v>1134.9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IFERROR(__xludf.DUMMYFUNCTION("""COMPUTED_VALUE"""),1143.6)</f>
        <v>1143.6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IFERROR(__xludf.DUMMYFUNCTION("""COMPUTED_VALUE"""),1157.7)</f>
        <v>1157.7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10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IFERROR(__xludf.DUMMYFUNCTION("""COMPUTED_VALUE"""),997.0)</f>
        <v>997</v>
      </c>
    </row>
    <row r="4">
      <c r="A4" s="4">
        <f>IFERROR(__xludf.DUMMYFUNCTION("""COMPUTED_VALUE"""),44929.64583333333)</f>
        <v>44929.64583</v>
      </c>
      <c r="B4" s="5">
        <f>IFERROR(__xludf.DUMMYFUNCTION("""COMPUTED_VALUE"""),1009.1)</f>
        <v>1009.1</v>
      </c>
    </row>
    <row r="5">
      <c r="A5" s="4">
        <f>IFERROR(__xludf.DUMMYFUNCTION("""COMPUTED_VALUE"""),44930.64583333333)</f>
        <v>44930.64583</v>
      </c>
      <c r="B5" s="5">
        <f>IFERROR(__xludf.DUMMYFUNCTION("""COMPUTED_VALUE"""),1004.1)</f>
        <v>1004.1</v>
      </c>
    </row>
    <row r="6">
      <c r="A6" s="4">
        <f>IFERROR(__xludf.DUMMYFUNCTION("""COMPUTED_VALUE"""),44931.64583333333)</f>
        <v>44931.64583</v>
      </c>
      <c r="B6" s="5">
        <f>IFERROR(__xludf.DUMMYFUNCTION("""COMPUTED_VALUE"""),1016.2)</f>
        <v>1016.2</v>
      </c>
    </row>
    <row r="7">
      <c r="A7" s="4">
        <f>IFERROR(__xludf.DUMMYFUNCTION("""COMPUTED_VALUE"""),44932.64583333333)</f>
        <v>44932.64583</v>
      </c>
      <c r="B7" s="5">
        <f>IFERROR(__xludf.DUMMYFUNCTION("""COMPUTED_VALUE"""),1008.7)</f>
        <v>1008.7</v>
      </c>
    </row>
    <row r="8">
      <c r="A8" s="4">
        <f>IFERROR(__xludf.DUMMYFUNCTION("""COMPUTED_VALUE"""),44935.64583333333)</f>
        <v>44935.64583</v>
      </c>
      <c r="B8" s="5">
        <f>IFERROR(__xludf.DUMMYFUNCTION("""COMPUTED_VALUE"""),1016.85)</f>
        <v>1016.85</v>
      </c>
    </row>
    <row r="9">
      <c r="A9" s="4">
        <f>IFERROR(__xludf.DUMMYFUNCTION("""COMPUTED_VALUE"""),44936.64583333333)</f>
        <v>44936.64583</v>
      </c>
      <c r="B9" s="5">
        <f>IFERROR(__xludf.DUMMYFUNCTION("""COMPUTED_VALUE"""),1011.85)</f>
        <v>1011.85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IFERROR(__xludf.DUMMYFUNCTION("""COMPUTED_VALUE"""),1028.0)</f>
        <v>1028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IFERROR(__xludf.DUMMYFUNCTION("""COMPUTED_VALUE"""),1032.85)</f>
        <v>1032.85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IFERROR(__xludf.DUMMYFUNCTION("""COMPUTED_VALUE"""),1031.6)</f>
        <v>1031.6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IFERROR(__xludf.DUMMYFUNCTION("""COMPUTED_VALUE"""),1035.45)</f>
        <v>1035.45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IFERROR(__xludf.DUMMYFUNCTION("""COMPUTED_VALUE"""),1032.7)</f>
        <v>1032.7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IFERROR(__xludf.DUMMYFUNCTION("""COMPUTED_VALUE"""),1040.1)</f>
        <v>1040.1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IFERROR(__xludf.DUMMYFUNCTION("""COMPUTED_VALUE"""),1040.55)</f>
        <v>1040.55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IFERROR(__xludf.DUMMYFUNCTION("""COMPUTED_VALUE"""),1030.35)</f>
        <v>1030.35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IFERROR(__xludf.DUMMYFUNCTION("""COMPUTED_VALUE"""),1049.3)</f>
        <v>1049.3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IFERROR(__xludf.DUMMYFUNCTION("""COMPUTED_VALUE"""),1040.7)</f>
        <v>1040.7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IFERROR(__xludf.DUMMYFUNCTION("""COMPUTED_VALUE"""),1040.05)</f>
        <v>1040.05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IFERROR(__xludf.DUMMYFUNCTION("""COMPUTED_VALUE"""),1043.4)</f>
        <v>1043.4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IFERROR(__xludf.DUMMYFUNCTION("""COMPUTED_VALUE"""),1051.7)</f>
        <v>1051.7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IFERROR(__xludf.DUMMYFUNCTION("""COMPUTED_VALUE"""),1034.5)</f>
        <v>1034.5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IFERROR(__xludf.DUMMYFUNCTION("""COMPUTED_VALUE"""),1014.9)</f>
        <v>1014.9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IFERROR(__xludf.DUMMYFUNCTION("""COMPUTED_VALUE"""),1007.6)</f>
        <v>1007.6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IFERROR(__xludf.DUMMYFUNCTION("""COMPUTED_VALUE"""),1028.15)</f>
        <v>1028.15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IFERROR(__xludf.DUMMYFUNCTION("""COMPUTED_VALUE"""),1023.35)</f>
        <v>1023.35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IFERROR(__xludf.DUMMYFUNCTION("""COMPUTED_VALUE"""),1006.4)</f>
        <v>1006.4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IFERROR(__xludf.DUMMYFUNCTION("""COMPUTED_VALUE"""),1013.0)</f>
        <v>1013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IFERROR(__xludf.DUMMYFUNCTION("""COMPUTED_VALUE"""),1006.8)</f>
        <v>1006.8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IFERROR(__xludf.DUMMYFUNCTION("""COMPUTED_VALUE"""),1006.6)</f>
        <v>1006.6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IFERROR(__xludf.DUMMYFUNCTION("""COMPUTED_VALUE"""),1015.25)</f>
        <v>1015.25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IFERROR(__xludf.DUMMYFUNCTION("""COMPUTED_VALUE"""),1006.75)</f>
        <v>1006.75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IFERROR(__xludf.DUMMYFUNCTION("""COMPUTED_VALUE"""),995.4)</f>
        <v>995.4</v>
      </c>
    </row>
    <row r="35">
      <c r="A35" s="4">
        <f>IFERROR(__xludf.DUMMYFUNCTION("""COMPUTED_VALUE"""),44973.64583333333)</f>
        <v>44973.64583</v>
      </c>
      <c r="B35" s="5">
        <f>IFERROR(__xludf.DUMMYFUNCTION("""COMPUTED_VALUE"""),995.15)</f>
        <v>995.15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IFERROR(__xludf.DUMMYFUNCTION("""COMPUTED_VALUE"""),984.5)</f>
        <v>984.5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IFERROR(__xludf.DUMMYFUNCTION("""COMPUTED_VALUE"""),984.4)</f>
        <v>984.4</v>
      </c>
    </row>
    <row r="38">
      <c r="A38" s="4">
        <f>IFERROR(__xludf.DUMMYFUNCTION("""COMPUTED_VALUE"""),44978.64583333333)</f>
        <v>44978.64583</v>
      </c>
      <c r="B38" s="5">
        <f>IFERROR(__xludf.DUMMYFUNCTION("""COMPUTED_VALUE"""),971.6)</f>
        <v>971.6</v>
      </c>
    </row>
    <row r="39">
      <c r="A39" s="4">
        <f>IFERROR(__xludf.DUMMYFUNCTION("""COMPUTED_VALUE"""),44979.64583333333)</f>
        <v>44979.64583</v>
      </c>
      <c r="B39" s="5">
        <f>IFERROR(__xludf.DUMMYFUNCTION("""COMPUTED_VALUE"""),968.55)</f>
        <v>968.55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IFERROR(__xludf.DUMMYFUNCTION("""COMPUTED_VALUE"""),972.5)</f>
        <v>972.5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IFERROR(__xludf.DUMMYFUNCTION("""COMPUTED_VALUE"""),970.5)</f>
        <v>970.5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IFERROR(__xludf.DUMMYFUNCTION("""COMPUTED_VALUE"""),965.05)</f>
        <v>965.05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IFERROR(__xludf.DUMMYFUNCTION("""COMPUTED_VALUE"""),956.6)</f>
        <v>956.6</v>
      </c>
    </row>
    <row r="44">
      <c r="A44" s="4">
        <f>IFERROR(__xludf.DUMMYFUNCTION("""COMPUTED_VALUE"""),44986.64583333333)</f>
        <v>44986.64583</v>
      </c>
      <c r="B44" s="5">
        <f>IFERROR(__xludf.DUMMYFUNCTION("""COMPUTED_VALUE"""),959.3)</f>
        <v>959.3</v>
      </c>
    </row>
    <row r="45">
      <c r="A45" s="4">
        <f>IFERROR(__xludf.DUMMYFUNCTION("""COMPUTED_VALUE"""),44987.64583333333)</f>
        <v>44987.64583</v>
      </c>
      <c r="B45" s="5">
        <f>IFERROR(__xludf.DUMMYFUNCTION("""COMPUTED_VALUE"""),965.3)</f>
        <v>965.3</v>
      </c>
    </row>
    <row r="46">
      <c r="A46" s="4">
        <f>IFERROR(__xludf.DUMMYFUNCTION("""COMPUTED_VALUE"""),44988.64583333333)</f>
        <v>44988.64583</v>
      </c>
      <c r="B46" s="5">
        <f>IFERROR(__xludf.DUMMYFUNCTION("""COMPUTED_VALUE"""),966.9)</f>
        <v>966.9</v>
      </c>
    </row>
    <row r="47">
      <c r="A47" s="4">
        <f>IFERROR(__xludf.DUMMYFUNCTION("""COMPUTED_VALUE"""),44991.64583333333)</f>
        <v>44991.64583</v>
      </c>
      <c r="B47" s="5">
        <f>IFERROR(__xludf.DUMMYFUNCTION("""COMPUTED_VALUE"""),965.25)</f>
        <v>965.25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IFERROR(__xludf.DUMMYFUNCTION("""COMPUTED_VALUE"""),957.5)</f>
        <v>957.5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IFERROR(__xludf.DUMMYFUNCTION("""COMPUTED_VALUE"""),952.7)</f>
        <v>952.7</v>
      </c>
    </row>
    <row r="50">
      <c r="A50" s="4">
        <f>IFERROR(__xludf.DUMMYFUNCTION("""COMPUTED_VALUE"""),44995.64583333333)</f>
        <v>44995.64583</v>
      </c>
      <c r="B50" s="5">
        <f>IFERROR(__xludf.DUMMYFUNCTION("""COMPUTED_VALUE"""),955.55)</f>
        <v>955.55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IFERROR(__xludf.DUMMYFUNCTION("""COMPUTED_VALUE"""),954.1)</f>
        <v>954.1</v>
      </c>
    </row>
    <row r="52">
      <c r="A52" s="4">
        <f>IFERROR(__xludf.DUMMYFUNCTION("""COMPUTED_VALUE"""),44999.64583333333)</f>
        <v>44999.64583</v>
      </c>
      <c r="B52" s="5">
        <f>IFERROR(__xludf.DUMMYFUNCTION("""COMPUTED_VALUE"""),957.2)</f>
        <v>957.2</v>
      </c>
    </row>
    <row r="53">
      <c r="A53" s="4">
        <f>IFERROR(__xludf.DUMMYFUNCTION("""COMPUTED_VALUE"""),45000.64583333333)</f>
        <v>45000.64583</v>
      </c>
      <c r="B53" s="5">
        <f>IFERROR(__xludf.DUMMYFUNCTION("""COMPUTED_VALUE"""),951.4)</f>
        <v>951.4</v>
      </c>
    </row>
    <row r="54">
      <c r="A54" s="4">
        <f>IFERROR(__xludf.DUMMYFUNCTION("""COMPUTED_VALUE"""),45001.64583333333)</f>
        <v>45001.64583</v>
      </c>
      <c r="B54" s="5">
        <f>IFERROR(__xludf.DUMMYFUNCTION("""COMPUTED_VALUE"""),967.4)</f>
        <v>967.4</v>
      </c>
    </row>
    <row r="55">
      <c r="A55" s="4">
        <f>IFERROR(__xludf.DUMMYFUNCTION("""COMPUTED_VALUE"""),45002.64583333333)</f>
        <v>45002.64583</v>
      </c>
      <c r="B55" s="5">
        <f>IFERROR(__xludf.DUMMYFUNCTION("""COMPUTED_VALUE"""),957.7)</f>
        <v>957.7</v>
      </c>
    </row>
    <row r="56">
      <c r="A56" s="4">
        <f>IFERROR(__xludf.DUMMYFUNCTION("""COMPUTED_VALUE"""),45005.64583333333)</f>
        <v>45005.64583</v>
      </c>
      <c r="B56" s="5">
        <f>IFERROR(__xludf.DUMMYFUNCTION("""COMPUTED_VALUE"""),961.2)</f>
        <v>961.2</v>
      </c>
    </row>
    <row r="57">
      <c r="A57" s="4">
        <f>IFERROR(__xludf.DUMMYFUNCTION("""COMPUTED_VALUE"""),45006.64583333333)</f>
        <v>45006.64583</v>
      </c>
      <c r="B57" s="5">
        <f>IFERROR(__xludf.DUMMYFUNCTION("""COMPUTED_VALUE"""),956.2)</f>
        <v>956.2</v>
      </c>
    </row>
    <row r="58">
      <c r="A58" s="4">
        <f>IFERROR(__xludf.DUMMYFUNCTION("""COMPUTED_VALUE"""),45007.64583333333)</f>
        <v>45007.64583</v>
      </c>
      <c r="B58" s="5">
        <f>IFERROR(__xludf.DUMMYFUNCTION("""COMPUTED_VALUE"""),972.05)</f>
        <v>972.05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IFERROR(__xludf.DUMMYFUNCTION("""COMPUTED_VALUE"""),977.65)</f>
        <v>977.65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IFERROR(__xludf.DUMMYFUNCTION("""COMPUTED_VALUE"""),972.85)</f>
        <v>972.85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IFERROR(__xludf.DUMMYFUNCTION("""COMPUTED_VALUE"""),983.45)</f>
        <v>983.45</v>
      </c>
    </row>
    <row r="62">
      <c r="A62" s="4">
        <f>IFERROR(__xludf.DUMMYFUNCTION("""COMPUTED_VALUE"""),45013.64583333333)</f>
        <v>45013.64583</v>
      </c>
      <c r="B62" s="5">
        <f>IFERROR(__xludf.DUMMYFUNCTION("""COMPUTED_VALUE"""),984.2)</f>
        <v>984.2</v>
      </c>
    </row>
    <row r="63">
      <c r="A63" s="4">
        <f>IFERROR(__xludf.DUMMYFUNCTION("""COMPUTED_VALUE"""),45014.64583333333)</f>
        <v>45014.64583</v>
      </c>
      <c r="B63" s="5">
        <f>IFERROR(__xludf.DUMMYFUNCTION("""COMPUTED_VALUE"""),991.9)</f>
        <v>991.9</v>
      </c>
    </row>
    <row r="64">
      <c r="A64" s="4">
        <f>IFERROR(__xludf.DUMMYFUNCTION("""COMPUTED_VALUE"""),45016.64583333333)</f>
        <v>45016.64583</v>
      </c>
      <c r="B64" s="5">
        <f>IFERROR(__xludf.DUMMYFUNCTION("""COMPUTED_VALUE"""),983.1)</f>
        <v>983.1</v>
      </c>
    </row>
    <row r="65">
      <c r="A65" s="4">
        <f>IFERROR(__xludf.DUMMYFUNCTION("""COMPUTED_VALUE"""),45019.64583333333)</f>
        <v>45019.64583</v>
      </c>
      <c r="B65" s="5">
        <f>IFERROR(__xludf.DUMMYFUNCTION("""COMPUTED_VALUE"""),979.05)</f>
        <v>979.05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IFERROR(__xludf.DUMMYFUNCTION("""COMPUTED_VALUE"""),997.15)</f>
        <v>997.15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IFERROR(__xludf.DUMMYFUNCTION("""COMPUTED_VALUE"""),1012.1)</f>
        <v>1012.1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IFERROR(__xludf.DUMMYFUNCTION("""COMPUTED_VALUE"""),1008.6)</f>
        <v>1008.6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IFERROR(__xludf.DUMMYFUNCTION("""COMPUTED_VALUE"""),1009.25)</f>
        <v>1009.25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IFERROR(__xludf.DUMMYFUNCTION("""COMPUTED_VALUE"""),1016.7)</f>
        <v>1016.7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IFERROR(__xludf.DUMMYFUNCTION("""COMPUTED_VALUE"""),1003.5)</f>
        <v>1003.5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IFERROR(__xludf.DUMMYFUNCTION("""COMPUTED_VALUE"""),998.7)</f>
        <v>998.7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IFERROR(__xludf.DUMMYFUNCTION("""COMPUTED_VALUE"""),1004.8)</f>
        <v>1004.8</v>
      </c>
    </row>
    <row r="74">
      <c r="A74" s="4">
        <f>IFERROR(__xludf.DUMMYFUNCTION("""COMPUTED_VALUE"""),45035.64583333333)</f>
        <v>45035.64583</v>
      </c>
      <c r="B74" s="5">
        <f>IFERROR(__xludf.DUMMYFUNCTION("""COMPUTED_VALUE"""),995.5)</f>
        <v>995.5</v>
      </c>
    </row>
    <row r="75">
      <c r="A75" s="4">
        <f>IFERROR(__xludf.DUMMYFUNCTION("""COMPUTED_VALUE"""),45036.64583333333)</f>
        <v>45036.64583</v>
      </c>
      <c r="B75" s="5">
        <f>IFERROR(__xludf.DUMMYFUNCTION("""COMPUTED_VALUE"""),987.75)</f>
        <v>987.75</v>
      </c>
    </row>
    <row r="76">
      <c r="A76" s="4">
        <f>IFERROR(__xludf.DUMMYFUNCTION("""COMPUTED_VALUE"""),45037.64583333333)</f>
        <v>45037.64583</v>
      </c>
      <c r="B76" s="5">
        <f>IFERROR(__xludf.DUMMYFUNCTION("""COMPUTED_VALUE"""),989.45)</f>
        <v>989.45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IFERROR(__xludf.DUMMYFUNCTION("""COMPUTED_VALUE"""),979.15)</f>
        <v>979.15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IFERROR(__xludf.DUMMYFUNCTION("""COMPUTED_VALUE"""),972.5)</f>
        <v>972.5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IFERROR(__xludf.DUMMYFUNCTION("""COMPUTED_VALUE"""),971.25)</f>
        <v>971.25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IFERROR(__xludf.DUMMYFUNCTION("""COMPUTED_VALUE"""),978.7)</f>
        <v>978.7</v>
      </c>
    </row>
    <row r="81">
      <c r="A81" s="4">
        <f>IFERROR(__xludf.DUMMYFUNCTION("""COMPUTED_VALUE"""),45044.64583333333)</f>
        <v>45044.64583</v>
      </c>
      <c r="B81" s="5">
        <f>IFERROR(__xludf.DUMMYFUNCTION("""COMPUTED_VALUE"""),987.65)</f>
        <v>987.65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IFERROR(__xludf.DUMMYFUNCTION("""COMPUTED_VALUE"""),973.05)</f>
        <v>973.05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IFERROR(__xludf.DUMMYFUNCTION("""COMPUTED_VALUE"""),963.6)</f>
        <v>963.6</v>
      </c>
    </row>
    <row r="84">
      <c r="A84" s="4">
        <f>IFERROR(__xludf.DUMMYFUNCTION("""COMPUTED_VALUE"""),45050.64583333333)</f>
        <v>45050.64583</v>
      </c>
      <c r="B84" s="5">
        <f>IFERROR(__xludf.DUMMYFUNCTION("""COMPUTED_VALUE"""),974.0)</f>
        <v>974</v>
      </c>
    </row>
    <row r="85">
      <c r="A85" s="4">
        <f>IFERROR(__xludf.DUMMYFUNCTION("""COMPUTED_VALUE"""),45051.64583333333)</f>
        <v>45051.64583</v>
      </c>
      <c r="B85" s="5">
        <f>IFERROR(__xludf.DUMMYFUNCTION("""COMPUTED_VALUE"""),970.45)</f>
        <v>970.45</v>
      </c>
    </row>
    <row r="86">
      <c r="A86" s="4">
        <f>IFERROR(__xludf.DUMMYFUNCTION("""COMPUTED_VALUE"""),45054.64583333333)</f>
        <v>45054.64583</v>
      </c>
      <c r="B86" s="5">
        <f>IFERROR(__xludf.DUMMYFUNCTION("""COMPUTED_VALUE"""),961.85)</f>
        <v>961.85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IFERROR(__xludf.DUMMYFUNCTION("""COMPUTED_VALUE"""),957.45)</f>
        <v>957.45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IFERROR(__xludf.DUMMYFUNCTION("""COMPUTED_VALUE"""),953.8)</f>
        <v>953.8</v>
      </c>
    </row>
    <row r="89">
      <c r="A89" s="4">
        <f>IFERROR(__xludf.DUMMYFUNCTION("""COMPUTED_VALUE"""),45057.64583333333)</f>
        <v>45057.64583</v>
      </c>
      <c r="B89" s="5">
        <f>IFERROR(__xludf.DUMMYFUNCTION("""COMPUTED_VALUE"""),961.05)</f>
        <v>961.05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IFERROR(__xludf.DUMMYFUNCTION("""COMPUTED_VALUE"""),956.0)</f>
        <v>956</v>
      </c>
    </row>
    <row r="91">
      <c r="A91" s="4">
        <f>IFERROR(__xludf.DUMMYFUNCTION("""COMPUTED_VALUE"""),45061.64583333333)</f>
        <v>45061.64583</v>
      </c>
      <c r="B91" s="5">
        <f>IFERROR(__xludf.DUMMYFUNCTION("""COMPUTED_VALUE"""),953.0)</f>
        <v>953</v>
      </c>
    </row>
    <row r="92">
      <c r="A92" s="4">
        <f>IFERROR(__xludf.DUMMYFUNCTION("""COMPUTED_VALUE"""),45062.64583333333)</f>
        <v>45062.64583</v>
      </c>
      <c r="B92" s="5">
        <f>IFERROR(__xludf.DUMMYFUNCTION("""COMPUTED_VALUE"""),940.95)</f>
        <v>940.95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IFERROR(__xludf.DUMMYFUNCTION("""COMPUTED_VALUE"""),935.95)</f>
        <v>935.95</v>
      </c>
    </row>
    <row r="94">
      <c r="A94" s="4">
        <f>IFERROR(__xludf.DUMMYFUNCTION("""COMPUTED_VALUE"""),45064.64583333333)</f>
        <v>45064.64583</v>
      </c>
      <c r="B94" s="5">
        <f>IFERROR(__xludf.DUMMYFUNCTION("""COMPUTED_VALUE"""),929.65)</f>
        <v>929.65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IFERROR(__xludf.DUMMYFUNCTION("""COMPUTED_VALUE"""),925.85)</f>
        <v>925.85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IFERROR(__xludf.DUMMYFUNCTION("""COMPUTED_VALUE"""),937.45)</f>
        <v>937.45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IFERROR(__xludf.DUMMYFUNCTION("""COMPUTED_VALUE"""),931.6)</f>
        <v>931.6</v>
      </c>
    </row>
    <row r="98">
      <c r="A98" s="4">
        <f>IFERROR(__xludf.DUMMYFUNCTION("""COMPUTED_VALUE"""),45070.64583333333)</f>
        <v>45070.64583</v>
      </c>
      <c r="B98" s="5">
        <f>IFERROR(__xludf.DUMMYFUNCTION("""COMPUTED_VALUE"""),952.15)</f>
        <v>952.15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IFERROR(__xludf.DUMMYFUNCTION("""COMPUTED_VALUE"""),945.0)</f>
        <v>945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IFERROR(__xludf.DUMMYFUNCTION("""COMPUTED_VALUE"""),969.9)</f>
        <v>969.9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IFERROR(__xludf.DUMMYFUNCTION("""COMPUTED_VALUE"""),968.45)</f>
        <v>968.45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IFERROR(__xludf.DUMMYFUNCTION("""COMPUTED_VALUE"""),959.6)</f>
        <v>959.6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IFERROR(__xludf.DUMMYFUNCTION("""COMPUTED_VALUE"""),975.35)</f>
        <v>975.35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IFERROR(__xludf.DUMMYFUNCTION("""COMPUTED_VALUE"""),987.7)</f>
        <v>987.7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IFERROR(__xludf.DUMMYFUNCTION("""COMPUTED_VALUE"""),999.6)</f>
        <v>999.6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IFERROR(__xludf.DUMMYFUNCTION("""COMPUTED_VALUE"""),1008.75)</f>
        <v>1008.75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IFERROR(__xludf.DUMMYFUNCTION("""COMPUTED_VALUE"""),1013.8)</f>
        <v>1013.8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IFERROR(__xludf.DUMMYFUNCTION("""COMPUTED_VALUE"""),1014.6)</f>
        <v>1014.6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IFERROR(__xludf.DUMMYFUNCTION("""COMPUTED_VALUE"""),987.0)</f>
        <v>987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IFERROR(__xludf.DUMMYFUNCTION("""COMPUTED_VALUE"""),983.95)</f>
        <v>983.95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IFERROR(__xludf.DUMMYFUNCTION("""COMPUTED_VALUE"""),985.45)</f>
        <v>985.45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IFERROR(__xludf.DUMMYFUNCTION("""COMPUTED_VALUE"""),988.1)</f>
        <v>988.1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IFERROR(__xludf.DUMMYFUNCTION("""COMPUTED_VALUE"""),986.7)</f>
        <v>986.7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IFERROR(__xludf.DUMMYFUNCTION("""COMPUTED_VALUE"""),988.4)</f>
        <v>988.4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IFERROR(__xludf.DUMMYFUNCTION("""COMPUTED_VALUE"""),992.0)</f>
        <v>992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IFERROR(__xludf.DUMMYFUNCTION("""COMPUTED_VALUE"""),1001.8)</f>
        <v>1001.8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IFERROR(__xludf.DUMMYFUNCTION("""COMPUTED_VALUE"""),991.95)</f>
        <v>991.95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IFERROR(__xludf.DUMMYFUNCTION("""COMPUTED_VALUE"""),991.9)</f>
        <v>991.9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IFERROR(__xludf.DUMMYFUNCTION("""COMPUTED_VALUE"""),990.3)</f>
        <v>990.3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IFERROR(__xludf.DUMMYFUNCTION("""COMPUTED_VALUE"""),991.45)</f>
        <v>991.45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IFERROR(__xludf.DUMMYFUNCTION("""COMPUTED_VALUE"""),994.95)</f>
        <v>994.95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IFERROR(__xludf.DUMMYFUNCTION("""COMPUTED_VALUE"""),1001.8)</f>
        <v>1001.8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IFERROR(__xludf.DUMMYFUNCTION("""COMPUTED_VALUE"""),1021.8)</f>
        <v>1021.8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IFERROR(__xludf.DUMMYFUNCTION("""COMPUTED_VALUE"""),1051.6)</f>
        <v>1051.6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IFERROR(__xludf.DUMMYFUNCTION("""COMPUTED_VALUE"""),1032.7)</f>
        <v>1032.7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IFERROR(__xludf.DUMMYFUNCTION("""COMPUTED_VALUE"""),1048.8)</f>
        <v>1048.8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IFERROR(__xludf.DUMMYFUNCTION("""COMPUTED_VALUE"""),1044.7)</f>
        <v>1044.7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IFERROR(__xludf.DUMMYFUNCTION("""COMPUTED_VALUE"""),1042.5)</f>
        <v>1042.5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IFERROR(__xludf.DUMMYFUNCTION("""COMPUTED_VALUE"""),1035.7)</f>
        <v>1035.7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IFERROR(__xludf.DUMMYFUNCTION("""COMPUTED_VALUE"""),1045.0)</f>
        <v>1045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IFERROR(__xludf.DUMMYFUNCTION("""COMPUTED_VALUE"""),1072.25)</f>
        <v>1072.25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IFERROR(__xludf.DUMMYFUNCTION("""COMPUTED_VALUE"""),1078.75)</f>
        <v>1078.75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IFERROR(__xludf.DUMMYFUNCTION("""COMPUTED_VALUE"""),1075.65)</f>
        <v>1075.65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IFERROR(__xludf.DUMMYFUNCTION("""COMPUTED_VALUE"""),1072.95)</f>
        <v>1072.95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IFERROR(__xludf.DUMMYFUNCTION("""COMPUTED_VALUE"""),1077.6)</f>
        <v>1077.6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IFERROR(__xludf.DUMMYFUNCTION("""COMPUTED_VALUE"""),1067.15)</f>
        <v>1067.15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IFERROR(__xludf.DUMMYFUNCTION("""COMPUTED_VALUE"""),1081.85)</f>
        <v>1081.85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IFERROR(__xludf.DUMMYFUNCTION("""COMPUTED_VALUE"""),1097.65)</f>
        <v>1097.65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IFERROR(__xludf.DUMMYFUNCTION("""COMPUTED_VALUE"""),1097.15)</f>
        <v>1097.15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IFERROR(__xludf.DUMMYFUNCTION("""COMPUTED_VALUE"""),1100.4)</f>
        <v>1100.4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IFERROR(__xludf.DUMMYFUNCTION("""COMPUTED_VALUE"""),1095.05)</f>
        <v>1095.05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IFERROR(__xludf.DUMMYFUNCTION("""COMPUTED_VALUE"""),1112.0)</f>
        <v>1112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IFERROR(__xludf.DUMMYFUNCTION("""COMPUTED_VALUE"""),1134.95)</f>
        <v>1134.95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IFERROR(__xludf.DUMMYFUNCTION("""COMPUTED_VALUE"""),1138.55)</f>
        <v>1138.55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IFERROR(__xludf.DUMMYFUNCTION("""COMPUTED_VALUE"""),1143.4)</f>
        <v>1143.4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IFERROR(__xludf.DUMMYFUNCTION("""COMPUTED_VALUE"""),1143.45)</f>
        <v>1143.45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IFERROR(__xludf.DUMMYFUNCTION("""COMPUTED_VALUE"""),1135.25)</f>
        <v>1135.25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IFERROR(__xludf.DUMMYFUNCTION("""COMPUTED_VALUE"""),1141.0)</f>
        <v>1141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IFERROR(__xludf.DUMMYFUNCTION("""COMPUTED_VALUE"""),1138.95)</f>
        <v>1138.95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IFERROR(__xludf.DUMMYFUNCTION("""COMPUTED_VALUE"""),1160.8)</f>
        <v>1160.8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IFERROR(__xludf.DUMMYFUNCTION("""COMPUTED_VALUE"""),1148.65)</f>
        <v>1148.65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IFERROR(__xludf.DUMMYFUNCTION("""COMPUTED_VALUE"""),1152.8)</f>
        <v>1152.8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IFERROR(__xludf.DUMMYFUNCTION("""COMPUTED_VALUE"""),1150.3)</f>
        <v>1150.3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IFERROR(__xludf.DUMMYFUNCTION("""COMPUTED_VALUE"""),1132.35)</f>
        <v>1132.35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IFERROR(__xludf.DUMMYFUNCTION("""COMPUTED_VALUE"""),1134.25)</f>
        <v>1134.25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IFERROR(__xludf.DUMMYFUNCTION("""COMPUTED_VALUE"""),1143.65)</f>
        <v>1143.65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IFERROR(__xludf.DUMMYFUNCTION("""COMPUTED_VALUE"""),1144.8)</f>
        <v>1144.8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IFERROR(__xludf.DUMMYFUNCTION("""COMPUTED_VALUE"""),1134.9)</f>
        <v>1134.9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IFERROR(__xludf.DUMMYFUNCTION("""COMPUTED_VALUE"""),1137.4)</f>
        <v>1137.4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IFERROR(__xludf.DUMMYFUNCTION("""COMPUTED_VALUE"""),1137.55)</f>
        <v>1137.55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IFERROR(__xludf.DUMMYFUNCTION("""COMPUTED_VALUE"""),1123.7)</f>
        <v>1123.7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IFERROR(__xludf.DUMMYFUNCTION("""COMPUTED_VALUE"""),1118.3)</f>
        <v>1118.3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IFERROR(__xludf.DUMMYFUNCTION("""COMPUTED_VALUE"""),1106.3)</f>
        <v>1106.3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IFERROR(__xludf.DUMMYFUNCTION("""COMPUTED_VALUE"""),1117.0)</f>
        <v>1117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IFERROR(__xludf.DUMMYFUNCTION("""COMPUTED_VALUE"""),1111.6)</f>
        <v>1111.6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IFERROR(__xludf.DUMMYFUNCTION("""COMPUTED_VALUE"""),1114.9)</f>
        <v>1114.9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IFERROR(__xludf.DUMMYFUNCTION("""COMPUTED_VALUE"""),1111.6)</f>
        <v>1111.6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IFERROR(__xludf.DUMMYFUNCTION("""COMPUTED_VALUE"""),1109.0)</f>
        <v>1109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IFERROR(__xludf.DUMMYFUNCTION("""COMPUTED_VALUE"""),1108.9)</f>
        <v>1108.9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IFERROR(__xludf.DUMMYFUNCTION("""COMPUTED_VALUE"""),1131.9)</f>
        <v>1131.9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IFERROR(__xludf.DUMMYFUNCTION("""COMPUTED_VALUE"""),1142.35)</f>
        <v>1142.35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IFERROR(__xludf.DUMMYFUNCTION("""COMPUTED_VALUE"""),1133.05)</f>
        <v>1133.05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IFERROR(__xludf.DUMMYFUNCTION("""COMPUTED_VALUE"""),1130.45)</f>
        <v>1130.45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IFERROR(__xludf.DUMMYFUNCTION("""COMPUTED_VALUE"""),1136.9)</f>
        <v>1136.9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IFERROR(__xludf.DUMMYFUNCTION("""COMPUTED_VALUE"""),1145.25)</f>
        <v>1145.25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IFERROR(__xludf.DUMMYFUNCTION("""COMPUTED_VALUE"""),1148.75)</f>
        <v>1148.75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IFERROR(__xludf.DUMMYFUNCTION("""COMPUTED_VALUE"""),1143.8)</f>
        <v>1143.8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IFERROR(__xludf.DUMMYFUNCTION("""COMPUTED_VALUE"""),1149.8)</f>
        <v>1149.8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IFERROR(__xludf.DUMMYFUNCTION("""COMPUTED_VALUE"""),1147.65)</f>
        <v>1147.65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IFERROR(__xludf.DUMMYFUNCTION("""COMPUTED_VALUE"""),1153.15)</f>
        <v>1153.15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IFERROR(__xludf.DUMMYFUNCTION("""COMPUTED_VALUE"""),1146.15)</f>
        <v>1146.15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IFERROR(__xludf.DUMMYFUNCTION("""COMPUTED_VALUE"""),1132.35)</f>
        <v>1132.35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IFERROR(__xludf.DUMMYFUNCTION("""COMPUTED_VALUE"""),1124.05)</f>
        <v>1124.05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IFERROR(__xludf.DUMMYFUNCTION("""COMPUTED_VALUE"""),1125.85)</f>
        <v>1125.85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IFERROR(__xludf.DUMMYFUNCTION("""COMPUTED_VALUE"""),1139.95)</f>
        <v>1139.95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IFERROR(__xludf.DUMMYFUNCTION("""COMPUTED_VALUE"""),1132.3)</f>
        <v>1132.3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IFERROR(__xludf.DUMMYFUNCTION("""COMPUTED_VALUE"""),1158.65)</f>
        <v>1158.65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IFERROR(__xludf.DUMMYFUNCTION("""COMPUTED_VALUE"""),1141.45)</f>
        <v>1141.45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IFERROR(__xludf.DUMMYFUNCTION("""COMPUTED_VALUE"""),1123.8)</f>
        <v>1123.8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IFERROR(__xludf.DUMMYFUNCTION("""COMPUTED_VALUE"""),1119.1)</f>
        <v>1119.1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IFERROR(__xludf.DUMMYFUNCTION("""COMPUTED_VALUE"""),1127.3)</f>
        <v>1127.3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IFERROR(__xludf.DUMMYFUNCTION("""COMPUTED_VALUE"""),1123.05)</f>
        <v>1123.05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IFERROR(__xludf.DUMMYFUNCTION("""COMPUTED_VALUE"""),1126.5)</f>
        <v>1126.5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IFERROR(__xludf.DUMMYFUNCTION("""COMPUTED_VALUE"""),1128.75)</f>
        <v>1128.75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IFERROR(__xludf.DUMMYFUNCTION("""COMPUTED_VALUE"""),1130.4)</f>
        <v>1130.4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IFERROR(__xludf.DUMMYFUNCTION("""COMPUTED_VALUE"""),1145.3)</f>
        <v>1145.3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IFERROR(__xludf.DUMMYFUNCTION("""COMPUTED_VALUE"""),1135.3)</f>
        <v>1135.3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IFERROR(__xludf.DUMMYFUNCTION("""COMPUTED_VALUE"""),1136.8)</f>
        <v>1136.8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IFERROR(__xludf.DUMMYFUNCTION("""COMPUTED_VALUE"""),1153.4)</f>
        <v>1153.4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IFERROR(__xludf.DUMMYFUNCTION("""COMPUTED_VALUE"""),1141.5)</f>
        <v>1141.5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IFERROR(__xludf.DUMMYFUNCTION("""COMPUTED_VALUE"""),1142.2)</f>
        <v>1142.2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IFERROR(__xludf.DUMMYFUNCTION("""COMPUTED_VALUE"""),1122.45)</f>
        <v>1122.45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IFERROR(__xludf.DUMMYFUNCTION("""COMPUTED_VALUE"""),1120.3)</f>
        <v>1120.3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IFERROR(__xludf.DUMMYFUNCTION("""COMPUTED_VALUE"""),1103.7)</f>
        <v>1103.7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IFERROR(__xludf.DUMMYFUNCTION("""COMPUTED_VALUE"""),1111.3)</f>
        <v>1111.3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IFERROR(__xludf.DUMMYFUNCTION("""COMPUTED_VALUE"""),1115.2)</f>
        <v>1115.2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IFERROR(__xludf.DUMMYFUNCTION("""COMPUTED_VALUE"""),1088.6)</f>
        <v>1088.6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IFERROR(__xludf.DUMMYFUNCTION("""COMPUTED_VALUE"""),1116.2)</f>
        <v>1116.2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IFERROR(__xludf.DUMMYFUNCTION("""COMPUTED_VALUE"""),1132.85)</f>
        <v>1132.85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IFERROR(__xludf.DUMMYFUNCTION("""COMPUTED_VALUE"""),1141.1)</f>
        <v>1141.1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IFERROR(__xludf.DUMMYFUNCTION("""COMPUTED_VALUE"""),1150.0)</f>
        <v>1150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IFERROR(__xludf.DUMMYFUNCTION("""COMPUTED_VALUE"""),1170.95)</f>
        <v>1170.95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IFERROR(__xludf.DUMMYFUNCTION("""COMPUTED_VALUE"""),1176.7)</f>
        <v>1176.7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IFERROR(__xludf.DUMMYFUNCTION("""COMPUTED_VALUE"""),1176.2)</f>
        <v>1176.2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IFERROR(__xludf.DUMMYFUNCTION("""COMPUTED_VALUE"""),1179.35)</f>
        <v>1179.35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IFERROR(__xludf.DUMMYFUNCTION("""COMPUTED_VALUE"""),1177.8)</f>
        <v>1177.8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IFERROR(__xludf.DUMMYFUNCTION("""COMPUTED_VALUE"""),1180.9)</f>
        <v>1180.9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IFERROR(__xludf.DUMMYFUNCTION("""COMPUTED_VALUE"""),1189.55)</f>
        <v>1189.55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IFERROR(__xludf.DUMMYFUNCTION("""COMPUTED_VALUE"""),1194.6)</f>
        <v>1194.6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IFERROR(__xludf.DUMMYFUNCTION("""COMPUTED_VALUE"""),1188.0)</f>
        <v>1188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IFERROR(__xludf.DUMMYFUNCTION("""COMPUTED_VALUE"""),1201.4)</f>
        <v>1201.4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IFERROR(__xludf.DUMMYFUNCTION("""COMPUTED_VALUE"""),1204.1)</f>
        <v>1204.1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IFERROR(__xludf.DUMMYFUNCTION("""COMPUTED_VALUE"""),1198.8)</f>
        <v>1198.8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IFERROR(__xludf.DUMMYFUNCTION("""COMPUTED_VALUE"""),1195.45)</f>
        <v>1195.45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IFERROR(__xludf.DUMMYFUNCTION("""COMPUTED_VALUE"""),1191.35)</f>
        <v>1191.35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IFERROR(__xludf.DUMMYFUNCTION("""COMPUTED_VALUE"""),1202.2)</f>
        <v>1202.2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IFERROR(__xludf.DUMMYFUNCTION("""COMPUTED_VALUE"""),1225.85)</f>
        <v>1225.85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IFERROR(__xludf.DUMMYFUNCTION("""COMPUTED_VALUE"""),1231.25)</f>
        <v>1231.25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IFERROR(__xludf.DUMMYFUNCTION("""COMPUTED_VALUE"""),1231.15)</f>
        <v>1231.15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IFERROR(__xludf.DUMMYFUNCTION("""COMPUTED_VALUE"""),1239.55)</f>
        <v>1239.55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IFERROR(__xludf.DUMMYFUNCTION("""COMPUTED_VALUE"""),1240.35)</f>
        <v>1240.35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IFERROR(__xludf.DUMMYFUNCTION("""COMPUTED_VALUE"""),1239.3)</f>
        <v>1239.3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IFERROR(__xludf.DUMMYFUNCTION("""COMPUTED_VALUE"""),1235.8)</f>
        <v>1235.8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IFERROR(__xludf.DUMMYFUNCTION("""COMPUTED_VALUE"""),1241.4)</f>
        <v>1241.4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IFERROR(__xludf.DUMMYFUNCTION("""COMPUTED_VALUE"""),1218.0)</f>
        <v>1218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IFERROR(__xludf.DUMMYFUNCTION("""COMPUTED_VALUE"""),1233.1)</f>
        <v>1233.1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IFERROR(__xludf.DUMMYFUNCTION("""COMPUTED_VALUE"""),1231.3)</f>
        <v>1231.3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IFERROR(__xludf.DUMMYFUNCTION("""COMPUTED_VALUE"""),1235.75)</f>
        <v>1235.75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IFERROR(__xludf.DUMMYFUNCTION("""COMPUTED_VALUE"""),1252.75)</f>
        <v>1252.75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IFERROR(__xludf.DUMMYFUNCTION("""COMPUTED_VALUE"""),1244.95)</f>
        <v>1244.95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IFERROR(__xludf.DUMMYFUNCTION("""COMPUTED_VALUE"""),1232.15)</f>
        <v>1232.15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IFERROR(__xludf.DUMMYFUNCTION("""COMPUTED_VALUE"""),1233.5)</f>
        <v>1233.5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IFERROR(__xludf.DUMMYFUNCTION("""COMPUTED_VALUE"""),1243.65)</f>
        <v>1243.65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IFERROR(__xludf.DUMMYFUNCTION("""COMPUTED_VALUE"""),1247.5)</f>
        <v>1247.5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IFERROR(__xludf.DUMMYFUNCTION("""COMPUTED_VALUE"""),1252.45)</f>
        <v>1252.45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IFERROR(__xludf.DUMMYFUNCTION("""COMPUTED_VALUE"""),1262.15)</f>
        <v>1262.15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IFERROR(__xludf.DUMMYFUNCTION("""COMPUTED_VALUE"""),1259.45)</f>
        <v>1259.45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IFERROR(__xludf.DUMMYFUNCTION("""COMPUTED_VALUE"""),1260.25)</f>
        <v>1260.25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IFERROR(__xludf.DUMMYFUNCTION("""COMPUTED_VALUE"""),1296.2)</f>
        <v>1296.2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IFERROR(__xludf.DUMMYFUNCTION("""COMPUTED_VALUE"""),1298.6)</f>
        <v>1298.6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IFERROR(__xludf.DUMMYFUNCTION("""COMPUTED_VALUE"""),1312.95)</f>
        <v>1312.95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IFERROR(__xludf.DUMMYFUNCTION("""COMPUTED_VALUE"""),1300.2)</f>
        <v>1300.2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IFERROR(__xludf.DUMMYFUNCTION("""COMPUTED_VALUE"""),1305.3)</f>
        <v>1305.3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IFERROR(__xludf.DUMMYFUNCTION("""COMPUTED_VALUE"""),1324.0)</f>
        <v>1324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IFERROR(__xludf.DUMMYFUNCTION("""COMPUTED_VALUE"""),1324.85)</f>
        <v>1324.85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IFERROR(__xludf.DUMMYFUNCTION("""COMPUTED_VALUE"""),1316.25)</f>
        <v>1316.25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IFERROR(__xludf.DUMMYFUNCTION("""COMPUTED_VALUE"""),1325.95)</f>
        <v>1325.95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IFERROR(__xludf.DUMMYFUNCTION("""COMPUTED_VALUE"""),1329.35)</f>
        <v>1329.35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IFERROR(__xludf.DUMMYFUNCTION("""COMPUTED_VALUE"""),1313.45)</f>
        <v>1313.45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IFERROR(__xludf.DUMMYFUNCTION("""COMPUTED_VALUE"""),1299.0)</f>
        <v>1299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IFERROR(__xludf.DUMMYFUNCTION("""COMPUTED_VALUE"""),1335.75)</f>
        <v>1335.75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IFERROR(__xludf.DUMMYFUNCTION("""COMPUTED_VALUE"""),1335.6)</f>
        <v>1335.6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IFERROR(__xludf.DUMMYFUNCTION("""COMPUTED_VALUE"""),1378.3)</f>
        <v>1378.3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IFERROR(__xludf.DUMMYFUNCTION("""COMPUTED_VALUE"""),1382.1)</f>
        <v>1382.1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IFERROR(__xludf.DUMMYFUNCTION("""COMPUTED_VALUE"""),1368.3)</f>
        <v>1368.3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IFERROR(__xludf.DUMMYFUNCTION("""COMPUTED_VALUE"""),1400.85)</f>
        <v>1400.85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IFERROR(__xludf.DUMMYFUNCTION("""COMPUTED_VALUE"""),1371.75)</f>
        <v>1371.75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IFERROR(__xludf.DUMMYFUNCTION("""COMPUTED_VALUE"""),1418.45)</f>
        <v>1418.45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IFERROR(__xludf.DUMMYFUNCTION("""COMPUTED_VALUE"""),1407.95)</f>
        <v>1407.95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IFERROR(__xludf.DUMMYFUNCTION("""COMPUTED_VALUE"""),1416.65)</f>
        <v>1416.65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IFERROR(__xludf.DUMMYFUNCTION("""COMPUTED_VALUE"""),1463.8)</f>
        <v>1463.8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IFERROR(__xludf.DUMMYFUNCTION("""COMPUTED_VALUE"""),1475.1)</f>
        <v>1475.1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IFERROR(__xludf.DUMMYFUNCTION("""COMPUTED_VALUE"""),1496.2)</f>
        <v>1496.2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IFERROR(__xludf.DUMMYFUNCTION("""COMPUTED_VALUE"""),1499.6)</f>
        <v>1499.6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IFERROR(__xludf.DUMMYFUNCTION("""COMPUTED_VALUE"""),1534.8)</f>
        <v>1534.8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IFERROR(__xludf.DUMMYFUNCTION("""COMPUTED_VALUE"""),1534.45)</f>
        <v>1534.45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IFERROR(__xludf.DUMMYFUNCTION("""COMPUTED_VALUE"""),1542.2)</f>
        <v>1542.2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IFERROR(__xludf.DUMMYFUNCTION("""COMPUTED_VALUE"""),1520.4)</f>
        <v>1520.4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IFERROR(__xludf.DUMMYFUNCTION("""COMPUTED_VALUE"""),1509.9)</f>
        <v>1509.9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IFERROR(__xludf.DUMMYFUNCTION("""COMPUTED_VALUE"""),1509.95)</f>
        <v>1509.95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IFERROR(__xludf.DUMMYFUNCTION("""COMPUTED_VALUE"""),1530.1)</f>
        <v>1530.1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IFERROR(__xludf.DUMMYFUNCTION("""COMPUTED_VALUE"""),1538.7)</f>
        <v>1538.7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IFERROR(__xludf.DUMMYFUNCTION("""COMPUTED_VALUE"""),1543.4)</f>
        <v>1543.4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IFERROR(__xludf.DUMMYFUNCTION("""COMPUTED_VALUE"""),1558.05)</f>
        <v>1558.05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IFERROR(__xludf.DUMMYFUNCTION("""COMPUTED_VALUE"""),1561.25)</f>
        <v>1561.25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IFERROR(__xludf.DUMMYFUNCTION("""COMPUTED_VALUE"""),1556.95)</f>
        <v>1556.95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IFERROR(__xludf.DUMMYFUNCTION("""COMPUTED_VALUE"""),1582.75)</f>
        <v>1582.75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IFERROR(__xludf.DUMMYFUNCTION("""COMPUTED_VALUE"""),1573.85)</f>
        <v>1573.85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IFERROR(__xludf.DUMMYFUNCTION("""COMPUTED_VALUE"""),1577.95)</f>
        <v>1577.95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IFERROR(__xludf.DUMMYFUNCTION("""COMPUTED_VALUE"""),1559.25)</f>
        <v>1559.25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IFERROR(__xludf.DUMMYFUNCTION("""COMPUTED_VALUE"""),1552.1)</f>
        <v>1552.1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IFERROR(__xludf.DUMMYFUNCTION("""COMPUTED_VALUE"""),1574.2)</f>
        <v>1574.2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IFERROR(__xludf.DUMMYFUNCTION("""COMPUTED_VALUE"""),1604.0)</f>
        <v>1604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IFERROR(__xludf.DUMMYFUNCTION("""COMPUTED_VALUE"""),1605.7)</f>
        <v>1605.7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IFERROR(__xludf.DUMMYFUNCTION("""COMPUTED_VALUE"""),1593.6)</f>
        <v>1593.6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IFERROR(__xludf.DUMMYFUNCTION("""COMPUTED_VALUE"""),1584.3)</f>
        <v>1584.3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IFERROR(__xludf.DUMMYFUNCTION("""COMPUTED_VALUE"""),1558.6)</f>
        <v>1558.6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IFERROR(__xludf.DUMMYFUNCTION("""COMPUTED_VALUE"""),1570.2)</f>
        <v>1570.2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IFERROR(__xludf.DUMMYFUNCTION("""COMPUTED_VALUE"""),1548.2)</f>
        <v>1548.2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IFERROR(__xludf.DUMMYFUNCTION("""COMPUTED_VALUE"""),1571.25)</f>
        <v>1571.25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IFERROR(__xludf.DUMMYFUNCTION("""COMPUTED_VALUE"""),1548.45)</f>
        <v>1548.45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IFERROR(__xludf.DUMMYFUNCTION("""COMPUTED_VALUE"""),1549.35)</f>
        <v>1549.35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IFERROR(__xludf.DUMMYFUNCTION("""COMPUTED_VALUE"""),1565.2)</f>
        <v>1565.2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IFERROR(__xludf.DUMMYFUNCTION("""COMPUTED_VALUE"""),1608.9)</f>
        <v>1608.9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IFERROR(__xludf.DUMMYFUNCTION("""COMPUTED_VALUE"""),1598.1)</f>
        <v>1598.1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IFERROR(__xludf.DUMMYFUNCTION("""COMPUTED_VALUE"""),1604.15)</f>
        <v>1604.15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IFERROR(__xludf.DUMMYFUNCTION("""COMPUTED_VALUE"""),1620.55)</f>
        <v>1620.55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IFERROR(__xludf.DUMMYFUNCTION("""COMPUTED_VALUE"""),1629.25)</f>
        <v>1629.25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IFERROR(__xludf.DUMMYFUNCTION("""COMPUTED_VALUE"""),1622.25)</f>
        <v>1622.25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IFERROR(__xludf.DUMMYFUNCTION("""COMPUTED_VALUE"""),1619.85)</f>
        <v>1619.85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IFERROR(__xludf.DUMMYFUNCTION("""COMPUTED_VALUE"""),1619.35)</f>
        <v>1619.35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IFERROR(__xludf.DUMMYFUNCTION("""COMPUTED_VALUE"""),1609.0)</f>
        <v>1609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IFERROR(__xludf.DUMMYFUNCTION("""COMPUTED_VALUE"""),1599.7)</f>
        <v>1599.7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IFERROR(__xludf.DUMMYFUNCTION("""COMPUTED_VALUE"""),1602.55)</f>
        <v>1602.55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IFERROR(__xludf.DUMMYFUNCTION("""COMPUTED_VALUE"""),1604.05)</f>
        <v>1604.05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IFERROR(__xludf.DUMMYFUNCTION("""COMPUTED_VALUE"""),1540.0)</f>
        <v>1540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IFERROR(__xludf.DUMMYFUNCTION("""COMPUTED_VALUE"""),1540.05)</f>
        <v>1540.05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IFERROR(__xludf.DUMMYFUNCTION("""COMPUTED_VALUE"""),1537.55)</f>
        <v>1537.55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IFERROR(__xludf.DUMMYFUNCTION("""COMPUTED_VALUE"""),1516.4)</f>
        <v>1516.4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IFERROR(__xludf.DUMMYFUNCTION("""COMPUTED_VALUE"""),1522.8)</f>
        <v>1522.8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IFERROR(__xludf.DUMMYFUNCTION("""COMPUTED_VALUE"""),1540.1)</f>
        <v>1540.1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IFERROR(__xludf.DUMMYFUNCTION("""COMPUTED_VALUE"""),1484.65)</f>
        <v>1484.65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IFERROR(__xludf.DUMMYFUNCTION("""COMPUTED_VALUE"""),1485.75)</f>
        <v>1485.75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IFERROR(__xludf.DUMMYFUNCTION("""COMPUTED_VALUE"""),1520.15)</f>
        <v>1520.15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IFERROR(__xludf.DUMMYFUNCTION("""COMPUTED_VALUE"""),1506.55)</f>
        <v>1506.55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IFERROR(__xludf.DUMMYFUNCTION("""COMPUTED_VALUE"""),1521.6)</f>
        <v>1521.6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IFERROR(__xludf.DUMMYFUNCTION("""COMPUTED_VALUE"""),1502.1)</f>
        <v>1502.1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IFERROR(__xludf.DUMMYFUNCTION("""COMPUTED_VALUE"""),1519.0)</f>
        <v>1519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IFERROR(__xludf.DUMMYFUNCTION("""COMPUTED_VALUE"""),1511.15)</f>
        <v>1511.15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IFERROR(__xludf.DUMMYFUNCTION("""COMPUTED_VALUE"""),1529.15)</f>
        <v>1529.15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IFERROR(__xludf.DUMMYFUNCTION("""COMPUTED_VALUE"""),1515.35)</f>
        <v>1515.35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IFERROR(__xludf.DUMMYFUNCTION("""COMPUTED_VALUE"""),1521.75)</f>
        <v>1521.75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IFERROR(__xludf.DUMMYFUNCTION("""COMPUTED_VALUE"""),1494.65)</f>
        <v>1494.65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IFERROR(__xludf.DUMMYFUNCTION("""COMPUTED_VALUE"""),1506.55)</f>
        <v>1506.55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IFERROR(__xludf.DUMMYFUNCTION("""COMPUTED_VALUE"""),1525.05)</f>
        <v>1525.05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IFERROR(__xludf.DUMMYFUNCTION("""COMPUTED_VALUE"""),1545.25)</f>
        <v>1545.25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IFERROR(__xludf.DUMMYFUNCTION("""COMPUTED_VALUE"""),1527.4)</f>
        <v>1527.4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IFERROR(__xludf.DUMMYFUNCTION("""COMPUTED_VALUE"""),1536.3)</f>
        <v>1536.3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IFERROR(__xludf.DUMMYFUNCTION("""COMPUTED_VALUE"""),1531.4)</f>
        <v>1531.4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IFERROR(__xludf.DUMMYFUNCTION("""COMPUTED_VALUE"""),1540.95)</f>
        <v>1540.95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IFERROR(__xludf.DUMMYFUNCTION("""COMPUTED_VALUE"""),1539.3)</f>
        <v>1539.3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IFERROR(__xludf.DUMMYFUNCTION("""COMPUTED_VALUE"""),1495.1)</f>
        <v>1495.1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IFERROR(__xludf.DUMMYFUNCTION("""COMPUTED_VALUE"""),1486.7)</f>
        <v>1486.7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IFERROR(__xludf.DUMMYFUNCTION("""COMPUTED_VALUE"""),1466.05)</f>
        <v>1466.05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IFERROR(__xludf.DUMMYFUNCTION("""COMPUTED_VALUE"""),1464.9)</f>
        <v>1464.9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IFERROR(__xludf.DUMMYFUNCTION("""COMPUTED_VALUE"""),1478.95)</f>
        <v>1478.95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IFERROR(__xludf.DUMMYFUNCTION("""COMPUTED_VALUE"""),1459.1)</f>
        <v>1459.1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IFERROR(__xludf.DUMMYFUNCTION("""COMPUTED_VALUE"""),1459.8)</f>
        <v>1459.8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IFERROR(__xludf.DUMMYFUNCTION("""COMPUTED_VALUE"""),1453.05)</f>
        <v>1453.05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IFERROR(__xludf.DUMMYFUNCTION("""COMPUTED_VALUE"""),1429.85)</f>
        <v>1429.85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IFERROR(__xludf.DUMMYFUNCTION("""COMPUTED_VALUE"""),1487.3)</f>
        <v>1487.3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IFERROR(__xludf.DUMMYFUNCTION("""COMPUTED_VALUE"""),1472.7)</f>
        <v>1472.7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IFERROR(__xludf.DUMMYFUNCTION("""COMPUTED_VALUE"""),1506.85)</f>
        <v>1506.85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IFERROR(__xludf.DUMMYFUNCTION("""COMPUTED_VALUE"""),1513.1)</f>
        <v>1513.1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IFERROR(__xludf.DUMMYFUNCTION("""COMPUTED_VALUE"""),1499.75)</f>
        <v>1499.75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IFERROR(__xludf.DUMMYFUNCTION("""COMPUTED_VALUE"""),1506.85)</f>
        <v>1506.85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IFERROR(__xludf.DUMMYFUNCTION("""COMPUTED_VALUE"""),1510.8)</f>
        <v>1510.8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IFERROR(__xludf.DUMMYFUNCTION("""COMPUTED_VALUE"""),1516.0)</f>
        <v>1516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IFERROR(__xludf.DUMMYFUNCTION("""COMPUTED_VALUE"""),1520.95)</f>
        <v>1520.95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IFERROR(__xludf.DUMMYFUNCTION("""COMPUTED_VALUE"""),1504.0)</f>
        <v>1504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IFERROR(__xludf.DUMMYFUNCTION("""COMPUTED_VALUE"""),1471.0)</f>
        <v>1471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IFERROR(__xludf.DUMMYFUNCTION("""COMPUTED_VALUE"""),1467.25)</f>
        <v>1467.25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IFERROR(__xludf.DUMMYFUNCTION("""COMPUTED_VALUE"""),1494.5)</f>
        <v>1494.5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IFERROR(__xludf.DUMMYFUNCTION("""COMPUTED_VALUE"""),1505.2)</f>
        <v>1505.2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IFERROR(__xludf.DUMMYFUNCTION("""COMPUTED_VALUE"""),1521.15)</f>
        <v>1521.15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IFERROR(__xludf.DUMMYFUNCTION("""COMPUTED_VALUE"""),1516.25)</f>
        <v>1516.25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IFERROR(__xludf.DUMMYFUNCTION("""COMPUTED_VALUE"""),1520.85)</f>
        <v>1520.85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IFERROR(__xludf.DUMMYFUNCTION("""COMPUTED_VALUE"""),1520.1)</f>
        <v>1520.1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IFERROR(__xludf.DUMMYFUNCTION("""COMPUTED_VALUE"""),1524.05)</f>
        <v>1524.05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IFERROR(__xludf.DUMMYFUNCTION("""COMPUTED_VALUE"""),1533.95)</f>
        <v>1533.95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IFERROR(__xludf.DUMMYFUNCTION("""COMPUTED_VALUE"""),1557.9)</f>
        <v>1557.9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IFERROR(__xludf.DUMMYFUNCTION("""COMPUTED_VALUE"""),1568.4)</f>
        <v>1568.4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IFERROR(__xludf.DUMMYFUNCTION("""COMPUTED_VALUE"""),1556.4)</f>
        <v>1556.4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IFERROR(__xludf.DUMMYFUNCTION("""COMPUTED_VALUE"""),1585.4)</f>
        <v>1585.4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IFERROR(__xludf.DUMMYFUNCTION("""COMPUTED_VALUE"""),1598.55)</f>
        <v>1598.55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IFERROR(__xludf.DUMMYFUNCTION("""COMPUTED_VALUE"""),1581.75)</f>
        <v>1581.75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IFERROR(__xludf.DUMMYFUNCTION("""COMPUTED_VALUE"""),1577.3)</f>
        <v>1577.3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IFERROR(__xludf.DUMMYFUNCTION("""COMPUTED_VALUE"""),1586.2)</f>
        <v>1586.2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IFERROR(__xludf.DUMMYFUNCTION("""COMPUTED_VALUE"""),1579.3)</f>
        <v>1579.3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IFERROR(__xludf.DUMMYFUNCTION("""COMPUTED_VALUE"""),1594.25)</f>
        <v>1594.25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IFERROR(__xludf.DUMMYFUNCTION("""COMPUTED_VALUE"""),1568.65)</f>
        <v>1568.65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IFERROR(__xludf.DUMMYFUNCTION("""COMPUTED_VALUE"""),1587.35)</f>
        <v>1587.35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IFERROR(__xludf.DUMMYFUNCTION("""COMPUTED_VALUE"""),1601.6)</f>
        <v>1601.6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IFERROR(__xludf.DUMMYFUNCTION("""COMPUTED_VALUE"""),1619.45)</f>
        <v>1619.45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IFERROR(__xludf.DUMMYFUNCTION("""COMPUTED_VALUE"""),1665.8)</f>
        <v>1665.8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IFERROR(__xludf.DUMMYFUNCTION("""COMPUTED_VALUE"""),1714.25)</f>
        <v>1714.25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IFERROR(__xludf.DUMMYFUNCTION("""COMPUTED_VALUE"""),1723.25)</f>
        <v>1723.25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IFERROR(__xludf.DUMMYFUNCTION("""COMPUTED_VALUE"""),1701.6)</f>
        <v>1701.6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IFERROR(__xludf.DUMMYFUNCTION("""COMPUTED_VALUE"""),1719.35)</f>
        <v>1719.35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IFERROR(__xludf.DUMMYFUNCTION("""COMPUTED_VALUE"""),1715.2)</f>
        <v>1715.2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IFERROR(__xludf.DUMMYFUNCTION("""COMPUTED_VALUE"""),1731.65)</f>
        <v>1731.65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IFERROR(__xludf.DUMMYFUNCTION("""COMPUTED_VALUE"""),1720.35)</f>
        <v>1720.35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IFERROR(__xludf.DUMMYFUNCTION("""COMPUTED_VALUE"""),1707.55)</f>
        <v>1707.55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IFERROR(__xludf.DUMMYFUNCTION("""COMPUTED_VALUE"""),1734.45)</f>
        <v>1734.45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IFERROR(__xludf.DUMMYFUNCTION("""COMPUTED_VALUE"""),1737.05)</f>
        <v>1737.05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IFERROR(__xludf.DUMMYFUNCTION("""COMPUTED_VALUE"""),1735.3)</f>
        <v>1735.3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IFERROR(__xludf.DUMMYFUNCTION("""COMPUTED_VALUE"""),1733.85)</f>
        <v>1733.85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IFERROR(__xludf.DUMMYFUNCTION("""COMPUTED_VALUE"""),1740.1)</f>
        <v>1740.1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IFERROR(__xludf.DUMMYFUNCTION("""COMPUTED_VALUE"""),1741.65)</f>
        <v>1741.65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IFERROR(__xludf.DUMMYFUNCTION("""COMPUTED_VALUE"""),1742.75)</f>
        <v>1742.75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IFERROR(__xludf.DUMMYFUNCTION("""COMPUTED_VALUE"""),1747.8)</f>
        <v>1747.8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IFERROR(__xludf.DUMMYFUNCTION("""COMPUTED_VALUE"""),1766.35)</f>
        <v>1766.35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IFERROR(__xludf.DUMMYFUNCTION("""COMPUTED_VALUE"""),1764.65)</f>
        <v>1764.65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IFERROR(__xludf.DUMMYFUNCTION("""COMPUTED_VALUE"""),1750.65)</f>
        <v>1750.65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IFERROR(__xludf.DUMMYFUNCTION("""COMPUTED_VALUE"""),1775.75)</f>
        <v>1775.75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IFERROR(__xludf.DUMMYFUNCTION("""COMPUTED_VALUE"""),1772.45)</f>
        <v>1772.45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IFERROR(__xludf.DUMMYFUNCTION("""COMPUTED_VALUE"""),1789.4)</f>
        <v>1789.4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IFERROR(__xludf.DUMMYFUNCTION("""COMPUTED_VALUE"""),1811.85)</f>
        <v>1811.85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IFERROR(__xludf.DUMMYFUNCTION("""COMPUTED_VALUE"""),1799.2)</f>
        <v>1799.2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IFERROR(__xludf.DUMMYFUNCTION("""COMPUTED_VALUE"""),1821.65)</f>
        <v>1821.65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IFERROR(__xludf.DUMMYFUNCTION("""COMPUTED_VALUE"""),1815.95)</f>
        <v>1815.95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IFERROR(__xludf.DUMMYFUNCTION("""COMPUTED_VALUE"""),1811.5)</f>
        <v>1811.5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IFERROR(__xludf.DUMMYFUNCTION("""COMPUTED_VALUE"""),1832.85)</f>
        <v>1832.85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IFERROR(__xludf.DUMMYFUNCTION("""COMPUTED_VALUE"""),1826.5)</f>
        <v>1826.5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IFERROR(__xludf.DUMMYFUNCTION("""COMPUTED_VALUE"""),1824.55)</f>
        <v>1824.55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IFERROR(__xludf.DUMMYFUNCTION("""COMPUTED_VALUE"""),1821.85)</f>
        <v>1821.85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IFERROR(__xludf.DUMMYFUNCTION("""COMPUTED_VALUE"""),1836.35)</f>
        <v>1836.35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IFERROR(__xludf.DUMMYFUNCTION("""COMPUTED_VALUE"""),1845.7)</f>
        <v>1845.7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IFERROR(__xludf.DUMMYFUNCTION("""COMPUTED_VALUE"""),1865.4)</f>
        <v>1865.4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IFERROR(__xludf.DUMMYFUNCTION("""COMPUTED_VALUE"""),1853.75)</f>
        <v>1853.75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IFERROR(__xludf.DUMMYFUNCTION("""COMPUTED_VALUE"""),1862.95)</f>
        <v>1862.95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IFERROR(__xludf.DUMMYFUNCTION("""COMPUTED_VALUE"""),1866.1)</f>
        <v>1866.1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IFERROR(__xludf.DUMMYFUNCTION("""COMPUTED_VALUE"""),1836.0)</f>
        <v>1836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IFERROR(__xludf.DUMMYFUNCTION("""COMPUTED_VALUE"""),1846.05)</f>
        <v>1846.05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IFERROR(__xludf.DUMMYFUNCTION("""COMPUTED_VALUE"""),1865.75)</f>
        <v>1865.75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IFERROR(__xludf.DUMMYFUNCTION("""COMPUTED_VALUE"""),1862.7)</f>
        <v>1862.7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IFERROR(__xludf.DUMMYFUNCTION("""COMPUTED_VALUE"""),1868.1)</f>
        <v>1868.1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IFERROR(__xludf.DUMMYFUNCTION("""COMPUTED_VALUE"""),1870.55)</f>
        <v>1870.55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IFERROR(__xludf.DUMMYFUNCTION("""COMPUTED_VALUE"""),1898.4)</f>
        <v>1898.4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IFERROR(__xludf.DUMMYFUNCTION("""COMPUTED_VALUE"""),1948.7)</f>
        <v>1948.7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IFERROR(__xludf.DUMMYFUNCTION("""COMPUTED_VALUE"""),1926.7)</f>
        <v>1926.7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IFERROR(__xludf.DUMMYFUNCTION("""COMPUTED_VALUE"""),1919.95)</f>
        <v>1919.95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IFERROR(__xludf.DUMMYFUNCTION("""COMPUTED_VALUE"""),1910.85)</f>
        <v>1910.85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IFERROR(__xludf.DUMMYFUNCTION("""COMPUTED_VALUE"""),1910.05)</f>
        <v>1910.05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IFERROR(__xludf.DUMMYFUNCTION("""COMPUTED_VALUE"""),1905.25)</f>
        <v>1905.25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IFERROR(__xludf.DUMMYFUNCTION("""COMPUTED_VALUE"""),1917.15)</f>
        <v>1917.15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IFERROR(__xludf.DUMMYFUNCTION("""COMPUTED_VALUE"""),1930.85)</f>
        <v>1930.85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IFERROR(__xludf.DUMMYFUNCTION("""COMPUTED_VALUE"""),1887.75)</f>
        <v>1887.75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IFERROR(__xludf.DUMMYFUNCTION("""COMPUTED_VALUE"""),1901.95)</f>
        <v>1901.95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IFERROR(__xludf.DUMMYFUNCTION("""COMPUTED_VALUE"""),1909.75)</f>
        <v>1909.75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IFERROR(__xludf.DUMMYFUNCTION("""COMPUTED_VALUE"""),1898.45)</f>
        <v>1898.45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IFERROR(__xludf.DUMMYFUNCTION("""COMPUTED_VALUE"""),1898.5)</f>
        <v>1898.5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IFERROR(__xludf.DUMMYFUNCTION("""COMPUTED_VALUE"""),1889.55)</f>
        <v>1889.55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IFERROR(__xludf.DUMMYFUNCTION("""COMPUTED_VALUE"""),1910.35)</f>
        <v>1910.35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IFERROR(__xludf.DUMMYFUNCTION("""COMPUTED_VALUE"""),1897.0)</f>
        <v>1897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IFERROR(__xludf.DUMMYFUNCTION("""COMPUTED_VALUE"""),1887.55)</f>
        <v>1887.55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IFERROR(__xludf.DUMMYFUNCTION("""COMPUTED_VALUE"""),1839.35)</f>
        <v>1839.35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IFERROR(__xludf.DUMMYFUNCTION("""COMPUTED_VALUE"""),1848.9)</f>
        <v>1848.9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IFERROR(__xludf.DUMMYFUNCTION("""COMPUTED_VALUE"""),1860.4)</f>
        <v>1860.4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IFERROR(__xludf.DUMMYFUNCTION("""COMPUTED_VALUE"""),1902.9)</f>
        <v>1902.9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IFERROR(__xludf.DUMMYFUNCTION("""COMPUTED_VALUE"""),1871.6)</f>
        <v>1871.6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IFERROR(__xludf.DUMMYFUNCTION("""COMPUTED_VALUE"""),1852.1)</f>
        <v>1852.1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IFERROR(__xludf.DUMMYFUNCTION("""COMPUTED_VALUE"""),1848.9)</f>
        <v>1848.9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IFERROR(__xludf.DUMMYFUNCTION("""COMPUTED_VALUE"""),1808.9)</f>
        <v>1808.9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IFERROR(__xludf.DUMMYFUNCTION("""COMPUTED_VALUE"""),1803.6)</f>
        <v>1803.6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IFERROR(__xludf.DUMMYFUNCTION("""COMPUTED_VALUE"""),1827.45)</f>
        <v>1827.45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IFERROR(__xludf.DUMMYFUNCTION("""COMPUTED_VALUE"""),1790.95)</f>
        <v>1790.95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IFERROR(__xludf.DUMMYFUNCTION("""COMPUTED_VALUE"""),1809.6)</f>
        <v>1809.6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IFERROR(__xludf.DUMMYFUNCTION("""COMPUTED_VALUE"""),1794.6)</f>
        <v>1794.6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IFERROR(__xludf.DUMMYFUNCTION("""COMPUTED_VALUE"""),1800.85)</f>
        <v>1800.85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IFERROR(__xludf.DUMMYFUNCTION("""COMPUTED_VALUE"""),1779.0)</f>
        <v>1779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IFERROR(__xludf.DUMMYFUNCTION("""COMPUTED_VALUE"""),1768.2)</f>
        <v>1768.2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IFERROR(__xludf.DUMMYFUNCTION("""COMPUTED_VALUE"""),1747.75)</f>
        <v>1747.75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IFERROR(__xludf.DUMMYFUNCTION("""COMPUTED_VALUE"""),1777.25)</f>
        <v>1777.25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IFERROR(__xludf.DUMMYFUNCTION("""COMPUTED_VALUE"""),1780.0)</f>
        <v>1780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IFERROR(__xludf.DUMMYFUNCTION("""COMPUTED_VALUE"""),1795.3)</f>
        <v>1795.3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IFERROR(__xludf.DUMMYFUNCTION("""COMPUTED_VALUE"""),1798.9)</f>
        <v>1798.9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IFERROR(__xludf.DUMMYFUNCTION("""COMPUTED_VALUE"""),1761.6)</f>
        <v>1761.6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IFERROR(__xludf.DUMMYFUNCTION("""COMPUTED_VALUE"""),1749.45)</f>
        <v>1749.45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IFERROR(__xludf.DUMMYFUNCTION("""COMPUTED_VALUE"""),1734.25)</f>
        <v>1734.25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IFERROR(__xludf.DUMMYFUNCTION("""COMPUTED_VALUE"""),1780.9)</f>
        <v>1780.9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IFERROR(__xludf.DUMMYFUNCTION("""COMPUTED_VALUE"""),1808.55)</f>
        <v>1808.55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IFERROR(__xludf.DUMMYFUNCTION("""COMPUTED_VALUE"""),1800.05)</f>
        <v>1800.05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IFERROR(__xludf.DUMMYFUNCTION("""COMPUTED_VALUE"""),1800.2)</f>
        <v>1800.2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IFERROR(__xludf.DUMMYFUNCTION("""COMPUTED_VALUE"""),1813.45)</f>
        <v>1813.45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IFERROR(__xludf.DUMMYFUNCTION("""COMPUTED_VALUE"""),1804.85)</f>
        <v>1804.85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IFERROR(__xludf.DUMMYFUNCTION("""COMPUTED_VALUE"""),1806.65)</f>
        <v>1806.65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IFERROR(__xludf.DUMMYFUNCTION("""COMPUTED_VALUE"""),1809.95)</f>
        <v>1809.95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IFERROR(__xludf.DUMMYFUNCTION("""COMPUTED_VALUE"""),1814.0)</f>
        <v>1814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IFERROR(__xludf.DUMMYFUNCTION("""COMPUTED_VALUE"""),1805.45)</f>
        <v>1805.45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IFERROR(__xludf.DUMMYFUNCTION("""COMPUTED_VALUE"""),1813.45)</f>
        <v>1813.45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IFERROR(__xludf.DUMMYFUNCTION("""COMPUTED_VALUE"""),1809.8)</f>
        <v>1809.8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IFERROR(__xludf.DUMMYFUNCTION("""COMPUTED_VALUE"""),1789.05)</f>
        <v>1789.05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IFERROR(__xludf.DUMMYFUNCTION("""COMPUTED_VALUE"""),1801.05)</f>
        <v>1801.05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IFERROR(__xludf.DUMMYFUNCTION("""COMPUTED_VALUE"""),1823.3)</f>
        <v>1823.3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IFERROR(__xludf.DUMMYFUNCTION("""COMPUTED_VALUE"""),1808.85)</f>
        <v>1808.85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IFERROR(__xludf.DUMMYFUNCTION("""COMPUTED_VALUE"""),1814.6)</f>
        <v>1814.6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IFERROR(__xludf.DUMMYFUNCTION("""COMPUTED_VALUE"""),1819.0)</f>
        <v>1819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IFERROR(__xludf.DUMMYFUNCTION("""COMPUTED_VALUE"""),1841.35)</f>
        <v>1841.35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IFERROR(__xludf.DUMMYFUNCTION("""COMPUTED_VALUE"""),1861.25)</f>
        <v>1861.25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IFERROR(__xludf.DUMMYFUNCTION("""COMPUTED_VALUE"""),1883.9)</f>
        <v>1883.9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IFERROR(__xludf.DUMMYFUNCTION("""COMPUTED_VALUE"""),1886.35)</f>
        <v>1886.35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IFERROR(__xludf.DUMMYFUNCTION("""COMPUTED_VALUE"""),1889.95)</f>
        <v>1889.95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IFERROR(__xludf.DUMMYFUNCTION("""COMPUTED_VALUE"""),1878.0)</f>
        <v>1878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IFERROR(__xludf.DUMMYFUNCTION("""COMPUTED_VALUE"""),1849.65)</f>
        <v>1849.65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IFERROR(__xludf.DUMMYFUNCTION("""COMPUTED_VALUE"""),1847.4)</f>
        <v>1847.4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IFERROR(__xludf.DUMMYFUNCTION("""COMPUTED_VALUE"""),1853.4)</f>
        <v>1853.4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IFERROR(__xludf.DUMMYFUNCTION("""COMPUTED_VALUE"""),1837.75)</f>
        <v>1837.75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IFERROR(__xludf.DUMMYFUNCTION("""COMPUTED_VALUE"""),1826.35)</f>
        <v>1826.35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IFERROR(__xludf.DUMMYFUNCTION("""COMPUTED_VALUE"""),1784.8)</f>
        <v>1784.8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IFERROR(__xludf.DUMMYFUNCTION("""COMPUTED_VALUE"""),1746.9)</f>
        <v>1746.9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IFERROR(__xludf.DUMMYFUNCTION("""COMPUTED_VALUE"""),1770.85)</f>
        <v>1770.85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IFERROR(__xludf.DUMMYFUNCTION("""COMPUTED_VALUE"""),1756.85)</f>
        <v>1756.85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IFERROR(__xludf.DUMMYFUNCTION("""COMPUTED_VALUE"""),1763.3)</f>
        <v>1763.3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IFERROR(__xludf.DUMMYFUNCTION("""COMPUTED_VALUE"""),1786.55)</f>
        <v>1786.55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IFERROR(__xludf.DUMMYFUNCTION("""COMPUTED_VALUE"""),1778.25)</f>
        <v>1778.25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IFERROR(__xludf.DUMMYFUNCTION("""COMPUTED_VALUE"""),1762.7)</f>
        <v>1762.7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IFERROR(__xludf.DUMMYFUNCTION("""COMPUTED_VALUE"""),1798.95)</f>
        <v>1798.95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IFERROR(__xludf.DUMMYFUNCTION("""COMPUTED_VALUE"""),1833.6)</f>
        <v>1833.6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IFERROR(__xludf.DUMMYFUNCTION("""COMPUTED_VALUE"""),1822.2)</f>
        <v>1822.2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IFERROR(__xludf.DUMMYFUNCTION("""COMPUTED_VALUE"""),1786.85)</f>
        <v>1786.85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IFERROR(__xludf.DUMMYFUNCTION("""COMPUTED_VALUE"""),1705.5)</f>
        <v>1705.5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IFERROR(__xludf.DUMMYFUNCTION("""COMPUTED_VALUE"""),1735.35)</f>
        <v>1735.35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IFERROR(__xludf.DUMMYFUNCTION("""COMPUTED_VALUE"""),1739.1)</f>
        <v>1739.1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IFERROR(__xludf.DUMMYFUNCTION("""COMPUTED_VALUE"""),1743.95)</f>
        <v>1743.95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IFERROR(__xludf.DUMMYFUNCTION("""COMPUTED_VALUE"""),1740.6)</f>
        <v>1740.6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IFERROR(__xludf.DUMMYFUNCTION("""COMPUTED_VALUE"""),1765.25)</f>
        <v>1765.25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IFERROR(__xludf.DUMMYFUNCTION("""COMPUTED_VALUE"""),1752.75)</f>
        <v>1752.75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IFERROR(__xludf.DUMMYFUNCTION("""COMPUTED_VALUE"""),1742.0)</f>
        <v>1742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IFERROR(__xludf.DUMMYFUNCTION("""COMPUTED_VALUE"""),1749.8)</f>
        <v>1749.8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IFERROR(__xludf.DUMMYFUNCTION("""COMPUTED_VALUE"""),1732.1)</f>
        <v>1732.1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IFERROR(__xludf.DUMMYFUNCTION("""COMPUTED_VALUE"""),1699.75)</f>
        <v>1699.75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IFERROR(__xludf.DUMMYFUNCTION("""COMPUTED_VALUE"""),1693.85)</f>
        <v>1693.85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IFERROR(__xludf.DUMMYFUNCTION("""COMPUTED_VALUE"""),1746.35)</f>
        <v>1746.35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IFERROR(__xludf.DUMMYFUNCTION("""COMPUTED_VALUE"""),1700.5)</f>
        <v>1700.5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IFERROR(__xludf.DUMMYFUNCTION("""COMPUTED_VALUE"""),1714.2)</f>
        <v>1714.2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IFERROR(__xludf.DUMMYFUNCTION("""COMPUTED_VALUE"""),1701.6)</f>
        <v>1701.6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IFERROR(__xludf.DUMMYFUNCTION("""COMPUTED_VALUE"""),1676.6)</f>
        <v>1676.6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IFERROR(__xludf.DUMMYFUNCTION("""COMPUTED_VALUE"""),1669.3)</f>
        <v>1669.3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IFERROR(__xludf.DUMMYFUNCTION("""COMPUTED_VALUE"""),1643.75)</f>
        <v>1643.75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IFERROR(__xludf.DUMMYFUNCTION("""COMPUTED_VALUE"""),1639.5)</f>
        <v>1639.5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IFERROR(__xludf.DUMMYFUNCTION("""COMPUTED_VALUE"""),1613.6)</f>
        <v>1613.6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IFERROR(__xludf.DUMMYFUNCTION("""COMPUTED_VALUE"""),1647.5)</f>
        <v>1647.5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IFERROR(__xludf.DUMMYFUNCTION("""COMPUTED_VALUE"""),1593.25)</f>
        <v>1593.25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IFERROR(__xludf.DUMMYFUNCTION("""COMPUTED_VALUE"""),1585.1)</f>
        <v>1585.1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IFERROR(__xludf.DUMMYFUNCTION("""COMPUTED_VALUE"""),1566.5)</f>
        <v>1566.5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IFERROR(__xludf.DUMMYFUNCTION("""COMPUTED_VALUE"""),1582.45)</f>
        <v>1582.45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IFERROR(__xludf.DUMMYFUNCTION("""COMPUTED_VALUE"""),1614.0)</f>
        <v>1614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IFERROR(__xludf.DUMMYFUNCTION("""COMPUTED_VALUE"""),1609.3)</f>
        <v>1609.3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IFERROR(__xludf.DUMMYFUNCTION("""COMPUTED_VALUE"""),1611.5)</f>
        <v>1611.5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IFERROR(__xludf.DUMMYFUNCTION("""COMPUTED_VALUE"""),1655.3)</f>
        <v>1655.3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IFERROR(__xludf.DUMMYFUNCTION("""COMPUTED_VALUE"""),1676.85)</f>
        <v>1676.85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IFERROR(__xludf.DUMMYFUNCTION("""COMPUTED_VALUE"""),1683.45)</f>
        <v>1683.45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IFERROR(__xludf.DUMMYFUNCTION("""COMPUTED_VALUE"""),1704.3)</f>
        <v>1704.3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IFERROR(__xludf.DUMMYFUNCTION("""COMPUTED_VALUE"""),1747.8)</f>
        <v>1747.8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IFERROR(__xludf.DUMMYFUNCTION("""COMPUTED_VALUE"""),1732.35)</f>
        <v>1732.35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IFERROR(__xludf.DUMMYFUNCTION("""COMPUTED_VALUE"""),1750.25)</f>
        <v>1750.25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IFERROR(__xludf.DUMMYFUNCTION("""COMPUTED_VALUE"""),1784.5)</f>
        <v>1784.5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IFERROR(__xludf.DUMMYFUNCTION("""COMPUTED_VALUE"""),1784.8)</f>
        <v>1784.8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IFERROR(__xludf.DUMMYFUNCTION("""COMPUTED_VALUE"""),1764.75)</f>
        <v>1764.75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IFERROR(__xludf.DUMMYFUNCTION("""COMPUTED_VALUE"""),1758.95)</f>
        <v>1758.95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IFERROR(__xludf.DUMMYFUNCTION("""COMPUTED_VALUE"""),1731.45)</f>
        <v>1731.45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IFERROR(__xludf.DUMMYFUNCTION("""COMPUTED_VALUE"""),1734.7)</f>
        <v>1734.7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IFERROR(__xludf.DUMMYFUNCTION("""COMPUTED_VALUE"""),1698.35)</f>
        <v>1698.35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IFERROR(__xludf.DUMMYFUNCTION("""COMPUTED_VALUE"""),1713.65)</f>
        <v>1713.65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IFERROR(__xludf.DUMMYFUNCTION("""COMPUTED_VALUE"""),1770.0)</f>
        <v>1770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IFERROR(__xludf.DUMMYFUNCTION("""COMPUTED_VALUE"""),1709.35)</f>
        <v>1709.35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IFERROR(__xludf.DUMMYFUNCTION("""COMPUTED_VALUE"""),1666.35)</f>
        <v>1666.35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IFERROR(__xludf.DUMMYFUNCTION("""COMPUTED_VALUE"""),1688.35)</f>
        <v>1688.35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IFERROR(__xludf.DUMMYFUNCTION("""COMPUTED_VALUE"""),1652.2)</f>
        <v>1652.2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IFERROR(__xludf.DUMMYFUNCTION("""COMPUTED_VALUE"""),1687.55)</f>
        <v>1687.55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IFERROR(__xludf.DUMMYFUNCTION("""COMPUTED_VALUE"""),1705.0)</f>
        <v>1705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IFERROR(__xludf.DUMMYFUNCTION("""COMPUTED_VALUE"""),1693.1)</f>
        <v>1693.1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IFERROR(__xludf.DUMMYFUNCTION("""COMPUTED_VALUE"""),1751.5)</f>
        <v>1751.5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IFERROR(__xludf.DUMMYFUNCTION("""COMPUTED_VALUE"""),1744.9)</f>
        <v>1744.9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IFERROR(__xludf.DUMMYFUNCTION("""COMPUTED_VALUE"""),1747.4)</f>
        <v>1747.4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IFERROR(__xludf.DUMMYFUNCTION("""COMPUTED_VALUE"""),1788.8)</f>
        <v>1788.8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IFERROR(__xludf.DUMMYFUNCTION("""COMPUTED_VALUE"""),1803.9)</f>
        <v>1803.9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IFERROR(__xludf.DUMMYFUNCTION("""COMPUTED_VALUE"""),1787.4)</f>
        <v>1787.4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IFERROR(__xludf.DUMMYFUNCTION("""COMPUTED_VALUE"""),1841.6)</f>
        <v>1841.6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IFERROR(__xludf.DUMMYFUNCTION("""COMPUTED_VALUE"""),1805.5)</f>
        <v>1805.5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IFERROR(__xludf.DUMMYFUNCTION("""COMPUTED_VALUE"""),1832.3)</f>
        <v>1832.3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IFERROR(__xludf.DUMMYFUNCTION("""COMPUTED_VALUE"""),1829.4)</f>
        <v>1829.4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IFERROR(__xludf.DUMMYFUNCTION("""COMPUTED_VALUE"""),1836.6)</f>
        <v>1836.6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IFERROR(__xludf.DUMMYFUNCTION("""COMPUTED_VALUE"""),1819.1)</f>
        <v>1819.1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IFERROR(__xludf.DUMMYFUNCTION("""COMPUTED_VALUE"""),1781.3)</f>
        <v>1781.3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IFERROR(__xludf.DUMMYFUNCTION("""COMPUTED_VALUE"""),1767.2)</f>
        <v>1767.2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IFERROR(__xludf.DUMMYFUNCTION("""COMPUTED_VALUE"""),1744.8)</f>
        <v>1744.8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IFERROR(__xludf.DUMMYFUNCTION("""COMPUTED_VALUE"""),1686.2)</f>
        <v>1686.2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IFERROR(__xludf.DUMMYFUNCTION("""COMPUTED_VALUE"""),1700.0)</f>
        <v>1700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IFERROR(__xludf.DUMMYFUNCTION("""COMPUTED_VALUE"""),1708.2)</f>
        <v>1708.2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IFERROR(__xludf.DUMMYFUNCTION("""COMPUTED_VALUE"""),1740.1)</f>
        <v>1740.1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IFERROR(__xludf.DUMMYFUNCTION("""COMPUTED_VALUE"""),1734.9)</f>
        <v>1734.9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IFERROR(__xludf.DUMMYFUNCTION("""COMPUTED_VALUE"""),1730.2)</f>
        <v>1730.2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IFERROR(__xludf.DUMMYFUNCTION("""COMPUTED_VALUE"""),1707.8)</f>
        <v>1707.8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IFERROR(__xludf.DUMMYFUNCTION("""COMPUTED_VALUE"""),1731.8)</f>
        <v>1731.8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IFERROR(__xludf.DUMMYFUNCTION("""COMPUTED_VALUE"""),1718.7)</f>
        <v>1718.7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IFERROR(__xludf.DUMMYFUNCTION("""COMPUTED_VALUE"""),1683.6)</f>
        <v>1683.6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IFERROR(__xludf.DUMMYFUNCTION("""COMPUTED_VALUE"""),1676.1)</f>
        <v>1676.1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IFERROR(__xludf.DUMMYFUNCTION("""COMPUTED_VALUE"""),1683.4)</f>
        <v>1683.4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IFERROR(__xludf.DUMMYFUNCTION("""COMPUTED_VALUE"""),1666.4)</f>
        <v>1666.4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IFERROR(__xludf.DUMMYFUNCTION("""COMPUTED_VALUE"""),1699.8)</f>
        <v>1699.8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IFERROR(__xludf.DUMMYFUNCTION("""COMPUTED_VALUE"""),1677.6)</f>
        <v>1677.6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IFERROR(__xludf.DUMMYFUNCTION("""COMPUTED_VALUE"""),1674.6)</f>
        <v>1674.6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IFERROR(__xludf.DUMMYFUNCTION("""COMPUTED_VALUE"""),1667.5)</f>
        <v>1667.5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IFERROR(__xludf.DUMMYFUNCTION("""COMPUTED_VALUE"""),1664.9)</f>
        <v>1664.9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IFERROR(__xludf.DUMMYFUNCTION("""COMPUTED_VALUE"""),1683.1)</f>
        <v>1683.1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IFERROR(__xludf.DUMMYFUNCTION("""COMPUTED_VALUE"""),1679.2)</f>
        <v>1679.2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IFERROR(__xludf.DUMMYFUNCTION("""COMPUTED_VALUE"""),1694.4)</f>
        <v>1694.4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IFERROR(__xludf.DUMMYFUNCTION("""COMPUTED_VALUE"""),1688.8)</f>
        <v>1688.8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IFERROR(__xludf.DUMMYFUNCTION("""COMPUTED_VALUE"""),1690.6)</f>
        <v>1690.6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IFERROR(__xludf.DUMMYFUNCTION("""COMPUTED_VALUE"""),1687.4)</f>
        <v>1687.4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IFERROR(__xludf.DUMMYFUNCTION("""COMPUTED_VALUE"""),1687.8)</f>
        <v>1687.8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IFERROR(__xludf.DUMMYFUNCTION("""COMPUTED_VALUE"""),1685.3)</f>
        <v>1685.3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IFERROR(__xludf.DUMMYFUNCTION("""COMPUTED_VALUE"""),1650.2)</f>
        <v>1650.2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IFERROR(__xludf.DUMMYFUNCTION("""COMPUTED_VALUE"""),1648.0)</f>
        <v>1648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IFERROR(__xludf.DUMMYFUNCTION("""COMPUTED_VALUE"""),1647.6)</f>
        <v>1647.6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IFERROR(__xludf.DUMMYFUNCTION("""COMPUTED_VALUE"""),1665.1)</f>
        <v>1665.1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IFERROR(__xludf.DUMMYFUNCTION("""COMPUTED_VALUE"""),1662.5)</f>
        <v>1662.5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IFERROR(__xludf.DUMMYFUNCTION("""COMPUTED_VALUE"""),1661.7)</f>
        <v>1661.7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IFERROR(__xludf.DUMMYFUNCTION("""COMPUTED_VALUE"""),1669.6)</f>
        <v>1669.6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IFERROR(__xludf.DUMMYFUNCTION("""COMPUTED_VALUE"""),1669.8)</f>
        <v>1669.8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IFERROR(__xludf.DUMMYFUNCTION("""COMPUTED_VALUE"""),1687.6)</f>
        <v>1687.6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IFERROR(__xludf.DUMMYFUNCTION("""COMPUTED_VALUE"""),1675.7)</f>
        <v>1675.7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IFERROR(__xludf.DUMMYFUNCTION("""COMPUTED_VALUE"""),1667.2)</f>
        <v>1667.2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IFERROR(__xludf.DUMMYFUNCTION("""COMPUTED_VALUE"""),1677.5)</f>
        <v>1677.5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IFERROR(__xludf.DUMMYFUNCTION("""COMPUTED_VALUE"""),1679.7)</f>
        <v>1679.7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IFERROR(__xludf.DUMMYFUNCTION("""COMPUTED_VALUE"""),1676.3)</f>
        <v>1676.3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IFERROR(__xludf.DUMMYFUNCTION("""COMPUTED_VALUE"""),1679.9)</f>
        <v>1679.9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IFERROR(__xludf.DUMMYFUNCTION("""COMPUTED_VALUE"""),1672.5)</f>
        <v>1672.5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IFERROR(__xludf.DUMMYFUNCTION("""COMPUTED_VALUE"""),1669.4)</f>
        <v>1669.4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IFERROR(__xludf.DUMMYFUNCTION("""COMPUTED_VALUE"""),1662.5)</f>
        <v>1662.5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IFERROR(__xludf.DUMMYFUNCTION("""COMPUTED_VALUE"""),1672.0)</f>
        <v>1672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IFERROR(__xludf.DUMMYFUNCTION("""COMPUTED_VALUE"""),1682.6)</f>
        <v>1682.6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IFERROR(__xludf.DUMMYFUNCTION("""COMPUTED_VALUE"""),1727.5)</f>
        <v>1727.5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IFERROR(__xludf.DUMMYFUNCTION("""COMPUTED_VALUE"""),1701.0)</f>
        <v>1701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IFERROR(__xludf.DUMMYFUNCTION("""COMPUTED_VALUE"""),1703.4)</f>
        <v>1703.4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IFERROR(__xludf.DUMMYFUNCTION("""COMPUTED_VALUE"""),1693.6)</f>
        <v>1693.6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IFERROR(__xludf.DUMMYFUNCTION("""COMPUTED_VALUE"""),1692.3)</f>
        <v>1692.3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IFERROR(__xludf.DUMMYFUNCTION("""COMPUTED_VALUE"""),1678.0)</f>
        <v>1678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IFERROR(__xludf.DUMMYFUNCTION("""COMPUTED_VALUE"""),1682.5)</f>
        <v>1682.5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IFERROR(__xludf.DUMMYFUNCTION("""COMPUTED_VALUE"""),1692.0)</f>
        <v>1692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IFERROR(__xludf.DUMMYFUNCTION("""COMPUTED_VALUE"""),1699.0)</f>
        <v>1699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IFERROR(__xludf.DUMMYFUNCTION("""COMPUTED_VALUE"""),1702.2)</f>
        <v>1702.2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IFERROR(__xludf.DUMMYFUNCTION("""COMPUTED_VALUE"""),1710.5)</f>
        <v>1710.5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IFERROR(__xludf.DUMMYFUNCTION("""COMPUTED_VALUE"""),1733.8)</f>
        <v>1733.8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IFERROR(__xludf.DUMMYFUNCTION("""COMPUTED_VALUE"""),1706.7)</f>
        <v>1706.7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IFERROR(__xludf.DUMMYFUNCTION("""COMPUTED_VALUE"""),1629.7)</f>
        <v>1629.7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IFERROR(__xludf.DUMMYFUNCTION("""COMPUTED_VALUE"""),1641.6)</f>
        <v>1641.6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IFERROR(__xludf.DUMMYFUNCTION("""COMPUTED_VALUE"""),1632.1)</f>
        <v>1632.1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IFERROR(__xludf.DUMMYFUNCTION("""COMPUTED_VALUE"""),1595.2)</f>
        <v>1595.2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IFERROR(__xludf.DUMMYFUNCTION("""COMPUTED_VALUE"""),1598.4)</f>
        <v>1598.4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IFERROR(__xludf.DUMMYFUNCTION("""COMPUTED_VALUE"""),1586.9)</f>
        <v>1586.9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IFERROR(__xludf.DUMMYFUNCTION("""COMPUTED_VALUE"""),1608.4)</f>
        <v>1608.4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IFERROR(__xludf.DUMMYFUNCTION("""COMPUTED_VALUE"""),1622.2)</f>
        <v>1622.2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IFERROR(__xludf.DUMMYFUNCTION("""COMPUTED_VALUE"""),1639.8)</f>
        <v>1639.8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IFERROR(__xludf.DUMMYFUNCTION("""COMPUTED_VALUE"""),1641.4)</f>
        <v>1641.4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IFERROR(__xludf.DUMMYFUNCTION("""COMPUTED_VALUE"""),1632.7)</f>
        <v>1632.7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IFERROR(__xludf.DUMMYFUNCTION("""COMPUTED_VALUE"""),1626.6)</f>
        <v>1626.6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IFERROR(__xludf.DUMMYFUNCTION("""COMPUTED_VALUE"""),1633.1)</f>
        <v>1633.1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IFERROR(__xludf.DUMMYFUNCTION("""COMPUTED_VALUE"""),1640.2)</f>
        <v>1640.2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IFERROR(__xludf.DUMMYFUNCTION("""COMPUTED_VALUE"""),1641.8)</f>
        <v>1641.8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IFERROR(__xludf.DUMMYFUNCTION("""COMPUTED_VALUE"""),1656.7)</f>
        <v>1656.7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IFERROR(__xludf.DUMMYFUNCTION("""COMPUTED_VALUE"""),1600.3)</f>
        <v>1600.3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IFERROR(__xludf.DUMMYFUNCTION("""COMPUTED_VALUE"""),1585.7)</f>
        <v>1585.7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IFERROR(__xludf.DUMMYFUNCTION("""COMPUTED_VALUE"""),1594.5)</f>
        <v>1594.5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IFERROR(__xludf.DUMMYFUNCTION("""COMPUTED_VALUE"""),1563.3)</f>
        <v>1563.3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IFERROR(__xludf.DUMMYFUNCTION("""COMPUTED_VALUE"""),1565.2)</f>
        <v>1565.2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IFERROR(__xludf.DUMMYFUNCTION("""COMPUTED_VALUE"""),1578.7)</f>
        <v>1578.7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IFERROR(__xludf.DUMMYFUNCTION("""COMPUTED_VALUE"""),1582.3)</f>
        <v>1582.3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IFERROR(__xludf.DUMMYFUNCTION("""COMPUTED_VALUE"""),1593.6)</f>
        <v>1593.6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IFERROR(__xludf.DUMMYFUNCTION("""COMPUTED_VALUE"""),1581.0)</f>
        <v>1581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IFERROR(__xludf.DUMMYFUNCTION("""COMPUTED_VALUE"""),1591.7)</f>
        <v>1591.7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IFERROR(__xludf.DUMMYFUNCTION("""COMPUTED_VALUE"""),1593.4)</f>
        <v>1593.4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IFERROR(__xludf.DUMMYFUNCTION("""COMPUTED_VALUE"""),1609.7)</f>
        <v>1609.7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IFERROR(__xludf.DUMMYFUNCTION("""COMPUTED_VALUE"""),1616.6)</f>
        <v>1616.6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IFERROR(__xludf.DUMMYFUNCTION("""COMPUTED_VALUE"""),1602.0)</f>
        <v>1602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IFERROR(__xludf.DUMMYFUNCTION("""COMPUTED_VALUE"""),1610.5)</f>
        <v>1610.5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IFERROR(__xludf.DUMMYFUNCTION("""COMPUTED_VALUE"""),1620.2)</f>
        <v>1620.2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IFERROR(__xludf.DUMMYFUNCTION("""COMPUTED_VALUE"""),1648.6)</f>
        <v>1648.6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IFERROR(__xludf.DUMMYFUNCTION("""COMPUTED_VALUE"""),1656.0)</f>
        <v>1656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IFERROR(__xludf.DUMMYFUNCTION("""COMPUTED_VALUE"""),1644.0)</f>
        <v>1644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IFERROR(__xludf.DUMMYFUNCTION("""COMPUTED_VALUE"""),1631.2)</f>
        <v>1631.2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IFERROR(__xludf.DUMMYFUNCTION("""COMPUTED_VALUE"""),1627.1)</f>
        <v>1627.1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IFERROR(__xludf.DUMMYFUNCTION("""COMPUTED_VALUE"""),1627.4)</f>
        <v>1627.4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IFERROR(__xludf.DUMMYFUNCTION("""COMPUTED_VALUE"""),1586.7)</f>
        <v>1586.7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IFERROR(__xludf.DUMMYFUNCTION("""COMPUTED_VALUE"""),1589.3)</f>
        <v>1589.3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IFERROR(__xludf.DUMMYFUNCTION("""COMPUTED_VALUE"""),1594.3)</f>
        <v>1594.3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IFERROR(__xludf.DUMMYFUNCTION("""COMPUTED_VALUE"""),1636.2)</f>
        <v>1636.2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IFERROR(__xludf.DUMMYFUNCTION("""COMPUTED_VALUE"""),1631.2)</f>
        <v>1631.2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IFERROR(__xludf.DUMMYFUNCTION("""COMPUTED_VALUE"""),1654.7)</f>
        <v>1654.7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IFERROR(__xludf.DUMMYFUNCTION("""COMPUTED_VALUE"""),1653.1)</f>
        <v>1653.1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IFERROR(__xludf.DUMMYFUNCTION("""COMPUTED_VALUE"""),1631.6)</f>
        <v>1631.6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IFERROR(__xludf.DUMMYFUNCTION("""COMPUTED_VALUE"""),1658.5)</f>
        <v>1658.5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IFERROR(__xludf.DUMMYFUNCTION("""COMPUTED_VALUE"""),1670.9)</f>
        <v>1670.9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IFERROR(__xludf.DUMMYFUNCTION("""COMPUTED_VALUE"""),1668.4)</f>
        <v>1668.4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IFERROR(__xludf.DUMMYFUNCTION("""COMPUTED_VALUE"""),1654.4)</f>
        <v>1654.4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IFERROR(__xludf.DUMMYFUNCTION("""COMPUTED_VALUE"""),1655.1)</f>
        <v>1655.1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IFERROR(__xludf.DUMMYFUNCTION("""COMPUTED_VALUE"""),1659.0)</f>
        <v>1659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IFERROR(__xludf.DUMMYFUNCTION("""COMPUTED_VALUE"""),1679.1)</f>
        <v>1679.1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IFERROR(__xludf.DUMMYFUNCTION("""COMPUTED_VALUE"""),1688.6)</f>
        <v>1688.6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IFERROR(__xludf.DUMMYFUNCTION("""COMPUTED_VALUE"""),1690.5)</f>
        <v>1690.5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IFERROR(__xludf.DUMMYFUNCTION("""COMPUTED_VALUE"""),1689.9)</f>
        <v>1689.9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IFERROR(__xludf.DUMMYFUNCTION("""COMPUTED_VALUE"""),1699.0)</f>
        <v>1699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IFERROR(__xludf.DUMMYFUNCTION("""COMPUTED_VALUE"""),1693.6)</f>
        <v>1693.6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IFERROR(__xludf.DUMMYFUNCTION("""COMPUTED_VALUE"""),1687.0)</f>
        <v>1687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IFERROR(__xludf.DUMMYFUNCTION("""COMPUTED_VALUE"""),1715.9)</f>
        <v>1715.9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IFERROR(__xludf.DUMMYFUNCTION("""COMPUTED_VALUE"""),1703.4)</f>
        <v>1703.4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IFERROR(__xludf.DUMMYFUNCTION("""COMPUTED_VALUE"""),1690.7)</f>
        <v>1690.7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IFERROR(__xludf.DUMMYFUNCTION("""COMPUTED_VALUE"""),1706.4)</f>
        <v>1706.4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IFERROR(__xludf.DUMMYFUNCTION("""COMPUTED_VALUE"""),1690.0)</f>
        <v>1690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IFERROR(__xludf.DUMMYFUNCTION("""COMPUTED_VALUE"""),1685.9)</f>
        <v>1685.9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IFERROR(__xludf.DUMMYFUNCTION("""COMPUTED_VALUE"""),1691.4)</f>
        <v>1691.4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IFERROR(__xludf.DUMMYFUNCTION("""COMPUTED_VALUE"""),1697.8)</f>
        <v>1697.8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IFERROR(__xludf.DUMMYFUNCTION("""COMPUTED_VALUE"""),1716.1)</f>
        <v>1716.1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IFERROR(__xludf.DUMMYFUNCTION("""COMPUTED_VALUE"""),1732.1)</f>
        <v>1732.1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IFERROR(__xludf.DUMMYFUNCTION("""COMPUTED_VALUE"""),1737.4)</f>
        <v>1737.4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IFERROR(__xludf.DUMMYFUNCTION("""COMPUTED_VALUE"""),1757.1)</f>
        <v>1757.1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IFERROR(__xludf.DUMMYFUNCTION("""COMPUTED_VALUE"""),1763.9)</f>
        <v>1763.9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IFERROR(__xludf.DUMMYFUNCTION("""COMPUTED_VALUE"""),1758.8)</f>
        <v>1758.8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IFERROR(__xludf.DUMMYFUNCTION("""COMPUTED_VALUE"""),1784.1)</f>
        <v>1784.1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IFERROR(__xludf.DUMMYFUNCTION("""COMPUTED_VALUE"""),1777.4)</f>
        <v>1777.4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IFERROR(__xludf.DUMMYFUNCTION("""COMPUTED_VALUE"""),1779.7)</f>
        <v>1779.7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IFERROR(__xludf.DUMMYFUNCTION("""COMPUTED_VALUE"""),1780.8)</f>
        <v>1780.8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IFERROR(__xludf.DUMMYFUNCTION("""COMPUTED_VALUE"""),1776.8)</f>
        <v>1776.8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IFERROR(__xludf.DUMMYFUNCTION("""COMPUTED_VALUE"""),1804.9)</f>
        <v>1804.9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IFERROR(__xludf.DUMMYFUNCTION("""COMPUTED_VALUE"""),1810.3)</f>
        <v>1810.3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IFERROR(__xludf.DUMMYFUNCTION("""COMPUTED_VALUE"""),1831.6)</f>
        <v>1831.6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IFERROR(__xludf.DUMMYFUNCTION("""COMPUTED_VALUE"""),1807.4)</f>
        <v>1807.4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IFERROR(__xludf.DUMMYFUNCTION("""COMPUTED_VALUE"""),1799.5)</f>
        <v>1799.5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IFERROR(__xludf.DUMMYFUNCTION("""COMPUTED_VALUE"""),1806.7)</f>
        <v>1806.7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IFERROR(__xludf.DUMMYFUNCTION("""COMPUTED_VALUE"""),1818.3)</f>
        <v>1818.3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IFERROR(__xludf.DUMMYFUNCTION("""COMPUTED_VALUE"""),1805.3)</f>
        <v>1805.3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IFERROR(__xludf.DUMMYFUNCTION("""COMPUTED_VALUE"""),1796.2)</f>
        <v>1796.2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IFERROR(__xludf.DUMMYFUNCTION("""COMPUTED_VALUE"""),1776.0)</f>
        <v>1776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IFERROR(__xludf.DUMMYFUNCTION("""COMPUTED_VALUE"""),1785.5)</f>
        <v>1785.5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IFERROR(__xludf.DUMMYFUNCTION("""COMPUTED_VALUE"""),1807.2)</f>
        <v>1807.2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IFERROR(__xludf.DUMMYFUNCTION("""COMPUTED_VALUE"""),1793.5)</f>
        <v>1793.5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IFERROR(__xludf.DUMMYFUNCTION("""COMPUTED_VALUE"""),1797.1)</f>
        <v>1797.1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IFERROR(__xludf.DUMMYFUNCTION("""COMPUTED_VALUE"""),1781.3)</f>
        <v>1781.3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IFERROR(__xludf.DUMMYFUNCTION("""COMPUTED_VALUE"""),1792.9)</f>
        <v>1792.9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IFERROR(__xludf.DUMMYFUNCTION("""COMPUTED_VALUE"""),1745.9)</f>
        <v>1745.9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IFERROR(__xludf.DUMMYFUNCTION("""COMPUTED_VALUE"""),1744.9)</f>
        <v>1744.9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IFERROR(__xludf.DUMMYFUNCTION("""COMPUTED_VALUE"""),1769.8)</f>
        <v>1769.8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IFERROR(__xludf.DUMMYFUNCTION("""COMPUTED_VALUE"""),1755.9)</f>
        <v>1755.9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IFERROR(__xludf.DUMMYFUNCTION("""COMPUTED_VALUE"""),1737.0)</f>
        <v>1737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IFERROR(__xludf.DUMMYFUNCTION("""COMPUTED_VALUE"""),1719.5)</f>
        <v>1719.5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IFERROR(__xludf.DUMMYFUNCTION("""COMPUTED_VALUE"""),1717.2)</f>
        <v>1717.2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IFERROR(__xludf.DUMMYFUNCTION("""COMPUTED_VALUE"""),1720.2)</f>
        <v>1720.2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IFERROR(__xludf.DUMMYFUNCTION("""COMPUTED_VALUE"""),1719.7)</f>
        <v>1719.7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IFERROR(__xludf.DUMMYFUNCTION("""COMPUTED_VALUE"""),1721.1)</f>
        <v>1721.1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IFERROR(__xludf.DUMMYFUNCTION("""COMPUTED_VALUE"""),1728.0)</f>
        <v>1728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IFERROR(__xludf.DUMMYFUNCTION("""COMPUTED_VALUE"""),1728.9)</f>
        <v>1728.9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IFERROR(__xludf.DUMMYFUNCTION("""COMPUTED_VALUE"""),1760.2)</f>
        <v>1760.2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IFERROR(__xludf.DUMMYFUNCTION("""COMPUTED_VALUE"""),1782.6)</f>
        <v>1782.6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IFERROR(__xludf.DUMMYFUNCTION("""COMPUTED_VALUE"""),1760.7)</f>
        <v>1760.7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IFERROR(__xludf.DUMMYFUNCTION("""COMPUTED_VALUE"""),1729.9)</f>
        <v>1729.9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IFERROR(__xludf.DUMMYFUNCTION("""COMPUTED_VALUE"""),1736.0)</f>
        <v>1736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IFERROR(__xludf.DUMMYFUNCTION("""COMPUTED_VALUE"""),1728.7)</f>
        <v>1728.7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IFERROR(__xludf.DUMMYFUNCTION("""COMPUTED_VALUE"""),1700.7)</f>
        <v>1700.7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IFERROR(__xludf.DUMMYFUNCTION("""COMPUTED_VALUE"""),1668.9)</f>
        <v>1668.9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IFERROR(__xludf.DUMMYFUNCTION("""COMPUTED_VALUE"""),1675.4)</f>
        <v>1675.4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IFERROR(__xludf.DUMMYFUNCTION("""COMPUTED_VALUE"""),1613.8)</f>
        <v>1613.8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IFERROR(__xludf.DUMMYFUNCTION("""COMPUTED_VALUE"""),1612.9)</f>
        <v>1612.9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IFERROR(__xludf.DUMMYFUNCTION("""COMPUTED_VALUE"""),1634.2)</f>
        <v>1634.2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IFERROR(__xludf.DUMMYFUNCTION("""COMPUTED_VALUE"""),1631.9)</f>
        <v>1631.9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IFERROR(__xludf.DUMMYFUNCTION("""COMPUTED_VALUE"""),1638.9)</f>
        <v>1638.9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IFERROR(__xludf.DUMMYFUNCTION("""COMPUTED_VALUE"""),1610.6)</f>
        <v>1610.6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IFERROR(__xludf.DUMMYFUNCTION("""COMPUTED_VALUE"""),1589.3)</f>
        <v>1589.3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IFERROR(__xludf.DUMMYFUNCTION("""COMPUTED_VALUE"""),1595.3)</f>
        <v>1595.3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IFERROR(__xludf.DUMMYFUNCTION("""COMPUTED_VALUE"""),1627.9)</f>
        <v>1627.9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IFERROR(__xludf.DUMMYFUNCTION("""COMPUTED_VALUE"""),1702.1)</f>
        <v>1702.1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IFERROR(__xludf.DUMMYFUNCTION("""COMPUTED_VALUE"""),1704.4)</f>
        <v>1704.4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IFERROR(__xludf.DUMMYFUNCTION("""COMPUTED_VALUE"""),1702.6)</f>
        <v>1702.6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IFERROR(__xludf.DUMMYFUNCTION("""COMPUTED_VALUE"""),1695.1)</f>
        <v>1695.1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IFERROR(__xludf.DUMMYFUNCTION("""COMPUTED_VALUE"""),1704.6)</f>
        <v>1704.6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IFERROR(__xludf.DUMMYFUNCTION("""COMPUTED_VALUE"""),1707.8)</f>
        <v>1707.8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IFERROR(__xludf.DUMMYFUNCTION("""COMPUTED_VALUE"""),1711.1)</f>
        <v>1711.1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IFERROR(__xludf.DUMMYFUNCTION("""COMPUTED_VALUE"""),1714.9)</f>
        <v>1714.9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IFERROR(__xludf.DUMMYFUNCTION("""COMPUTED_VALUE"""),1697.5)</f>
        <v>1697.5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IFERROR(__xludf.DUMMYFUNCTION("""COMPUTED_VALUE"""),1700.5)</f>
        <v>1700.5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IFERROR(__xludf.DUMMYFUNCTION("""COMPUTED_VALUE"""),1717.1)</f>
        <v>1717.1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IFERROR(__xludf.DUMMYFUNCTION("""COMPUTED_VALUE"""),1724.4)</f>
        <v>1724.4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IFERROR(__xludf.DUMMYFUNCTION("""COMPUTED_VALUE"""),1713.4)</f>
        <v>1713.4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IFERROR(__xludf.DUMMYFUNCTION("""COMPUTED_VALUE"""),1724.4)</f>
        <v>1724.4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IFERROR(__xludf.DUMMYFUNCTION("""COMPUTED_VALUE"""),1732.3)</f>
        <v>1732.3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IFERROR(__xludf.DUMMYFUNCTION("""COMPUTED_VALUE"""),1731.8)</f>
        <v>1731.8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IFERROR(__xludf.DUMMYFUNCTION("""COMPUTED_VALUE"""),1764.2)</f>
        <v>1764.2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IFERROR(__xludf.DUMMYFUNCTION("""COMPUTED_VALUE"""),1785.7)</f>
        <v>1785.7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IFERROR(__xludf.DUMMYFUNCTION("""COMPUTED_VALUE"""),1737.0)</f>
        <v>1737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IFERROR(__xludf.DUMMYFUNCTION("""COMPUTED_VALUE"""),1752.5)</f>
        <v>1752.5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IFERROR(__xludf.DUMMYFUNCTION("""COMPUTED_VALUE"""),1750.5)</f>
        <v>1750.5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IFERROR(__xludf.DUMMYFUNCTION("""COMPUTED_VALUE"""),1784.5)</f>
        <v>1784.5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IFERROR(__xludf.DUMMYFUNCTION("""COMPUTED_VALUE"""),1799.4)</f>
        <v>1799.4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IFERROR(__xludf.DUMMYFUNCTION("""COMPUTED_VALUE"""),1807.4)</f>
        <v>1807.4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IFERROR(__xludf.DUMMYFUNCTION("""COMPUTED_VALUE"""),1812.8)</f>
        <v>1812.8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IFERROR(__xludf.DUMMYFUNCTION("""COMPUTED_VALUE"""),1825.9)</f>
        <v>1825.9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IFERROR(__xludf.DUMMYFUNCTION("""COMPUTED_VALUE"""),1825.3)</f>
        <v>1825.3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IFERROR(__xludf.DUMMYFUNCTION("""COMPUTED_VALUE"""),1801.6)</f>
        <v>1801.6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IFERROR(__xludf.DUMMYFUNCTION("""COMPUTED_VALUE"""),1783.2)</f>
        <v>1783.2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IFERROR(__xludf.DUMMYFUNCTION("""COMPUTED_VALUE"""),1794.4)</f>
        <v>1794.4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IFERROR(__xludf.DUMMYFUNCTION("""COMPUTED_VALUE"""),1778.3)</f>
        <v>1778.3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IFERROR(__xludf.DUMMYFUNCTION("""COMPUTED_VALUE"""),1744.4)</f>
        <v>1744.4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IFERROR(__xludf.DUMMYFUNCTION("""COMPUTED_VALUE"""),1777.1)</f>
        <v>1777.1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IFERROR(__xludf.DUMMYFUNCTION("""COMPUTED_VALUE"""),1758.4)</f>
        <v>1758.4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IFERROR(__xludf.DUMMYFUNCTION("""COMPUTED_VALUE"""),1753.3)</f>
        <v>1753.3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IFERROR(__xludf.DUMMYFUNCTION("""COMPUTED_VALUE"""),1795.4)</f>
        <v>1795.4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IFERROR(__xludf.DUMMYFUNCTION("""COMPUTED_VALUE"""),1793.6)</f>
        <v>1793.6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IFERROR(__xludf.DUMMYFUNCTION("""COMPUTED_VALUE"""),1757.2)</f>
        <v>1757.2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IFERROR(__xludf.DUMMYFUNCTION("""COMPUTED_VALUE"""),1728.5)</f>
        <v>1728.5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IFERROR(__xludf.DUMMYFUNCTION("""COMPUTED_VALUE"""),1693.6)</f>
        <v>1693.6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IFERROR(__xludf.DUMMYFUNCTION("""COMPUTED_VALUE"""),1694.6)</f>
        <v>1694.6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IFERROR(__xludf.DUMMYFUNCTION("""COMPUTED_VALUE"""),1718.0)</f>
        <v>1718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IFERROR(__xludf.DUMMYFUNCTION("""COMPUTED_VALUE"""),1714.6)</f>
        <v>1714.6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IFERROR(__xludf.DUMMYFUNCTION("""COMPUTED_VALUE"""),1717.1)</f>
        <v>1717.1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IFERROR(__xludf.DUMMYFUNCTION("""COMPUTED_VALUE"""),1654.9)</f>
        <v>1654.9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IFERROR(__xludf.DUMMYFUNCTION("""COMPUTED_VALUE"""),1652.2)</f>
        <v>1652.2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IFERROR(__xludf.DUMMYFUNCTION("""COMPUTED_VALUE"""),1696.6)</f>
        <v>1696.6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IFERROR(__xludf.DUMMYFUNCTION("""COMPUTED_VALUE"""),1693.1)</f>
        <v>1693.1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IFERROR(__xludf.DUMMYFUNCTION("""COMPUTED_VALUE"""),1675.5)</f>
        <v>1675.5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IFERROR(__xludf.DUMMYFUNCTION("""COMPUTED_VALUE"""),1668.6)</f>
        <v>1668.6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IFERROR(__xludf.DUMMYFUNCTION("""COMPUTED_VALUE"""),1665.2)</f>
        <v>1665.2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IFERROR(__xludf.DUMMYFUNCTION("""COMPUTED_VALUE"""),1669.8)</f>
        <v>1669.8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IFERROR(__xludf.DUMMYFUNCTION("""COMPUTED_VALUE"""),1680.1)</f>
        <v>1680.1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IFERROR(__xludf.DUMMYFUNCTION("""COMPUTED_VALUE"""),1620.4)</f>
        <v>1620.4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IFERROR(__xludf.DUMMYFUNCTION("""COMPUTED_VALUE"""),1733.5)</f>
        <v>1733.5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IFERROR(__xludf.DUMMYFUNCTION("""COMPUTED_VALUE"""),1747.3)</f>
        <v>1747.3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IFERROR(__xludf.DUMMYFUNCTION("""COMPUTED_VALUE"""),1778.7)</f>
        <v>1778.7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IFERROR(__xludf.DUMMYFUNCTION("""COMPUTED_VALUE"""),1808.3)</f>
        <v>1808.3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IFERROR(__xludf.DUMMYFUNCTION("""COMPUTED_VALUE"""),1823.5)</f>
        <v>1823.5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IFERROR(__xludf.DUMMYFUNCTION("""COMPUTED_VALUE"""),1820.8)</f>
        <v>1820.8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IFERROR(__xludf.DUMMYFUNCTION("""COMPUTED_VALUE"""),1850.2)</f>
        <v>1850.2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IFERROR(__xludf.DUMMYFUNCTION("""COMPUTED_VALUE"""),1834.4)</f>
        <v>1834.4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IFERROR(__xludf.DUMMYFUNCTION("""COMPUTED_VALUE"""),1847.9)</f>
        <v>1847.9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IFERROR(__xludf.DUMMYFUNCTION("""COMPUTED_VALUE"""),1872.7)</f>
        <v>1872.7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IFERROR(__xludf.DUMMYFUNCTION("""COMPUTED_VALUE"""),1845.7)</f>
        <v>1845.7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IFERROR(__xludf.DUMMYFUNCTION("""COMPUTED_VALUE"""),1824.8)</f>
        <v>1824.8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IFERROR(__xludf.DUMMYFUNCTION("""COMPUTED_VALUE"""),1863.2)</f>
        <v>1863.2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IFERROR(__xludf.DUMMYFUNCTION("""COMPUTED_VALUE"""),1878.2)</f>
        <v>1878.2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IFERROR(__xludf.DUMMYFUNCTION("""COMPUTED_VALUE"""),1905.8)</f>
        <v>1905.8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IFERROR(__xludf.DUMMYFUNCTION("""COMPUTED_VALUE"""),1882.3)</f>
        <v>1882.3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IFERROR(__xludf.DUMMYFUNCTION("""COMPUTED_VALUE"""),1880.3)</f>
        <v>1880.3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IFERROR(__xludf.DUMMYFUNCTION("""COMPUTED_VALUE"""),1891.3)</f>
        <v>1891.3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IFERROR(__xludf.DUMMYFUNCTION("""COMPUTED_VALUE"""),1844.6)</f>
        <v>1844.6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IFERROR(__xludf.DUMMYFUNCTION("""COMPUTED_VALUE"""),1840.6)</f>
        <v>1840.6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IFERROR(__xludf.DUMMYFUNCTION("""COMPUTED_VALUE"""),1840.8)</f>
        <v>1840.8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IFERROR(__xludf.DUMMYFUNCTION("""COMPUTED_VALUE"""),1844.3)</f>
        <v>1844.3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IFERROR(__xludf.DUMMYFUNCTION("""COMPUTED_VALUE"""),1799.2)</f>
        <v>1799.2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IFERROR(__xludf.DUMMYFUNCTION("""COMPUTED_VALUE"""),1796.5)</f>
        <v>1796.5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IFERROR(__xludf.DUMMYFUNCTION("""COMPUTED_VALUE"""),1789.9)</f>
        <v>1789.9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IFERROR(__xludf.DUMMYFUNCTION("""COMPUTED_VALUE"""),1788.5)</f>
        <v>1788.5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IFERROR(__xludf.DUMMYFUNCTION("""COMPUTED_VALUE"""),1780.1)</f>
        <v>1780.1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IFERROR(__xludf.DUMMYFUNCTION("""COMPUTED_VALUE"""),1782.2)</f>
        <v>1782.2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IFERROR(__xludf.DUMMYFUNCTION("""COMPUTED_VALUE"""),1788.8)</f>
        <v>1788.8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IFERROR(__xludf.DUMMYFUNCTION("""COMPUTED_VALUE"""),1779.0)</f>
        <v>1779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IFERROR(__xludf.DUMMYFUNCTION("""COMPUTED_VALUE"""),1786.4)</f>
        <v>1786.4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IFERROR(__xludf.DUMMYFUNCTION("""COMPUTED_VALUE"""),1794.2)</f>
        <v>1794.2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IFERROR(__xludf.DUMMYFUNCTION("""COMPUTED_VALUE"""),1807.7)</f>
        <v>1807.7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IFERROR(__xludf.DUMMYFUNCTION("""COMPUTED_VALUE"""),1806.0)</f>
        <v>1806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IFERROR(__xludf.DUMMYFUNCTION("""COMPUTED_VALUE"""),1800.7)</f>
        <v>1800.7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IFERROR(__xludf.DUMMYFUNCTION("""COMPUTED_VALUE"""),1820.4)</f>
        <v>1820.4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11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IFERROR(__xludf.DUMMYFUNCTION("""COMPUTED_VALUE"""),822.3)</f>
        <v>822.3</v>
      </c>
    </row>
    <row r="4">
      <c r="A4" s="4">
        <f>IFERROR(__xludf.DUMMYFUNCTION("""COMPUTED_VALUE"""),44929.64583333333)</f>
        <v>44929.64583</v>
      </c>
      <c r="B4" s="5">
        <f>IFERROR(__xludf.DUMMYFUNCTION("""COMPUTED_VALUE"""),820.45)</f>
        <v>820.45</v>
      </c>
    </row>
    <row r="5">
      <c r="A5" s="4">
        <f>IFERROR(__xludf.DUMMYFUNCTION("""COMPUTED_VALUE"""),44930.64583333333)</f>
        <v>44930.64583</v>
      </c>
      <c r="B5" s="5">
        <f>IFERROR(__xludf.DUMMYFUNCTION("""COMPUTED_VALUE"""),810.0)</f>
        <v>810</v>
      </c>
    </row>
    <row r="6">
      <c r="A6" s="4">
        <f>IFERROR(__xludf.DUMMYFUNCTION("""COMPUTED_VALUE"""),44931.64583333333)</f>
        <v>44931.64583</v>
      </c>
      <c r="B6" s="5">
        <f>IFERROR(__xludf.DUMMYFUNCTION("""COMPUTED_VALUE"""),819.6)</f>
        <v>819.6</v>
      </c>
    </row>
    <row r="7">
      <c r="A7" s="4">
        <f>IFERROR(__xludf.DUMMYFUNCTION("""COMPUTED_VALUE"""),44932.64583333333)</f>
        <v>44932.64583</v>
      </c>
      <c r="B7" s="5">
        <f>IFERROR(__xludf.DUMMYFUNCTION("""COMPUTED_VALUE"""),806.1)</f>
        <v>806.1</v>
      </c>
    </row>
    <row r="8">
      <c r="A8" s="4">
        <f>IFERROR(__xludf.DUMMYFUNCTION("""COMPUTED_VALUE"""),44935.64583333333)</f>
        <v>44935.64583</v>
      </c>
      <c r="B8" s="5">
        <f>IFERROR(__xludf.DUMMYFUNCTION("""COMPUTED_VALUE"""),816.65)</f>
        <v>816.65</v>
      </c>
    </row>
    <row r="9">
      <c r="A9" s="4">
        <f>IFERROR(__xludf.DUMMYFUNCTION("""COMPUTED_VALUE"""),44936.64583333333)</f>
        <v>44936.64583</v>
      </c>
      <c r="B9" s="5">
        <f>IFERROR(__xludf.DUMMYFUNCTION("""COMPUTED_VALUE"""),796.4)</f>
        <v>796.4</v>
      </c>
    </row>
    <row r="10">
      <c r="A10" s="4">
        <f>IFERROR(__xludf.DUMMYFUNCTION("""COMPUTED_VALUE"""),44937.64583333333)</f>
        <v>44937.64583</v>
      </c>
      <c r="B10" s="5">
        <f>IFERROR(__xludf.DUMMYFUNCTION("""COMPUTED_VALUE"""),796.45)</f>
        <v>796.45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IFERROR(__xludf.DUMMYFUNCTION("""COMPUTED_VALUE"""),792.95)</f>
        <v>792.95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IFERROR(__xludf.DUMMYFUNCTION("""COMPUTED_VALUE"""),794.65)</f>
        <v>794.65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IFERROR(__xludf.DUMMYFUNCTION("""COMPUTED_VALUE"""),787.05)</f>
        <v>787.05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IFERROR(__xludf.DUMMYFUNCTION("""COMPUTED_VALUE"""),784.75)</f>
        <v>784.75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IFERROR(__xludf.DUMMYFUNCTION("""COMPUTED_VALUE"""),786.5)</f>
        <v>786.5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IFERROR(__xludf.DUMMYFUNCTION("""COMPUTED_VALUE"""),776.05)</f>
        <v>776.05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IFERROR(__xludf.DUMMYFUNCTION("""COMPUTED_VALUE"""),774.45)</f>
        <v>774.45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IFERROR(__xludf.DUMMYFUNCTION("""COMPUTED_VALUE"""),769.05)</f>
        <v>769.05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IFERROR(__xludf.DUMMYFUNCTION("""COMPUTED_VALUE"""),761.2)</f>
        <v>761.2</v>
      </c>
    </row>
    <row r="20">
      <c r="A20" s="4">
        <f>IFERROR(__xludf.DUMMYFUNCTION("""COMPUTED_VALUE"""),44951.64583333333)</f>
        <v>44951.64583</v>
      </c>
      <c r="B20" s="5">
        <f>IFERROR(__xludf.DUMMYFUNCTION("""COMPUTED_VALUE"""),713.15)</f>
        <v>713.15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IFERROR(__xludf.DUMMYFUNCTION("""COMPUTED_VALUE"""),596.95)</f>
        <v>596.95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IFERROR(__xludf.DUMMYFUNCTION("""COMPUTED_VALUE"""),597.0)</f>
        <v>597</v>
      </c>
    </row>
    <row r="23">
      <c r="A23" s="4">
        <f>IFERROR(__xludf.DUMMYFUNCTION("""COMPUTED_VALUE"""),44957.64583333333)</f>
        <v>44957.64583</v>
      </c>
      <c r="B23" s="5">
        <f>IFERROR(__xludf.DUMMYFUNCTION("""COMPUTED_VALUE"""),612.65)</f>
        <v>612.65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IFERROR(__xludf.DUMMYFUNCTION("""COMPUTED_VALUE"""),495.15)</f>
        <v>495.15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IFERROR(__xludf.DUMMYFUNCTION("""COMPUTED_VALUE"""),462.45)</f>
        <v>462.45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IFERROR(__xludf.DUMMYFUNCTION("""COMPUTED_VALUE"""),498.85)</f>
        <v>498.85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IFERROR(__xludf.DUMMYFUNCTION("""COMPUTED_VALUE"""),545.45)</f>
        <v>545.45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IFERROR(__xludf.DUMMYFUNCTION("""COMPUTED_VALUE"""),553.15)</f>
        <v>553.15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IFERROR(__xludf.DUMMYFUNCTION("""COMPUTED_VALUE"""),599.25)</f>
        <v>599.25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IFERROR(__xludf.DUMMYFUNCTION("""COMPUTED_VALUE"""),582.3)</f>
        <v>582.3</v>
      </c>
    </row>
    <row r="31">
      <c r="A31" s="4">
        <f>IFERROR(__xludf.DUMMYFUNCTION("""COMPUTED_VALUE"""),44967.64583333333)</f>
        <v>44967.64583</v>
      </c>
      <c r="B31" s="5">
        <f>IFERROR(__xludf.DUMMYFUNCTION("""COMPUTED_VALUE"""),583.95)</f>
        <v>583.95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IFERROR(__xludf.DUMMYFUNCTION("""COMPUTED_VALUE"""),553.7)</f>
        <v>553.7</v>
      </c>
    </row>
    <row r="33">
      <c r="A33" s="4">
        <f>IFERROR(__xludf.DUMMYFUNCTION("""COMPUTED_VALUE"""),44971.64583333333)</f>
        <v>44971.64583</v>
      </c>
      <c r="B33" s="5">
        <f>IFERROR(__xludf.DUMMYFUNCTION("""COMPUTED_VALUE"""),565.1)</f>
        <v>565.1</v>
      </c>
    </row>
    <row r="34">
      <c r="A34" s="4">
        <f>IFERROR(__xludf.DUMMYFUNCTION("""COMPUTED_VALUE"""),44972.64583333333)</f>
        <v>44972.64583</v>
      </c>
      <c r="B34" s="5">
        <f>IFERROR(__xludf.DUMMYFUNCTION("""COMPUTED_VALUE"""),569.05)</f>
        <v>569.05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IFERROR(__xludf.DUMMYFUNCTION("""COMPUTED_VALUE"""),577.2)</f>
        <v>577.2</v>
      </c>
    </row>
    <row r="36">
      <c r="A36" s="4">
        <f>IFERROR(__xludf.DUMMYFUNCTION("""COMPUTED_VALUE"""),44974.64583333333)</f>
        <v>44974.64583</v>
      </c>
      <c r="B36" s="5">
        <f>IFERROR(__xludf.DUMMYFUNCTION("""COMPUTED_VALUE"""),578.65)</f>
        <v>578.65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IFERROR(__xludf.DUMMYFUNCTION("""COMPUTED_VALUE"""),579.7)</f>
        <v>579.7</v>
      </c>
    </row>
    <row r="38">
      <c r="A38" s="4">
        <f>IFERROR(__xludf.DUMMYFUNCTION("""COMPUTED_VALUE"""),44978.64583333333)</f>
        <v>44978.64583</v>
      </c>
      <c r="B38" s="5">
        <f>IFERROR(__xludf.DUMMYFUNCTION("""COMPUTED_VALUE"""),583.2)</f>
        <v>583.2</v>
      </c>
    </row>
    <row r="39">
      <c r="A39" s="4">
        <f>IFERROR(__xludf.DUMMYFUNCTION("""COMPUTED_VALUE"""),44979.64583333333)</f>
        <v>44979.64583</v>
      </c>
      <c r="B39" s="5">
        <f>IFERROR(__xludf.DUMMYFUNCTION("""COMPUTED_VALUE"""),547.1)</f>
        <v>547.1</v>
      </c>
    </row>
    <row r="40">
      <c r="A40" s="4">
        <f>IFERROR(__xludf.DUMMYFUNCTION("""COMPUTED_VALUE"""),44980.64583333333)</f>
        <v>44980.64583</v>
      </c>
      <c r="B40" s="5">
        <f>IFERROR(__xludf.DUMMYFUNCTION("""COMPUTED_VALUE"""),551.85)</f>
        <v>551.85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IFERROR(__xludf.DUMMYFUNCTION("""COMPUTED_VALUE"""),558.9)</f>
        <v>558.9</v>
      </c>
    </row>
    <row r="42">
      <c r="A42" s="4">
        <f>IFERROR(__xludf.DUMMYFUNCTION("""COMPUTED_VALUE"""),44984.64583333333)</f>
        <v>44984.64583</v>
      </c>
      <c r="B42" s="5">
        <f>IFERROR(__xludf.DUMMYFUNCTION("""COMPUTED_VALUE"""),562.0)</f>
        <v>562</v>
      </c>
    </row>
    <row r="43">
      <c r="A43" s="4">
        <f>IFERROR(__xludf.DUMMYFUNCTION("""COMPUTED_VALUE"""),44985.64583333333)</f>
        <v>44985.64583</v>
      </c>
      <c r="B43" s="5">
        <f>IFERROR(__xludf.DUMMYFUNCTION("""COMPUTED_VALUE"""),592.45)</f>
        <v>592.45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IFERROR(__xludf.DUMMYFUNCTION("""COMPUTED_VALUE"""),602.1)</f>
        <v>602.1</v>
      </c>
    </row>
    <row r="45">
      <c r="A45" s="4">
        <f>IFERROR(__xludf.DUMMYFUNCTION("""COMPUTED_VALUE"""),44987.64583333333)</f>
        <v>44987.64583</v>
      </c>
      <c r="B45" s="5">
        <f>IFERROR(__xludf.DUMMYFUNCTION("""COMPUTED_VALUE"""),622.9)</f>
        <v>622.9</v>
      </c>
    </row>
    <row r="46">
      <c r="A46" s="4">
        <f>IFERROR(__xludf.DUMMYFUNCTION("""COMPUTED_VALUE"""),44988.64583333333)</f>
        <v>44988.64583</v>
      </c>
      <c r="B46" s="5">
        <f>IFERROR(__xludf.DUMMYFUNCTION("""COMPUTED_VALUE"""),684.65)</f>
        <v>684.65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IFERROR(__xludf.DUMMYFUNCTION("""COMPUTED_VALUE"""),690.75)</f>
        <v>690.75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IFERROR(__xludf.DUMMYFUNCTION("""COMPUTED_VALUE"""),712.05)</f>
        <v>712.05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IFERROR(__xludf.DUMMYFUNCTION("""COMPUTED_VALUE"""),697.25)</f>
        <v>697.25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IFERROR(__xludf.DUMMYFUNCTION("""COMPUTED_VALUE"""),697.8)</f>
        <v>697.8</v>
      </c>
    </row>
    <row r="51">
      <c r="A51" s="4">
        <f>IFERROR(__xludf.DUMMYFUNCTION("""COMPUTED_VALUE"""),44998.64583333333)</f>
        <v>44998.64583</v>
      </c>
      <c r="B51" s="5">
        <f>IFERROR(__xludf.DUMMYFUNCTION("""COMPUTED_VALUE"""),681.2)</f>
        <v>681.2</v>
      </c>
    </row>
    <row r="52">
      <c r="A52" s="4">
        <f>IFERROR(__xludf.DUMMYFUNCTION("""COMPUTED_VALUE"""),44999.64583333333)</f>
        <v>44999.64583</v>
      </c>
      <c r="B52" s="5">
        <f>IFERROR(__xludf.DUMMYFUNCTION("""COMPUTED_VALUE"""),654.5)</f>
        <v>654.5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IFERROR(__xludf.DUMMYFUNCTION("""COMPUTED_VALUE"""),679.35)</f>
        <v>679.35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IFERROR(__xludf.DUMMYFUNCTION("""COMPUTED_VALUE"""),679.6)</f>
        <v>679.6</v>
      </c>
    </row>
    <row r="55">
      <c r="A55" s="4">
        <f>IFERROR(__xludf.DUMMYFUNCTION("""COMPUTED_VALUE"""),45002.64583333333)</f>
        <v>45002.64583</v>
      </c>
      <c r="B55" s="5">
        <f>IFERROR(__xludf.DUMMYFUNCTION("""COMPUTED_VALUE"""),680.35)</f>
        <v>680.35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IFERROR(__xludf.DUMMYFUNCTION("""COMPUTED_VALUE"""),666.75)</f>
        <v>666.75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IFERROR(__xludf.DUMMYFUNCTION("""COMPUTED_VALUE"""),664.8)</f>
        <v>664.8</v>
      </c>
    </row>
    <row r="58">
      <c r="A58" s="4">
        <f>IFERROR(__xludf.DUMMYFUNCTION("""COMPUTED_VALUE"""),45007.64583333333)</f>
        <v>45007.64583</v>
      </c>
      <c r="B58" s="5">
        <f>IFERROR(__xludf.DUMMYFUNCTION("""COMPUTED_VALUE"""),657.15)</f>
        <v>657.15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IFERROR(__xludf.DUMMYFUNCTION("""COMPUTED_VALUE"""),654.95)</f>
        <v>654.95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IFERROR(__xludf.DUMMYFUNCTION("""COMPUTED_VALUE"""),638.0)</f>
        <v>638</v>
      </c>
    </row>
    <row r="61">
      <c r="A61" s="4">
        <f>IFERROR(__xludf.DUMMYFUNCTION("""COMPUTED_VALUE"""),45012.64583333333)</f>
        <v>45012.64583</v>
      </c>
      <c r="B61" s="5">
        <f>IFERROR(__xludf.DUMMYFUNCTION("""COMPUTED_VALUE"""),629.1)</f>
        <v>629.1</v>
      </c>
    </row>
    <row r="62">
      <c r="A62" s="4">
        <f>IFERROR(__xludf.DUMMYFUNCTION("""COMPUTED_VALUE"""),45013.64583333333)</f>
        <v>45013.64583</v>
      </c>
      <c r="B62" s="5">
        <f>IFERROR(__xludf.DUMMYFUNCTION("""COMPUTED_VALUE"""),593.4)</f>
        <v>593.4</v>
      </c>
    </row>
    <row r="63">
      <c r="A63" s="4">
        <f>IFERROR(__xludf.DUMMYFUNCTION("""COMPUTED_VALUE"""),45014.64583333333)</f>
        <v>45014.64583</v>
      </c>
      <c r="B63" s="5">
        <f>IFERROR(__xludf.DUMMYFUNCTION("""COMPUTED_VALUE"""),636.65)</f>
        <v>636.65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IFERROR(__xludf.DUMMYFUNCTION("""COMPUTED_VALUE"""),631.9)</f>
        <v>631.9</v>
      </c>
    </row>
    <row r="65">
      <c r="A65" s="4">
        <f>IFERROR(__xludf.DUMMYFUNCTION("""COMPUTED_VALUE"""),45019.64583333333)</f>
        <v>45019.64583</v>
      </c>
      <c r="B65" s="5">
        <f>IFERROR(__xludf.DUMMYFUNCTION("""COMPUTED_VALUE"""),627.8)</f>
        <v>627.8</v>
      </c>
    </row>
    <row r="66">
      <c r="A66" s="4">
        <f>IFERROR(__xludf.DUMMYFUNCTION("""COMPUTED_VALUE"""),45021.64583333333)</f>
        <v>45021.64583</v>
      </c>
      <c r="B66" s="5">
        <f>IFERROR(__xludf.DUMMYFUNCTION("""COMPUTED_VALUE"""),636.75)</f>
        <v>636.75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IFERROR(__xludf.DUMMYFUNCTION("""COMPUTED_VALUE"""),641.6)</f>
        <v>641.6</v>
      </c>
    </row>
    <row r="68">
      <c r="A68" s="4">
        <f>IFERROR(__xludf.DUMMYFUNCTION("""COMPUTED_VALUE"""),45026.64583333333)</f>
        <v>45026.64583</v>
      </c>
      <c r="B68" s="5">
        <f>IFERROR(__xludf.DUMMYFUNCTION("""COMPUTED_VALUE"""),652.0)</f>
        <v>652</v>
      </c>
    </row>
    <row r="69">
      <c r="A69" s="4">
        <f>IFERROR(__xludf.DUMMYFUNCTION("""COMPUTED_VALUE"""),45027.64583333333)</f>
        <v>45027.64583</v>
      </c>
      <c r="B69" s="5">
        <f>IFERROR(__xludf.DUMMYFUNCTION("""COMPUTED_VALUE"""),653.95)</f>
        <v>653.95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IFERROR(__xludf.DUMMYFUNCTION("""COMPUTED_VALUE"""),657.75)</f>
        <v>657.75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IFERROR(__xludf.DUMMYFUNCTION("""COMPUTED_VALUE"""),661.65)</f>
        <v>661.65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IFERROR(__xludf.DUMMYFUNCTION("""COMPUTED_VALUE"""),664.7)</f>
        <v>664.7</v>
      </c>
    </row>
    <row r="73">
      <c r="A73" s="4">
        <f>IFERROR(__xludf.DUMMYFUNCTION("""COMPUTED_VALUE"""),45034.64583333333)</f>
        <v>45034.64583</v>
      </c>
      <c r="B73" s="5">
        <f>IFERROR(__xludf.DUMMYFUNCTION("""COMPUTED_VALUE"""),658.55)</f>
        <v>658.55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IFERROR(__xludf.DUMMYFUNCTION("""COMPUTED_VALUE"""),658.4)</f>
        <v>658.4</v>
      </c>
    </row>
    <row r="75">
      <c r="A75" s="4">
        <f>IFERROR(__xludf.DUMMYFUNCTION("""COMPUTED_VALUE"""),45036.64583333333)</f>
        <v>45036.64583</v>
      </c>
      <c r="B75" s="5">
        <f>IFERROR(__xludf.DUMMYFUNCTION("""COMPUTED_VALUE"""),666.1)</f>
        <v>666.1</v>
      </c>
    </row>
    <row r="76">
      <c r="A76" s="4">
        <f>IFERROR(__xludf.DUMMYFUNCTION("""COMPUTED_VALUE"""),45037.64583333333)</f>
        <v>45037.64583</v>
      </c>
      <c r="B76" s="5">
        <f>IFERROR(__xludf.DUMMYFUNCTION("""COMPUTED_VALUE"""),661.6)</f>
        <v>661.6</v>
      </c>
    </row>
    <row r="77">
      <c r="A77" s="4">
        <f>IFERROR(__xludf.DUMMYFUNCTION("""COMPUTED_VALUE"""),45040.64583333333)</f>
        <v>45040.64583</v>
      </c>
      <c r="B77" s="5">
        <f>IFERROR(__xludf.DUMMYFUNCTION("""COMPUTED_VALUE"""),671.3)</f>
        <v>671.3</v>
      </c>
    </row>
    <row r="78">
      <c r="A78" s="4">
        <f>IFERROR(__xludf.DUMMYFUNCTION("""COMPUTED_VALUE"""),45041.64583333333)</f>
        <v>45041.64583</v>
      </c>
      <c r="B78" s="5">
        <f>IFERROR(__xludf.DUMMYFUNCTION("""COMPUTED_VALUE"""),671.45)</f>
        <v>671.45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IFERROR(__xludf.DUMMYFUNCTION("""COMPUTED_VALUE"""),664.7)</f>
        <v>664.7</v>
      </c>
    </row>
    <row r="80">
      <c r="A80" s="4">
        <f>IFERROR(__xludf.DUMMYFUNCTION("""COMPUTED_VALUE"""),45043.64583333333)</f>
        <v>45043.64583</v>
      </c>
      <c r="B80" s="5">
        <f>IFERROR(__xludf.DUMMYFUNCTION("""COMPUTED_VALUE"""),659.75)</f>
        <v>659.75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IFERROR(__xludf.DUMMYFUNCTION("""COMPUTED_VALUE"""),681.3)</f>
        <v>681.3</v>
      </c>
    </row>
    <row r="82">
      <c r="A82" s="4">
        <f>IFERROR(__xludf.DUMMYFUNCTION("""COMPUTED_VALUE"""),45048.64583333333)</f>
        <v>45048.64583</v>
      </c>
      <c r="B82" s="5">
        <f>IFERROR(__xludf.DUMMYFUNCTION("""COMPUTED_VALUE"""),681.5)</f>
        <v>681.5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IFERROR(__xludf.DUMMYFUNCTION("""COMPUTED_VALUE"""),669.65)</f>
        <v>669.65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IFERROR(__xludf.DUMMYFUNCTION("""COMPUTED_VALUE"""),679.75)</f>
        <v>679.75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IFERROR(__xludf.DUMMYFUNCTION("""COMPUTED_VALUE"""),683.9)</f>
        <v>683.9</v>
      </c>
    </row>
    <row r="86">
      <c r="A86" s="4">
        <f>IFERROR(__xludf.DUMMYFUNCTION("""COMPUTED_VALUE"""),45054.64583333333)</f>
        <v>45054.64583</v>
      </c>
      <c r="B86" s="5">
        <f>IFERROR(__xludf.DUMMYFUNCTION("""COMPUTED_VALUE"""),685.1)</f>
        <v>685.1</v>
      </c>
    </row>
    <row r="87">
      <c r="A87" s="4">
        <f>IFERROR(__xludf.DUMMYFUNCTION("""COMPUTED_VALUE"""),45055.64583333333)</f>
        <v>45055.64583</v>
      </c>
      <c r="B87" s="5">
        <f>IFERROR(__xludf.DUMMYFUNCTION("""COMPUTED_VALUE"""),690.5)</f>
        <v>690.5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IFERROR(__xludf.DUMMYFUNCTION("""COMPUTED_VALUE"""),691.0)</f>
        <v>691</v>
      </c>
    </row>
    <row r="89">
      <c r="A89" s="4">
        <f>IFERROR(__xludf.DUMMYFUNCTION("""COMPUTED_VALUE"""),45057.64583333333)</f>
        <v>45057.64583</v>
      </c>
      <c r="B89" s="5">
        <f>IFERROR(__xludf.DUMMYFUNCTION("""COMPUTED_VALUE"""),708.8)</f>
        <v>708.8</v>
      </c>
    </row>
    <row r="90">
      <c r="A90" s="4">
        <f>IFERROR(__xludf.DUMMYFUNCTION("""COMPUTED_VALUE"""),45058.64583333333)</f>
        <v>45058.64583</v>
      </c>
      <c r="B90" s="5">
        <f>IFERROR(__xludf.DUMMYFUNCTION("""COMPUTED_VALUE"""),700.0)</f>
        <v>700</v>
      </c>
    </row>
    <row r="91">
      <c r="A91" s="4">
        <f>IFERROR(__xludf.DUMMYFUNCTION("""COMPUTED_VALUE"""),45061.64583333333)</f>
        <v>45061.64583</v>
      </c>
      <c r="B91" s="5">
        <f>IFERROR(__xludf.DUMMYFUNCTION("""COMPUTED_VALUE"""),694.05)</f>
        <v>694.05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IFERROR(__xludf.DUMMYFUNCTION("""COMPUTED_VALUE"""),687.0)</f>
        <v>687</v>
      </c>
    </row>
    <row r="93">
      <c r="A93" s="4">
        <f>IFERROR(__xludf.DUMMYFUNCTION("""COMPUTED_VALUE"""),45063.64583333333)</f>
        <v>45063.64583</v>
      </c>
      <c r="B93" s="5">
        <f>IFERROR(__xludf.DUMMYFUNCTION("""COMPUTED_VALUE"""),684.6)</f>
        <v>684.6</v>
      </c>
    </row>
    <row r="94">
      <c r="A94" s="4">
        <f>IFERROR(__xludf.DUMMYFUNCTION("""COMPUTED_VALUE"""),45064.64583333333)</f>
        <v>45064.64583</v>
      </c>
      <c r="B94" s="5">
        <f>IFERROR(__xludf.DUMMYFUNCTION("""COMPUTED_VALUE"""),664.95)</f>
        <v>664.95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IFERROR(__xludf.DUMMYFUNCTION("""COMPUTED_VALUE"""),688.1)</f>
        <v>688.1</v>
      </c>
    </row>
    <row r="96">
      <c r="A96" s="4">
        <f>IFERROR(__xludf.DUMMYFUNCTION("""COMPUTED_VALUE"""),45068.64583333333)</f>
        <v>45068.64583</v>
      </c>
      <c r="B96" s="5">
        <f>IFERROR(__xludf.DUMMYFUNCTION("""COMPUTED_VALUE"""),729.7)</f>
        <v>729.7</v>
      </c>
    </row>
    <row r="97">
      <c r="A97" s="4">
        <f>IFERROR(__xludf.DUMMYFUNCTION("""COMPUTED_VALUE"""),45069.64583333333)</f>
        <v>45069.64583</v>
      </c>
      <c r="B97" s="5">
        <f>IFERROR(__xludf.DUMMYFUNCTION("""COMPUTED_VALUE"""),734.05)</f>
        <v>734.05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IFERROR(__xludf.DUMMYFUNCTION("""COMPUTED_VALUE"""),718.25)</f>
        <v>718.25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IFERROR(__xludf.DUMMYFUNCTION("""COMPUTED_VALUE"""),724.5)</f>
        <v>724.5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IFERROR(__xludf.DUMMYFUNCTION("""COMPUTED_VALUE"""),726.85)</f>
        <v>726.85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IFERROR(__xludf.DUMMYFUNCTION("""COMPUTED_VALUE"""),737.5)</f>
        <v>737.5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IFERROR(__xludf.DUMMYFUNCTION("""COMPUTED_VALUE"""),734.05)</f>
        <v>734.05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IFERROR(__xludf.DUMMYFUNCTION("""COMPUTED_VALUE"""),738.85)</f>
        <v>738.85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IFERROR(__xludf.DUMMYFUNCTION("""COMPUTED_VALUE"""),732.05)</f>
        <v>732.05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IFERROR(__xludf.DUMMYFUNCTION("""COMPUTED_VALUE"""),736.6)</f>
        <v>736.6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IFERROR(__xludf.DUMMYFUNCTION("""COMPUTED_VALUE"""),738.8)</f>
        <v>738.8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IFERROR(__xludf.DUMMYFUNCTION("""COMPUTED_VALUE"""),745.4)</f>
        <v>745.4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IFERROR(__xludf.DUMMYFUNCTION("""COMPUTED_VALUE"""),743.75)</f>
        <v>743.75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IFERROR(__xludf.DUMMYFUNCTION("""COMPUTED_VALUE"""),736.4)</f>
        <v>736.4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IFERROR(__xludf.DUMMYFUNCTION("""COMPUTED_VALUE"""),734.95)</f>
        <v>734.95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IFERROR(__xludf.DUMMYFUNCTION("""COMPUTED_VALUE"""),742.1)</f>
        <v>742.1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IFERROR(__xludf.DUMMYFUNCTION("""COMPUTED_VALUE"""),737.85)</f>
        <v>737.85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IFERROR(__xludf.DUMMYFUNCTION("""COMPUTED_VALUE"""),739.35)</f>
        <v>739.35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IFERROR(__xludf.DUMMYFUNCTION("""COMPUTED_VALUE"""),739.5)</f>
        <v>739.5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IFERROR(__xludf.DUMMYFUNCTION("""COMPUTED_VALUE"""),747.4)</f>
        <v>747.4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IFERROR(__xludf.DUMMYFUNCTION("""COMPUTED_VALUE"""),735.65)</f>
        <v>735.65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IFERROR(__xludf.DUMMYFUNCTION("""COMPUTED_VALUE"""),737.8)</f>
        <v>737.8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IFERROR(__xludf.DUMMYFUNCTION("""COMPUTED_VALUE"""),749.45)</f>
        <v>749.45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IFERROR(__xludf.DUMMYFUNCTION("""COMPUTED_VALUE"""),745.6)</f>
        <v>745.6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IFERROR(__xludf.DUMMYFUNCTION("""COMPUTED_VALUE"""),714.3)</f>
        <v>714.3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IFERROR(__xludf.DUMMYFUNCTION("""COMPUTED_VALUE"""),724.4)</f>
        <v>724.4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IFERROR(__xludf.DUMMYFUNCTION("""COMPUTED_VALUE"""),720.25)</f>
        <v>720.25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IFERROR(__xludf.DUMMYFUNCTION("""COMPUTED_VALUE"""),756.5)</f>
        <v>756.5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IFERROR(__xludf.DUMMYFUNCTION("""COMPUTED_VALUE"""),739.25)</f>
        <v>739.25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IFERROR(__xludf.DUMMYFUNCTION("""COMPUTED_VALUE"""),737.4)</f>
        <v>737.4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IFERROR(__xludf.DUMMYFUNCTION("""COMPUTED_VALUE"""),741.7)</f>
        <v>741.7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IFERROR(__xludf.DUMMYFUNCTION("""COMPUTED_VALUE"""),742.75)</f>
        <v>742.75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IFERROR(__xludf.DUMMYFUNCTION("""COMPUTED_VALUE"""),740.05)</f>
        <v>740.05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IFERROR(__xludf.DUMMYFUNCTION("""COMPUTED_VALUE"""),718.7)</f>
        <v>718.7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IFERROR(__xludf.DUMMYFUNCTION("""COMPUTED_VALUE"""),720.1)</f>
        <v>720.1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IFERROR(__xludf.DUMMYFUNCTION("""COMPUTED_VALUE"""),729.9)</f>
        <v>729.9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IFERROR(__xludf.DUMMYFUNCTION("""COMPUTED_VALUE"""),724.2)</f>
        <v>724.2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IFERROR(__xludf.DUMMYFUNCTION("""COMPUTED_VALUE"""),717.2)</f>
        <v>717.2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IFERROR(__xludf.DUMMYFUNCTION("""COMPUTED_VALUE"""),726.1)</f>
        <v>726.1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IFERROR(__xludf.DUMMYFUNCTION("""COMPUTED_VALUE"""),731.05)</f>
        <v>731.05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IFERROR(__xludf.DUMMYFUNCTION("""COMPUTED_VALUE"""),728.15)</f>
        <v>728.15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IFERROR(__xludf.DUMMYFUNCTION("""COMPUTED_VALUE"""),731.4)</f>
        <v>731.4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IFERROR(__xludf.DUMMYFUNCTION("""COMPUTED_VALUE"""),732.45)</f>
        <v>732.45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IFERROR(__xludf.DUMMYFUNCTION("""COMPUTED_VALUE"""),728.45)</f>
        <v>728.45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IFERROR(__xludf.DUMMYFUNCTION("""COMPUTED_VALUE"""),735.3)</f>
        <v>735.3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IFERROR(__xludf.DUMMYFUNCTION("""COMPUTED_VALUE"""),749.25)</f>
        <v>749.25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IFERROR(__xludf.DUMMYFUNCTION("""COMPUTED_VALUE"""),752.65)</f>
        <v>752.65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IFERROR(__xludf.DUMMYFUNCTION("""COMPUTED_VALUE"""),748.75)</f>
        <v>748.75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IFERROR(__xludf.DUMMYFUNCTION("""COMPUTED_VALUE"""),755.7)</f>
        <v>755.7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IFERROR(__xludf.DUMMYFUNCTION("""COMPUTED_VALUE"""),777.85)</f>
        <v>777.85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IFERROR(__xludf.DUMMYFUNCTION("""COMPUTED_VALUE"""),765.35)</f>
        <v>765.35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IFERROR(__xludf.DUMMYFUNCTION("""COMPUTED_VALUE"""),761.45)</f>
        <v>761.45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IFERROR(__xludf.DUMMYFUNCTION("""COMPUTED_VALUE"""),773.35)</f>
        <v>773.35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IFERROR(__xludf.DUMMYFUNCTION("""COMPUTED_VALUE"""),775.25)</f>
        <v>775.25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IFERROR(__xludf.DUMMYFUNCTION("""COMPUTED_VALUE"""),791.4)</f>
        <v>791.4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IFERROR(__xludf.DUMMYFUNCTION("""COMPUTED_VALUE"""),784.2)</f>
        <v>784.2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IFERROR(__xludf.DUMMYFUNCTION("""COMPUTED_VALUE"""),791.1)</f>
        <v>791.1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IFERROR(__xludf.DUMMYFUNCTION("""COMPUTED_VALUE"""),802.8)</f>
        <v>802.8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IFERROR(__xludf.DUMMYFUNCTION("""COMPUTED_VALUE"""),801.05)</f>
        <v>801.05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IFERROR(__xludf.DUMMYFUNCTION("""COMPUTED_VALUE"""),787.15)</f>
        <v>787.15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IFERROR(__xludf.DUMMYFUNCTION("""COMPUTED_VALUE"""),776.1)</f>
        <v>776.1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IFERROR(__xludf.DUMMYFUNCTION("""COMPUTED_VALUE"""),809.65)</f>
        <v>809.65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IFERROR(__xludf.DUMMYFUNCTION("""COMPUTED_VALUE"""),835.9)</f>
        <v>835.9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IFERROR(__xludf.DUMMYFUNCTION("""COMPUTED_VALUE"""),858.15)</f>
        <v>858.15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IFERROR(__xludf.DUMMYFUNCTION("""COMPUTED_VALUE"""),854.5)</f>
        <v>854.5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IFERROR(__xludf.DUMMYFUNCTION("""COMPUTED_VALUE"""),825.7)</f>
        <v>825.7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IFERROR(__xludf.DUMMYFUNCTION("""COMPUTED_VALUE"""),822.35)</f>
        <v>822.35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IFERROR(__xludf.DUMMYFUNCTION("""COMPUTED_VALUE"""),806.6)</f>
        <v>806.6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IFERROR(__xludf.DUMMYFUNCTION("""COMPUTED_VALUE"""),807.45)</f>
        <v>807.45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IFERROR(__xludf.DUMMYFUNCTION("""COMPUTED_VALUE"""),823.55)</f>
        <v>823.55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IFERROR(__xludf.DUMMYFUNCTION("""COMPUTED_VALUE"""),818.7)</f>
        <v>818.7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IFERROR(__xludf.DUMMYFUNCTION("""COMPUTED_VALUE"""),792.2)</f>
        <v>792.2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IFERROR(__xludf.DUMMYFUNCTION("""COMPUTED_VALUE"""),799.5)</f>
        <v>799.5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IFERROR(__xludf.DUMMYFUNCTION("""COMPUTED_VALUE"""),801.05)</f>
        <v>801.05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IFERROR(__xludf.DUMMYFUNCTION("""COMPUTED_VALUE"""),804.95)</f>
        <v>804.95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IFERROR(__xludf.DUMMYFUNCTION("""COMPUTED_VALUE"""),807.05)</f>
        <v>807.05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IFERROR(__xludf.DUMMYFUNCTION("""COMPUTED_VALUE"""),809.9)</f>
        <v>809.9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IFERROR(__xludf.DUMMYFUNCTION("""COMPUTED_VALUE"""),825.0)</f>
        <v>825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IFERROR(__xludf.DUMMYFUNCTION("""COMPUTED_VALUE"""),882.45)</f>
        <v>882.45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IFERROR(__xludf.DUMMYFUNCTION("""COMPUTED_VALUE"""),858.75)</f>
        <v>858.75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IFERROR(__xludf.DUMMYFUNCTION("""COMPUTED_VALUE"""),849.7)</f>
        <v>849.7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IFERROR(__xludf.DUMMYFUNCTION("""COMPUTED_VALUE"""),849.8)</f>
        <v>849.8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IFERROR(__xludf.DUMMYFUNCTION("""COMPUTED_VALUE"""),845.65)</f>
        <v>845.65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IFERROR(__xludf.DUMMYFUNCTION("""COMPUTED_VALUE"""),831.25)</f>
        <v>831.25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IFERROR(__xludf.DUMMYFUNCTION("""COMPUTED_VALUE"""),818.05)</f>
        <v>818.05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IFERROR(__xludf.DUMMYFUNCTION("""COMPUTED_VALUE"""),831.1)</f>
        <v>831.1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IFERROR(__xludf.DUMMYFUNCTION("""COMPUTED_VALUE"""),827.05)</f>
        <v>827.05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IFERROR(__xludf.DUMMYFUNCTION("""COMPUTED_VALUE"""),825.65)</f>
        <v>825.65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IFERROR(__xludf.DUMMYFUNCTION("""COMPUTED_VALUE"""),821.35)</f>
        <v>821.35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IFERROR(__xludf.DUMMYFUNCTION("""COMPUTED_VALUE"""),830.7)</f>
        <v>830.7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IFERROR(__xludf.DUMMYFUNCTION("""COMPUTED_VALUE"""),823.1)</f>
        <v>823.1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IFERROR(__xludf.DUMMYFUNCTION("""COMPUTED_VALUE"""),825.15)</f>
        <v>825.15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IFERROR(__xludf.DUMMYFUNCTION("""COMPUTED_VALUE"""),831.4)</f>
        <v>831.4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IFERROR(__xludf.DUMMYFUNCTION("""COMPUTED_VALUE"""),824.6)</f>
        <v>824.6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IFERROR(__xludf.DUMMYFUNCTION("""COMPUTED_VALUE"""),825.2)</f>
        <v>825.2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IFERROR(__xludf.DUMMYFUNCTION("""COMPUTED_VALUE"""),830.75)</f>
        <v>830.75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IFERROR(__xludf.DUMMYFUNCTION("""COMPUTED_VALUE"""),790.05)</f>
        <v>790.05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IFERROR(__xludf.DUMMYFUNCTION("""COMPUTED_VALUE"""),819.5)</f>
        <v>819.5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IFERROR(__xludf.DUMMYFUNCTION("""COMPUTED_VALUE"""),814.85)</f>
        <v>814.85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IFERROR(__xludf.DUMMYFUNCTION("""COMPUTED_VALUE"""),814.95)</f>
        <v>814.95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IFERROR(__xludf.DUMMYFUNCTION("""COMPUTED_VALUE"""),813.75)</f>
        <v>813.75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IFERROR(__xludf.DUMMYFUNCTION("""COMPUTED_VALUE"""),805.65)</f>
        <v>805.65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IFERROR(__xludf.DUMMYFUNCTION("""COMPUTED_VALUE"""),805.1)</f>
        <v>805.1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IFERROR(__xludf.DUMMYFUNCTION("""COMPUTED_VALUE"""),798.6)</f>
        <v>798.6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IFERROR(__xludf.DUMMYFUNCTION("""COMPUTED_VALUE"""),792.85)</f>
        <v>792.85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IFERROR(__xludf.DUMMYFUNCTION("""COMPUTED_VALUE"""),793.65)</f>
        <v>793.65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IFERROR(__xludf.DUMMYFUNCTION("""COMPUTED_VALUE"""),771.45)</f>
        <v>771.45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IFERROR(__xludf.DUMMYFUNCTION("""COMPUTED_VALUE"""),769.1)</f>
        <v>769.1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IFERROR(__xludf.DUMMYFUNCTION("""COMPUTED_VALUE"""),770.35)</f>
        <v>770.35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IFERROR(__xludf.DUMMYFUNCTION("""COMPUTED_VALUE"""),782.4)</f>
        <v>782.4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IFERROR(__xludf.DUMMYFUNCTION("""COMPUTED_VALUE"""),785.0)</f>
        <v>785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IFERROR(__xludf.DUMMYFUNCTION("""COMPUTED_VALUE"""),784.75)</f>
        <v>784.75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IFERROR(__xludf.DUMMYFUNCTION("""COMPUTED_VALUE"""),769.1)</f>
        <v>769.1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IFERROR(__xludf.DUMMYFUNCTION("""COMPUTED_VALUE"""),774.3)</f>
        <v>774.3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IFERROR(__xludf.DUMMYFUNCTION("""COMPUTED_VALUE"""),795.4)</f>
        <v>795.4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IFERROR(__xludf.DUMMYFUNCTION("""COMPUTED_VALUE"""),802.5)</f>
        <v>802.5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IFERROR(__xludf.DUMMYFUNCTION("""COMPUTED_VALUE"""),797.55)</f>
        <v>797.55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IFERROR(__xludf.DUMMYFUNCTION("""COMPUTED_VALUE"""),818.7)</f>
        <v>818.7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IFERROR(__xludf.DUMMYFUNCTION("""COMPUTED_VALUE"""),806.2)</f>
        <v>806.2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IFERROR(__xludf.DUMMYFUNCTION("""COMPUTED_VALUE"""),808.6)</f>
        <v>808.6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IFERROR(__xludf.DUMMYFUNCTION("""COMPUTED_VALUE"""),809.85)</f>
        <v>809.85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IFERROR(__xludf.DUMMYFUNCTION("""COMPUTED_VALUE"""),810.75)</f>
        <v>810.75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IFERROR(__xludf.DUMMYFUNCTION("""COMPUTED_VALUE"""),813.6)</f>
        <v>813.6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IFERROR(__xludf.DUMMYFUNCTION("""COMPUTED_VALUE"""),810.05)</f>
        <v>810.05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IFERROR(__xludf.DUMMYFUNCTION("""COMPUTED_VALUE"""),803.6)</f>
        <v>803.6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IFERROR(__xludf.DUMMYFUNCTION("""COMPUTED_VALUE"""),801.35)</f>
        <v>801.35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IFERROR(__xludf.DUMMYFUNCTION("""COMPUTED_VALUE"""),791.9)</f>
        <v>791.9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IFERROR(__xludf.DUMMYFUNCTION("""COMPUTED_VALUE"""),793.1)</f>
        <v>793.1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IFERROR(__xludf.DUMMYFUNCTION("""COMPUTED_VALUE"""),795.55)</f>
        <v>795.55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IFERROR(__xludf.DUMMYFUNCTION("""COMPUTED_VALUE"""),837.7)</f>
        <v>837.7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IFERROR(__xludf.DUMMYFUNCTION("""COMPUTED_VALUE"""),835.55)</f>
        <v>835.55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IFERROR(__xludf.DUMMYFUNCTION("""COMPUTED_VALUE"""),825.5)</f>
        <v>825.5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IFERROR(__xludf.DUMMYFUNCTION("""COMPUTED_VALUE"""),827.8)</f>
        <v>827.8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IFERROR(__xludf.DUMMYFUNCTION("""COMPUTED_VALUE"""),878.65)</f>
        <v>878.65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IFERROR(__xludf.DUMMYFUNCTION("""COMPUTED_VALUE"""),1013.1)</f>
        <v>1013.1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IFERROR(__xludf.DUMMYFUNCTION("""COMPUTED_VALUE"""),1017.95)</f>
        <v>1017.95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IFERROR(__xludf.DUMMYFUNCTION("""COMPUTED_VALUE"""),1039.65)</f>
        <v>1039.65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IFERROR(__xludf.DUMMYFUNCTION("""COMPUTED_VALUE"""),1022.95)</f>
        <v>1022.95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IFERROR(__xludf.DUMMYFUNCTION("""COMPUTED_VALUE"""),1031.9)</f>
        <v>1031.9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IFERROR(__xludf.DUMMYFUNCTION("""COMPUTED_VALUE"""),1041.95)</f>
        <v>1041.95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IFERROR(__xludf.DUMMYFUNCTION("""COMPUTED_VALUE"""),1063.5)</f>
        <v>1063.5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IFERROR(__xludf.DUMMYFUNCTION("""COMPUTED_VALUE"""),1074.7)</f>
        <v>1074.7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IFERROR(__xludf.DUMMYFUNCTION("""COMPUTED_VALUE"""),1078.55)</f>
        <v>1078.55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IFERROR(__xludf.DUMMYFUNCTION("""COMPUTED_VALUE"""),1094.3)</f>
        <v>1094.3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IFERROR(__xludf.DUMMYFUNCTION("""COMPUTED_VALUE"""),1074.0)</f>
        <v>1074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IFERROR(__xludf.DUMMYFUNCTION("""COMPUTED_VALUE"""),1012.15)</f>
        <v>1012.15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IFERROR(__xludf.DUMMYFUNCTION("""COMPUTED_VALUE"""),1018.95)</f>
        <v>1018.95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IFERROR(__xludf.DUMMYFUNCTION("""COMPUTED_VALUE"""),1027.5)</f>
        <v>1027.5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IFERROR(__xludf.DUMMYFUNCTION("""COMPUTED_VALUE"""),1028.75)</f>
        <v>1028.75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IFERROR(__xludf.DUMMYFUNCTION("""COMPUTED_VALUE"""),1024.4)</f>
        <v>1024.4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IFERROR(__xludf.DUMMYFUNCTION("""COMPUTED_VALUE"""),1016.95)</f>
        <v>1016.95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IFERROR(__xludf.DUMMYFUNCTION("""COMPUTED_VALUE"""),1024.35)</f>
        <v>1024.35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IFERROR(__xludf.DUMMYFUNCTION("""COMPUTED_VALUE"""),1047.85)</f>
        <v>1047.85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IFERROR(__xludf.DUMMYFUNCTION("""COMPUTED_VALUE"""),1078.4)</f>
        <v>1078.4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IFERROR(__xludf.DUMMYFUNCTION("""COMPUTED_VALUE"""),1094.25)</f>
        <v>1094.25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IFERROR(__xludf.DUMMYFUNCTION("""COMPUTED_VALUE"""),1123.2)</f>
        <v>1123.2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IFERROR(__xludf.DUMMYFUNCTION("""COMPUTED_VALUE"""),1154.25)</f>
        <v>1154.25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IFERROR(__xludf.DUMMYFUNCTION("""COMPUTED_VALUE"""),1168.85)</f>
        <v>1168.85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IFERROR(__xludf.DUMMYFUNCTION("""COMPUTED_VALUE"""),1197.1)</f>
        <v>1197.1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IFERROR(__xludf.DUMMYFUNCTION("""COMPUTED_VALUE"""),1214.35)</f>
        <v>1214.35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IFERROR(__xludf.DUMMYFUNCTION("""COMPUTED_VALUE"""),1202.95)</f>
        <v>1202.95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IFERROR(__xludf.DUMMYFUNCTION("""COMPUTED_VALUE"""),1207.1)</f>
        <v>1207.1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IFERROR(__xludf.DUMMYFUNCTION("""COMPUTED_VALUE"""),1203.1)</f>
        <v>1203.1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IFERROR(__xludf.DUMMYFUNCTION("""COMPUTED_VALUE"""),1193.35)</f>
        <v>1193.35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IFERROR(__xludf.DUMMYFUNCTION("""COMPUTED_VALUE"""),1166.85)</f>
        <v>1166.85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IFERROR(__xludf.DUMMYFUNCTION("""COMPUTED_VALUE"""),1154.05)</f>
        <v>1154.05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IFERROR(__xludf.DUMMYFUNCTION("""COMPUTED_VALUE"""),1152.45)</f>
        <v>1152.45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IFERROR(__xludf.DUMMYFUNCTION("""COMPUTED_VALUE"""),1137.1)</f>
        <v>1137.1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IFERROR(__xludf.DUMMYFUNCTION("""COMPUTED_VALUE"""),1120.6)</f>
        <v>1120.6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IFERROR(__xludf.DUMMYFUNCTION("""COMPUTED_VALUE"""),1146.3)</f>
        <v>1146.3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IFERROR(__xludf.DUMMYFUNCTION("""COMPUTED_VALUE"""),1196.65)</f>
        <v>1196.65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IFERROR(__xludf.DUMMYFUNCTION("""COMPUTED_VALUE"""),1187.35)</f>
        <v>1187.35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IFERROR(__xludf.DUMMYFUNCTION("""COMPUTED_VALUE"""),1207.65)</f>
        <v>1207.65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IFERROR(__xludf.DUMMYFUNCTION("""COMPUTED_VALUE"""),1218.85)</f>
        <v>1218.85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IFERROR(__xludf.DUMMYFUNCTION("""COMPUTED_VALUE"""),1261.45)</f>
        <v>1261.45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IFERROR(__xludf.DUMMYFUNCTION("""COMPUTED_VALUE"""),1258.55)</f>
        <v>1258.55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IFERROR(__xludf.DUMMYFUNCTION("""COMPUTED_VALUE"""),1273.1)</f>
        <v>1273.1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IFERROR(__xludf.DUMMYFUNCTION("""COMPUTED_VALUE"""),1255.65)</f>
        <v>1255.65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IFERROR(__xludf.DUMMYFUNCTION("""COMPUTED_VALUE"""),1245.2)</f>
        <v>1245.2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IFERROR(__xludf.DUMMYFUNCTION("""COMPUTED_VALUE"""),1271.5)</f>
        <v>1271.5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IFERROR(__xludf.DUMMYFUNCTION("""COMPUTED_VALUE"""),1249.35)</f>
        <v>1249.35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IFERROR(__xludf.DUMMYFUNCTION("""COMPUTED_VALUE"""),1264.8)</f>
        <v>1264.8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IFERROR(__xludf.DUMMYFUNCTION("""COMPUTED_VALUE"""),1267.85)</f>
        <v>1267.85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IFERROR(__xludf.DUMMYFUNCTION("""COMPUTED_VALUE"""),1267.05)</f>
        <v>1267.05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IFERROR(__xludf.DUMMYFUNCTION("""COMPUTED_VALUE"""),1306.85)</f>
        <v>1306.85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IFERROR(__xludf.DUMMYFUNCTION("""COMPUTED_VALUE"""),1307.0)</f>
        <v>1307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IFERROR(__xludf.DUMMYFUNCTION("""COMPUTED_VALUE"""),1300.5)</f>
        <v>1300.5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IFERROR(__xludf.DUMMYFUNCTION("""COMPUTED_VALUE"""),1291.0)</f>
        <v>1291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IFERROR(__xludf.DUMMYFUNCTION("""COMPUTED_VALUE"""),1310.95)</f>
        <v>1310.95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IFERROR(__xludf.DUMMYFUNCTION("""COMPUTED_VALUE"""),1320.7)</f>
        <v>1320.7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IFERROR(__xludf.DUMMYFUNCTION("""COMPUTED_VALUE"""),1338.15)</f>
        <v>1338.15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IFERROR(__xludf.DUMMYFUNCTION("""COMPUTED_VALUE"""),1329.45)</f>
        <v>1329.45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IFERROR(__xludf.DUMMYFUNCTION("""COMPUTED_VALUE"""),1299.5)</f>
        <v>1299.5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IFERROR(__xludf.DUMMYFUNCTION("""COMPUTED_VALUE"""),1320.5)</f>
        <v>1320.5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IFERROR(__xludf.DUMMYFUNCTION("""COMPUTED_VALUE"""),1322.1)</f>
        <v>1322.1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IFERROR(__xludf.DUMMYFUNCTION("""COMPUTED_VALUE"""),1342.6)</f>
        <v>1342.6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IFERROR(__xludf.DUMMYFUNCTION("""COMPUTED_VALUE"""),1338.3)</f>
        <v>1338.3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IFERROR(__xludf.DUMMYFUNCTION("""COMPUTED_VALUE"""),1324.8)</f>
        <v>1324.8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IFERROR(__xludf.DUMMYFUNCTION("""COMPUTED_VALUE"""),1325.45)</f>
        <v>1325.45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IFERROR(__xludf.DUMMYFUNCTION("""COMPUTED_VALUE"""),1326.95)</f>
        <v>1326.95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IFERROR(__xludf.DUMMYFUNCTION("""COMPUTED_VALUE"""),1301.3)</f>
        <v>1301.3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IFERROR(__xludf.DUMMYFUNCTION("""COMPUTED_VALUE"""),1209.55)</f>
        <v>1209.55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IFERROR(__xludf.DUMMYFUNCTION("""COMPUTED_VALUE"""),1267.85)</f>
        <v>1267.85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IFERROR(__xludf.DUMMYFUNCTION("""COMPUTED_VALUE"""),1283.0)</f>
        <v>1283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IFERROR(__xludf.DUMMYFUNCTION("""COMPUTED_VALUE"""),1266.6)</f>
        <v>1266.6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IFERROR(__xludf.DUMMYFUNCTION("""COMPUTED_VALUE"""),1241.2)</f>
        <v>1241.2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IFERROR(__xludf.DUMMYFUNCTION("""COMPUTED_VALUE"""),1245.4)</f>
        <v>1245.4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IFERROR(__xludf.DUMMYFUNCTION("""COMPUTED_VALUE"""),1262.45)</f>
        <v>1262.45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IFERROR(__xludf.DUMMYFUNCTION("""COMPUTED_VALUE"""),1281.6)</f>
        <v>1281.6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IFERROR(__xludf.DUMMYFUNCTION("""COMPUTED_VALUE"""),1304.2)</f>
        <v>1304.2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IFERROR(__xludf.DUMMYFUNCTION("""COMPUTED_VALUE"""),1322.8)</f>
        <v>1322.8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IFERROR(__xludf.DUMMYFUNCTION("""COMPUTED_VALUE"""),1341.85)</f>
        <v>1341.85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IFERROR(__xludf.DUMMYFUNCTION("""COMPUTED_VALUE"""),1375.9)</f>
        <v>1375.9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IFERROR(__xludf.DUMMYFUNCTION("""COMPUTED_VALUE"""),1404.15)</f>
        <v>1404.15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IFERROR(__xludf.DUMMYFUNCTION("""COMPUTED_VALUE"""),1397.2)</f>
        <v>1397.2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IFERROR(__xludf.DUMMYFUNCTION("""COMPUTED_VALUE"""),1366.85)</f>
        <v>1366.85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IFERROR(__xludf.DUMMYFUNCTION("""COMPUTED_VALUE"""),1375.55)</f>
        <v>1375.55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IFERROR(__xludf.DUMMYFUNCTION("""COMPUTED_VALUE"""),1348.65)</f>
        <v>1348.65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IFERROR(__xludf.DUMMYFUNCTION("""COMPUTED_VALUE"""),1356.5)</f>
        <v>1356.5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IFERROR(__xludf.DUMMYFUNCTION("""COMPUTED_VALUE"""),1352.3)</f>
        <v>1352.3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IFERROR(__xludf.DUMMYFUNCTION("""COMPUTED_VALUE"""),1344.2)</f>
        <v>1344.2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IFERROR(__xludf.DUMMYFUNCTION("""COMPUTED_VALUE"""),1315.55)</f>
        <v>1315.55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IFERROR(__xludf.DUMMYFUNCTION("""COMPUTED_VALUE"""),1304.35)</f>
        <v>1304.35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IFERROR(__xludf.DUMMYFUNCTION("""COMPUTED_VALUE"""),1295.55)</f>
        <v>1295.55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IFERROR(__xludf.DUMMYFUNCTION("""COMPUTED_VALUE"""),1310.0)</f>
        <v>1310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IFERROR(__xludf.DUMMYFUNCTION("""COMPUTED_VALUE"""),1321.1)</f>
        <v>1321.1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IFERROR(__xludf.DUMMYFUNCTION("""COMPUTED_VALUE"""),1322.1)</f>
        <v>1322.1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IFERROR(__xludf.DUMMYFUNCTION("""COMPUTED_VALUE"""),1320.5)</f>
        <v>1320.5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IFERROR(__xludf.DUMMYFUNCTION("""COMPUTED_VALUE"""),1330.55)</f>
        <v>1330.55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IFERROR(__xludf.DUMMYFUNCTION("""COMPUTED_VALUE"""),1324.6)</f>
        <v>1324.6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IFERROR(__xludf.DUMMYFUNCTION("""COMPUTED_VALUE"""),1317.25)</f>
        <v>1317.25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IFERROR(__xludf.DUMMYFUNCTION("""COMPUTED_VALUE"""),1324.9)</f>
        <v>1324.9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IFERROR(__xludf.DUMMYFUNCTION("""COMPUTED_VALUE"""),1338.8)</f>
        <v>1338.8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IFERROR(__xludf.DUMMYFUNCTION("""COMPUTED_VALUE"""),1320.3)</f>
        <v>1320.3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IFERROR(__xludf.DUMMYFUNCTION("""COMPUTED_VALUE"""),1289.95)</f>
        <v>1289.95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IFERROR(__xludf.DUMMYFUNCTION("""COMPUTED_VALUE"""),1287.65)</f>
        <v>1287.65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IFERROR(__xludf.DUMMYFUNCTION("""COMPUTED_VALUE"""),1277.25)</f>
        <v>1277.25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IFERROR(__xludf.DUMMYFUNCTION("""COMPUTED_VALUE"""),1244.55)</f>
        <v>1244.55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IFERROR(__xludf.DUMMYFUNCTION("""COMPUTED_VALUE"""),1266.75)</f>
        <v>1266.75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IFERROR(__xludf.DUMMYFUNCTION("""COMPUTED_VALUE"""),1306.4)</f>
        <v>1306.4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IFERROR(__xludf.DUMMYFUNCTION("""COMPUTED_VALUE"""),1331.25)</f>
        <v>1331.25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IFERROR(__xludf.DUMMYFUNCTION("""COMPUTED_VALUE"""),1337.85)</f>
        <v>1337.85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IFERROR(__xludf.DUMMYFUNCTION("""COMPUTED_VALUE"""),1345.05)</f>
        <v>1345.05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IFERROR(__xludf.DUMMYFUNCTION("""COMPUTED_VALUE"""),1335.7)</f>
        <v>1335.7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IFERROR(__xludf.DUMMYFUNCTION("""COMPUTED_VALUE"""),1385.5)</f>
        <v>1385.5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IFERROR(__xludf.DUMMYFUNCTION("""COMPUTED_VALUE"""),1378.2)</f>
        <v>1378.2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IFERROR(__xludf.DUMMYFUNCTION("""COMPUTED_VALUE"""),1443.35)</f>
        <v>1443.35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IFERROR(__xludf.DUMMYFUNCTION("""COMPUTED_VALUE"""),1416.1)</f>
        <v>1416.1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IFERROR(__xludf.DUMMYFUNCTION("""COMPUTED_VALUE"""),1431.65)</f>
        <v>1431.65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IFERROR(__xludf.DUMMYFUNCTION("""COMPUTED_VALUE"""),1400.5)</f>
        <v>1400.5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IFERROR(__xludf.DUMMYFUNCTION("""COMPUTED_VALUE"""),1410.0)</f>
        <v>1410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IFERROR(__xludf.DUMMYFUNCTION("""COMPUTED_VALUE"""),1383.5)</f>
        <v>1383.5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IFERROR(__xludf.DUMMYFUNCTION("""COMPUTED_VALUE"""),1437.4)</f>
        <v>1437.4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IFERROR(__xludf.DUMMYFUNCTION("""COMPUTED_VALUE"""),1583.95)</f>
        <v>1583.95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IFERROR(__xludf.DUMMYFUNCTION("""COMPUTED_VALUE"""),1248.95)</f>
        <v>1248.95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IFERROR(__xludf.DUMMYFUNCTION("""COMPUTED_VALUE"""),1354.6)</f>
        <v>1354.6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IFERROR(__xludf.DUMMYFUNCTION("""COMPUTED_VALUE"""),1352.95)</f>
        <v>1352.95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IFERROR(__xludf.DUMMYFUNCTION("""COMPUTED_VALUE"""),1378.85)</f>
        <v>1378.85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IFERROR(__xludf.DUMMYFUNCTION("""COMPUTED_VALUE"""),1384.05)</f>
        <v>1384.05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IFERROR(__xludf.DUMMYFUNCTION("""COMPUTED_VALUE"""),1403.45)</f>
        <v>1403.45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IFERROR(__xludf.DUMMYFUNCTION("""COMPUTED_VALUE"""),1393.95)</f>
        <v>1393.95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IFERROR(__xludf.DUMMYFUNCTION("""COMPUTED_VALUE"""),1404.45)</f>
        <v>1404.45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IFERROR(__xludf.DUMMYFUNCTION("""COMPUTED_VALUE"""),1430.7)</f>
        <v>1430.7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IFERROR(__xludf.DUMMYFUNCTION("""COMPUTED_VALUE"""),1445.0)</f>
        <v>1445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IFERROR(__xludf.DUMMYFUNCTION("""COMPUTED_VALUE"""),1448.4)</f>
        <v>1448.4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IFERROR(__xludf.DUMMYFUNCTION("""COMPUTED_VALUE"""),1469.4)</f>
        <v>1469.4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IFERROR(__xludf.DUMMYFUNCTION("""COMPUTED_VALUE"""),1485.5)</f>
        <v>1485.5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IFERROR(__xludf.DUMMYFUNCTION("""COMPUTED_VALUE"""),1460.25)</f>
        <v>1460.25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IFERROR(__xludf.DUMMYFUNCTION("""COMPUTED_VALUE"""),1456.15)</f>
        <v>1456.15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IFERROR(__xludf.DUMMYFUNCTION("""COMPUTED_VALUE"""),1467.8)</f>
        <v>1467.8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IFERROR(__xludf.DUMMYFUNCTION("""COMPUTED_VALUE"""),1485.5)</f>
        <v>1485.5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IFERROR(__xludf.DUMMYFUNCTION("""COMPUTED_VALUE"""),1478.1)</f>
        <v>1478.1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IFERROR(__xludf.DUMMYFUNCTION("""COMPUTED_VALUE"""),1474.5)</f>
        <v>1474.5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IFERROR(__xludf.DUMMYFUNCTION("""COMPUTED_VALUE"""),1474.85)</f>
        <v>1474.85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IFERROR(__xludf.DUMMYFUNCTION("""COMPUTED_VALUE"""),1510.65)</f>
        <v>1510.65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IFERROR(__xludf.DUMMYFUNCTION("""COMPUTED_VALUE"""),1503.65)</f>
        <v>1503.65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IFERROR(__xludf.DUMMYFUNCTION("""COMPUTED_VALUE"""),1500.45)</f>
        <v>1500.45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IFERROR(__xludf.DUMMYFUNCTION("""COMPUTED_VALUE"""),1475.3)</f>
        <v>1475.3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IFERROR(__xludf.DUMMYFUNCTION("""COMPUTED_VALUE"""),1478.0)</f>
        <v>1478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IFERROR(__xludf.DUMMYFUNCTION("""COMPUTED_VALUE"""),1487.8)</f>
        <v>1487.8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IFERROR(__xludf.DUMMYFUNCTION("""COMPUTED_VALUE"""),1483.85)</f>
        <v>1483.85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IFERROR(__xludf.DUMMYFUNCTION("""COMPUTED_VALUE"""),1486.7)</f>
        <v>1486.7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IFERROR(__xludf.DUMMYFUNCTION("""COMPUTED_VALUE"""),1495.05)</f>
        <v>1495.05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IFERROR(__xludf.DUMMYFUNCTION("""COMPUTED_VALUE"""),1499.05)</f>
        <v>1499.05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IFERROR(__xludf.DUMMYFUNCTION("""COMPUTED_VALUE"""),1493.9)</f>
        <v>1493.9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IFERROR(__xludf.DUMMYFUNCTION("""COMPUTED_VALUE"""),1469.3)</f>
        <v>1469.3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IFERROR(__xludf.DUMMYFUNCTION("""COMPUTED_VALUE"""),1467.35)</f>
        <v>1467.35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IFERROR(__xludf.DUMMYFUNCTION("""COMPUTED_VALUE"""),1507.35)</f>
        <v>1507.35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IFERROR(__xludf.DUMMYFUNCTION("""COMPUTED_VALUE"""),1484.8)</f>
        <v>1484.8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IFERROR(__xludf.DUMMYFUNCTION("""COMPUTED_VALUE"""),1487.0)</f>
        <v>1487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IFERROR(__xludf.DUMMYFUNCTION("""COMPUTED_VALUE"""),1542.75)</f>
        <v>1542.75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IFERROR(__xludf.DUMMYFUNCTION("""COMPUTED_VALUE"""),1548.7)</f>
        <v>1548.7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IFERROR(__xludf.DUMMYFUNCTION("""COMPUTED_VALUE"""),1546.25)</f>
        <v>1546.25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IFERROR(__xludf.DUMMYFUNCTION("""COMPUTED_VALUE"""),1569.9)</f>
        <v>1569.9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IFERROR(__xludf.DUMMYFUNCTION("""COMPUTED_VALUE"""),1590.15)</f>
        <v>1590.15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IFERROR(__xludf.DUMMYFUNCTION("""COMPUTED_VALUE"""),1588.0)</f>
        <v>1588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IFERROR(__xludf.DUMMYFUNCTION("""COMPUTED_VALUE"""),1493.85)</f>
        <v>1493.85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IFERROR(__xludf.DUMMYFUNCTION("""COMPUTED_VALUE"""),1494.1)</f>
        <v>1494.1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IFERROR(__xludf.DUMMYFUNCTION("""COMPUTED_VALUE"""),1543.8)</f>
        <v>1543.8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IFERROR(__xludf.DUMMYFUNCTION("""COMPUTED_VALUE"""),1519.0)</f>
        <v>1519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IFERROR(__xludf.DUMMYFUNCTION("""COMPUTED_VALUE"""),1533.8)</f>
        <v>1533.8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IFERROR(__xludf.DUMMYFUNCTION("""COMPUTED_VALUE"""),1501.4)</f>
        <v>1501.4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IFERROR(__xludf.DUMMYFUNCTION("""COMPUTED_VALUE"""),1483.45)</f>
        <v>1483.45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IFERROR(__xludf.DUMMYFUNCTION("""COMPUTED_VALUE"""),1461.95)</f>
        <v>1461.95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IFERROR(__xludf.DUMMYFUNCTION("""COMPUTED_VALUE"""),1493.45)</f>
        <v>1493.45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IFERROR(__xludf.DUMMYFUNCTION("""COMPUTED_VALUE"""),1496.45)</f>
        <v>1496.45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IFERROR(__xludf.DUMMYFUNCTION("""COMPUTED_VALUE"""),1492.55)</f>
        <v>1492.55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IFERROR(__xludf.DUMMYFUNCTION("""COMPUTED_VALUE"""),1503.5)</f>
        <v>1503.5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IFERROR(__xludf.DUMMYFUNCTION("""COMPUTED_VALUE"""),1492.3)</f>
        <v>1492.3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IFERROR(__xludf.DUMMYFUNCTION("""COMPUTED_VALUE"""),1491.3)</f>
        <v>1491.3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IFERROR(__xludf.DUMMYFUNCTION("""COMPUTED_VALUE"""),1482.55)</f>
        <v>1482.55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IFERROR(__xludf.DUMMYFUNCTION("""COMPUTED_VALUE"""),1478.35)</f>
        <v>1478.35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IFERROR(__xludf.DUMMYFUNCTION("""COMPUTED_VALUE"""),1469.8)</f>
        <v>1469.8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IFERROR(__xludf.DUMMYFUNCTION("""COMPUTED_VALUE"""),1476.05)</f>
        <v>1476.05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IFERROR(__xludf.DUMMYFUNCTION("""COMPUTED_VALUE"""),1481.9)</f>
        <v>1481.9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IFERROR(__xludf.DUMMYFUNCTION("""COMPUTED_VALUE"""),1494.5)</f>
        <v>1494.5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IFERROR(__xludf.DUMMYFUNCTION("""COMPUTED_VALUE"""),1479.55)</f>
        <v>1479.55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IFERROR(__xludf.DUMMYFUNCTION("""COMPUTED_VALUE"""),1472.1)</f>
        <v>1472.1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IFERROR(__xludf.DUMMYFUNCTION("""COMPUTED_VALUE"""),1465.55)</f>
        <v>1465.55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IFERROR(__xludf.DUMMYFUNCTION("""COMPUTED_VALUE"""),1442.4)</f>
        <v>1442.4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IFERROR(__xludf.DUMMYFUNCTION("""COMPUTED_VALUE"""),1435.9)</f>
        <v>1435.9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IFERROR(__xludf.DUMMYFUNCTION("""COMPUTED_VALUE"""),1453.4)</f>
        <v>1453.4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IFERROR(__xludf.DUMMYFUNCTION("""COMPUTED_VALUE"""),1430.6)</f>
        <v>1430.6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IFERROR(__xludf.DUMMYFUNCTION("""COMPUTED_VALUE"""),1472.6)</f>
        <v>1472.6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IFERROR(__xludf.DUMMYFUNCTION("""COMPUTED_VALUE"""),1452.1)</f>
        <v>1452.1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IFERROR(__xludf.DUMMYFUNCTION("""COMPUTED_VALUE"""),1440.7)</f>
        <v>1440.7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IFERROR(__xludf.DUMMYFUNCTION("""COMPUTED_VALUE"""),1426.6)</f>
        <v>1426.6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IFERROR(__xludf.DUMMYFUNCTION("""COMPUTED_VALUE"""),1428.8)</f>
        <v>1428.8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IFERROR(__xludf.DUMMYFUNCTION("""COMPUTED_VALUE"""),1408.2)</f>
        <v>1408.2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IFERROR(__xludf.DUMMYFUNCTION("""COMPUTED_VALUE"""),1438.7)</f>
        <v>1438.7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IFERROR(__xludf.DUMMYFUNCTION("""COMPUTED_VALUE"""),1456.15)</f>
        <v>1456.15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IFERROR(__xludf.DUMMYFUNCTION("""COMPUTED_VALUE"""),1456.65)</f>
        <v>1456.65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IFERROR(__xludf.DUMMYFUNCTION("""COMPUTED_VALUE"""),1452.55)</f>
        <v>1452.55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IFERROR(__xludf.DUMMYFUNCTION("""COMPUTED_VALUE"""),1472.6)</f>
        <v>1472.6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IFERROR(__xludf.DUMMYFUNCTION("""COMPUTED_VALUE"""),1456.7)</f>
        <v>1456.7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IFERROR(__xludf.DUMMYFUNCTION("""COMPUTED_VALUE"""),1448.2)</f>
        <v>1448.2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IFERROR(__xludf.DUMMYFUNCTION("""COMPUTED_VALUE"""),1467.5)</f>
        <v>1467.5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IFERROR(__xludf.DUMMYFUNCTION("""COMPUTED_VALUE"""),1425.2)</f>
        <v>1425.2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IFERROR(__xludf.DUMMYFUNCTION("""COMPUTED_VALUE"""),1413.7)</f>
        <v>1413.7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IFERROR(__xludf.DUMMYFUNCTION("""COMPUTED_VALUE"""),1355.2)</f>
        <v>1355.2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IFERROR(__xludf.DUMMYFUNCTION("""COMPUTED_VALUE"""),1418.55)</f>
        <v>1418.55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IFERROR(__xludf.DUMMYFUNCTION("""COMPUTED_VALUE"""),1408.15)</f>
        <v>1408.15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IFERROR(__xludf.DUMMYFUNCTION("""COMPUTED_VALUE"""),1417.2)</f>
        <v>1417.2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IFERROR(__xludf.DUMMYFUNCTION("""COMPUTED_VALUE"""),1408.25)</f>
        <v>1408.25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IFERROR(__xludf.DUMMYFUNCTION("""COMPUTED_VALUE"""),1410.3)</f>
        <v>1410.3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IFERROR(__xludf.DUMMYFUNCTION("""COMPUTED_VALUE"""),1420.3)</f>
        <v>1420.3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IFERROR(__xludf.DUMMYFUNCTION("""COMPUTED_VALUE"""),1403.8)</f>
        <v>1403.8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IFERROR(__xludf.DUMMYFUNCTION("""COMPUTED_VALUE"""),1394.7)</f>
        <v>1394.7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IFERROR(__xludf.DUMMYFUNCTION("""COMPUTED_VALUE"""),1405.6)</f>
        <v>1405.6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IFERROR(__xludf.DUMMYFUNCTION("""COMPUTED_VALUE"""),1375.5)</f>
        <v>1375.5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IFERROR(__xludf.DUMMYFUNCTION("""COMPUTED_VALUE"""),1362.85)</f>
        <v>1362.85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IFERROR(__xludf.DUMMYFUNCTION("""COMPUTED_VALUE"""),1340.45)</f>
        <v>1340.45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IFERROR(__xludf.DUMMYFUNCTION("""COMPUTED_VALUE"""),1354.4)</f>
        <v>1354.4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IFERROR(__xludf.DUMMYFUNCTION("""COMPUTED_VALUE"""),1318.7)</f>
        <v>1318.7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IFERROR(__xludf.DUMMYFUNCTION("""COMPUTED_VALUE"""),1352.2)</f>
        <v>1352.2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IFERROR(__xludf.DUMMYFUNCTION("""COMPUTED_VALUE"""),1402.75)</f>
        <v>1402.75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IFERROR(__xludf.DUMMYFUNCTION("""COMPUTED_VALUE"""),1396.2)</f>
        <v>1396.2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IFERROR(__xludf.DUMMYFUNCTION("""COMPUTED_VALUE"""),1375.95)</f>
        <v>1375.95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IFERROR(__xludf.DUMMYFUNCTION("""COMPUTED_VALUE"""),1349.25)</f>
        <v>1349.25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IFERROR(__xludf.DUMMYFUNCTION("""COMPUTED_VALUE"""),1329.35)</f>
        <v>1329.35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IFERROR(__xludf.DUMMYFUNCTION("""COMPUTED_VALUE"""),1370.0)</f>
        <v>1370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IFERROR(__xludf.DUMMYFUNCTION("""COMPUTED_VALUE"""),1353.1)</f>
        <v>1353.1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IFERROR(__xludf.DUMMYFUNCTION("""COMPUTED_VALUE"""),1362.1)</f>
        <v>1362.1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IFERROR(__xludf.DUMMYFUNCTION("""COMPUTED_VALUE"""),1347.9)</f>
        <v>1347.9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IFERROR(__xludf.DUMMYFUNCTION("""COMPUTED_VALUE"""),1326.0)</f>
        <v>1326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IFERROR(__xludf.DUMMYFUNCTION("""COMPUTED_VALUE"""),1287.9)</f>
        <v>1287.9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IFERROR(__xludf.DUMMYFUNCTION("""COMPUTED_VALUE"""),1264.55)</f>
        <v>1264.55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IFERROR(__xludf.DUMMYFUNCTION("""COMPUTED_VALUE"""),1279.3)</f>
        <v>1279.3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IFERROR(__xludf.DUMMYFUNCTION("""COMPUTED_VALUE"""),1289.65)</f>
        <v>1289.65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IFERROR(__xludf.DUMMYFUNCTION("""COMPUTED_VALUE"""),1114.65)</f>
        <v>1114.65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IFERROR(__xludf.DUMMYFUNCTION("""COMPUTED_VALUE"""),1136.75)</f>
        <v>1136.75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IFERROR(__xludf.DUMMYFUNCTION("""COMPUTED_VALUE"""),1166.8)</f>
        <v>1166.8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IFERROR(__xludf.DUMMYFUNCTION("""COMPUTED_VALUE"""),1128.85)</f>
        <v>1128.85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IFERROR(__xludf.DUMMYFUNCTION("""COMPUTED_VALUE"""),1199.95)</f>
        <v>1199.95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IFERROR(__xludf.DUMMYFUNCTION("""COMPUTED_VALUE"""),1167.6)</f>
        <v>1167.6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IFERROR(__xludf.DUMMYFUNCTION("""COMPUTED_VALUE"""),1190.05)</f>
        <v>1190.05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IFERROR(__xludf.DUMMYFUNCTION("""COMPUTED_VALUE"""),1215.8)</f>
        <v>1215.8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IFERROR(__xludf.DUMMYFUNCTION("""COMPUTED_VALUE"""),1288.65)</f>
        <v>1288.65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IFERROR(__xludf.DUMMYFUNCTION("""COMPUTED_VALUE"""),1269.55)</f>
        <v>1269.55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IFERROR(__xludf.DUMMYFUNCTION("""COMPUTED_VALUE"""),1277.05)</f>
        <v>1277.05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IFERROR(__xludf.DUMMYFUNCTION("""COMPUTED_VALUE"""),1259.05)</f>
        <v>1259.05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IFERROR(__xludf.DUMMYFUNCTION("""COMPUTED_VALUE"""),1266.85)</f>
        <v>1266.85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IFERROR(__xludf.DUMMYFUNCTION("""COMPUTED_VALUE"""),1248.75)</f>
        <v>1248.75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IFERROR(__xludf.DUMMYFUNCTION("""COMPUTED_VALUE"""),1233.8)</f>
        <v>1233.8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IFERROR(__xludf.DUMMYFUNCTION("""COMPUTED_VALUE"""),1244.0)</f>
        <v>1244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IFERROR(__xludf.DUMMYFUNCTION("""COMPUTED_VALUE"""),1259.95)</f>
        <v>1259.95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IFERROR(__xludf.DUMMYFUNCTION("""COMPUTED_VALUE"""),1243.15)</f>
        <v>1243.15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IFERROR(__xludf.DUMMYFUNCTION("""COMPUTED_VALUE"""),1231.9)</f>
        <v>1231.9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IFERROR(__xludf.DUMMYFUNCTION("""COMPUTED_VALUE"""),1210.05)</f>
        <v>1210.05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IFERROR(__xludf.DUMMYFUNCTION("""COMPUTED_VALUE"""),1205.0)</f>
        <v>1205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IFERROR(__xludf.DUMMYFUNCTION("""COMPUTED_VALUE"""),1182.45)</f>
        <v>1182.45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IFERROR(__xludf.DUMMYFUNCTION("""COMPUTED_VALUE"""),1191.8)</f>
        <v>1191.8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IFERROR(__xludf.DUMMYFUNCTION("""COMPUTED_VALUE"""),1182.2)</f>
        <v>1182.2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IFERROR(__xludf.DUMMYFUNCTION("""COMPUTED_VALUE"""),1243.95)</f>
        <v>1243.95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IFERROR(__xludf.DUMMYFUNCTION("""COMPUTED_VALUE"""),1230.7)</f>
        <v>1230.7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IFERROR(__xludf.DUMMYFUNCTION("""COMPUTED_VALUE"""),1218.5)</f>
        <v>1218.5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IFERROR(__xludf.DUMMYFUNCTION("""COMPUTED_VALUE"""),1231.1)</f>
        <v>1231.1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IFERROR(__xludf.DUMMYFUNCTION("""COMPUTED_VALUE"""),1218.7)</f>
        <v>1218.7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IFERROR(__xludf.DUMMYFUNCTION("""COMPUTED_VALUE"""),1226.0)</f>
        <v>1226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IFERROR(__xludf.DUMMYFUNCTION("""COMPUTED_VALUE"""),1199.55)</f>
        <v>1199.55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IFERROR(__xludf.DUMMYFUNCTION("""COMPUTED_VALUE"""),1163.05)</f>
        <v>1163.05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IFERROR(__xludf.DUMMYFUNCTION("""COMPUTED_VALUE"""),1174.0)</f>
        <v>1174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IFERROR(__xludf.DUMMYFUNCTION("""COMPUTED_VALUE"""),1152.3)</f>
        <v>1152.3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IFERROR(__xludf.DUMMYFUNCTION("""COMPUTED_VALUE"""),1132.35)</f>
        <v>1132.35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IFERROR(__xludf.DUMMYFUNCTION("""COMPUTED_VALUE"""),1112.2)</f>
        <v>1112.2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IFERROR(__xludf.DUMMYFUNCTION("""COMPUTED_VALUE"""),1066.65)</f>
        <v>1066.65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IFERROR(__xludf.DUMMYFUNCTION("""COMPUTED_VALUE"""),1117.1)</f>
        <v>1117.1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IFERROR(__xludf.DUMMYFUNCTION("""COMPUTED_VALUE"""),1128.9)</f>
        <v>1128.9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IFERROR(__xludf.DUMMYFUNCTION("""COMPUTED_VALUE"""),1150.75)</f>
        <v>1150.75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IFERROR(__xludf.DUMMYFUNCTION("""COMPUTED_VALUE"""),1163.5)</f>
        <v>1163.5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IFERROR(__xludf.DUMMYFUNCTION("""COMPUTED_VALUE"""),1148.7)</f>
        <v>1148.7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IFERROR(__xludf.DUMMYFUNCTION("""COMPUTED_VALUE"""),1106.2)</f>
        <v>1106.2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IFERROR(__xludf.DUMMYFUNCTION("""COMPUTED_VALUE"""),1102.25)</f>
        <v>1102.25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IFERROR(__xludf.DUMMYFUNCTION("""COMPUTED_VALUE"""),1104.0)</f>
        <v>1104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IFERROR(__xludf.DUMMYFUNCTION("""COMPUTED_VALUE"""),1094.15)</f>
        <v>1094.15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IFERROR(__xludf.DUMMYFUNCTION("""COMPUTED_VALUE"""),1082.0)</f>
        <v>1082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IFERROR(__xludf.DUMMYFUNCTION("""COMPUTED_VALUE"""),1080.7)</f>
        <v>1080.7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IFERROR(__xludf.DUMMYFUNCTION("""COMPUTED_VALUE"""),1096.95)</f>
        <v>1096.95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IFERROR(__xludf.DUMMYFUNCTION("""COMPUTED_VALUE"""),1077.05)</f>
        <v>1077.05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IFERROR(__xludf.DUMMYFUNCTION("""COMPUTED_VALUE"""),1099.35)</f>
        <v>1099.35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IFERROR(__xludf.DUMMYFUNCTION("""COMPUTED_VALUE"""),1084.85)</f>
        <v>1084.85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IFERROR(__xludf.DUMMYFUNCTION("""COMPUTED_VALUE"""),1125.1)</f>
        <v>1125.1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IFERROR(__xludf.DUMMYFUNCTION("""COMPUTED_VALUE"""),1144.35)</f>
        <v>1144.35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IFERROR(__xludf.DUMMYFUNCTION("""COMPUTED_VALUE"""),1164.05)</f>
        <v>1164.05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IFERROR(__xludf.DUMMYFUNCTION("""COMPUTED_VALUE"""),1146.1)</f>
        <v>1146.1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IFERROR(__xludf.DUMMYFUNCTION("""COMPUTED_VALUE"""),1144.2)</f>
        <v>1144.2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IFERROR(__xludf.DUMMYFUNCTION("""COMPUTED_VALUE"""),1140.1)</f>
        <v>1140.1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IFERROR(__xludf.DUMMYFUNCTION("""COMPUTED_VALUE"""),1128.95)</f>
        <v>1128.95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IFERROR(__xludf.DUMMYFUNCTION("""COMPUTED_VALUE"""),1111.55)</f>
        <v>1111.55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IFERROR(__xludf.DUMMYFUNCTION("""COMPUTED_VALUE"""),1062.7)</f>
        <v>1062.7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IFERROR(__xludf.DUMMYFUNCTION("""COMPUTED_VALUE"""),1082.9)</f>
        <v>1082.9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IFERROR(__xludf.DUMMYFUNCTION("""COMPUTED_VALUE"""),1085.15)</f>
        <v>1085.15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IFERROR(__xludf.DUMMYFUNCTION("""COMPUTED_VALUE"""),1082.85)</f>
        <v>1082.85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IFERROR(__xludf.DUMMYFUNCTION("""COMPUTED_VALUE"""),1111.7)</f>
        <v>1111.7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IFERROR(__xludf.DUMMYFUNCTION("""COMPUTED_VALUE"""),1083.25)</f>
        <v>1083.25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IFERROR(__xludf.DUMMYFUNCTION("""COMPUTED_VALUE"""),1070.4)</f>
        <v>1070.4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IFERROR(__xludf.DUMMYFUNCTION("""COMPUTED_VALUE"""),1080.35)</f>
        <v>1080.35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IFERROR(__xludf.DUMMYFUNCTION("""COMPUTED_VALUE"""),1078.95)</f>
        <v>1078.95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IFERROR(__xludf.DUMMYFUNCTION("""COMPUTED_VALUE"""),1069.4)</f>
        <v>1069.4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IFERROR(__xludf.DUMMYFUNCTION("""COMPUTED_VALUE"""),1053.05)</f>
        <v>1053.05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IFERROR(__xludf.DUMMYFUNCTION("""COMPUTED_VALUE"""),1057.95)</f>
        <v>1057.95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IFERROR(__xludf.DUMMYFUNCTION("""COMPUTED_VALUE"""),1112.7)</f>
        <v>1112.7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IFERROR(__xludf.DUMMYFUNCTION("""COMPUTED_VALUE"""),1136.2)</f>
        <v>1136.2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IFERROR(__xludf.DUMMYFUNCTION("""COMPUTED_VALUE"""),1144.5)</f>
        <v>1144.5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IFERROR(__xludf.DUMMYFUNCTION("""COMPUTED_VALUE"""),1142.9)</f>
        <v>1142.9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IFERROR(__xludf.DUMMYFUNCTION("""COMPUTED_VALUE"""),1135.0)</f>
        <v>1135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IFERROR(__xludf.DUMMYFUNCTION("""COMPUTED_VALUE"""),1128.3)</f>
        <v>1128.3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IFERROR(__xludf.DUMMYFUNCTION("""COMPUTED_VALUE"""),1119.2)</f>
        <v>1119.2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IFERROR(__xludf.DUMMYFUNCTION("""COMPUTED_VALUE"""),1137.15)</f>
        <v>1137.15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IFERROR(__xludf.DUMMYFUNCTION("""COMPUTED_VALUE"""),1158.8)</f>
        <v>1158.8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IFERROR(__xludf.DUMMYFUNCTION("""COMPUTED_VALUE"""),1173.5)</f>
        <v>1173.5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IFERROR(__xludf.DUMMYFUNCTION("""COMPUTED_VALUE"""),1177.45)</f>
        <v>1177.45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IFERROR(__xludf.DUMMYFUNCTION("""COMPUTED_VALUE"""),1188.8)</f>
        <v>1188.8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IFERROR(__xludf.DUMMYFUNCTION("""COMPUTED_VALUE"""),1200.8)</f>
        <v>1200.8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IFERROR(__xludf.DUMMYFUNCTION("""COMPUTED_VALUE"""),1182.45)</f>
        <v>1182.45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IFERROR(__xludf.DUMMYFUNCTION("""COMPUTED_VALUE"""),1181.6)</f>
        <v>1181.6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IFERROR(__xludf.DUMMYFUNCTION("""COMPUTED_VALUE"""),1196.75)</f>
        <v>1196.75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IFERROR(__xludf.DUMMYFUNCTION("""COMPUTED_VALUE"""),1182.95)</f>
        <v>1182.95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IFERROR(__xludf.DUMMYFUNCTION("""COMPUTED_VALUE"""),1174.75)</f>
        <v>1174.75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IFERROR(__xludf.DUMMYFUNCTION("""COMPUTED_VALUE"""),1195.45)</f>
        <v>1195.45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IFERROR(__xludf.DUMMYFUNCTION("""COMPUTED_VALUE"""),1199.9)</f>
        <v>1199.9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IFERROR(__xludf.DUMMYFUNCTION("""COMPUTED_VALUE"""),1148.35)</f>
        <v>1148.35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IFERROR(__xludf.DUMMYFUNCTION("""COMPUTED_VALUE"""),1110.65)</f>
        <v>1110.65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IFERROR(__xludf.DUMMYFUNCTION("""COMPUTED_VALUE"""),1131.35)</f>
        <v>1131.35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IFERROR(__xludf.DUMMYFUNCTION("""COMPUTED_VALUE"""),1131.8)</f>
        <v>1131.8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IFERROR(__xludf.DUMMYFUNCTION("""COMPUTED_VALUE"""),1164.55)</f>
        <v>1164.55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IFERROR(__xludf.DUMMYFUNCTION("""COMPUTED_VALUE"""),1210.8)</f>
        <v>1210.8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IFERROR(__xludf.DUMMYFUNCTION("""COMPUTED_VALUE"""),1232.9)</f>
        <v>1232.9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IFERROR(__xludf.DUMMYFUNCTION("""COMPUTED_VALUE"""),1259.4)</f>
        <v>1259.4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IFERROR(__xludf.DUMMYFUNCTION("""COMPUTED_VALUE"""),1243.1)</f>
        <v>1243.1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IFERROR(__xludf.DUMMYFUNCTION("""COMPUTED_VALUE"""),1233.2)</f>
        <v>1233.2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IFERROR(__xludf.DUMMYFUNCTION("""COMPUTED_VALUE"""),1239.1)</f>
        <v>1239.1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IFERROR(__xludf.DUMMYFUNCTION("""COMPUTED_VALUE"""),1236.4)</f>
        <v>1236.4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IFERROR(__xludf.DUMMYFUNCTION("""COMPUTED_VALUE"""),1193.0)</f>
        <v>1193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IFERROR(__xludf.DUMMYFUNCTION("""COMPUTED_VALUE"""),1209.9)</f>
        <v>1209.9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IFERROR(__xludf.DUMMYFUNCTION("""COMPUTED_VALUE"""),1216.4)</f>
        <v>1216.4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IFERROR(__xludf.DUMMYFUNCTION("""COMPUTED_VALUE"""),1216.5)</f>
        <v>1216.5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IFERROR(__xludf.DUMMYFUNCTION("""COMPUTED_VALUE"""),1267.1)</f>
        <v>1267.1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IFERROR(__xludf.DUMMYFUNCTION("""COMPUTED_VALUE"""),1347.1)</f>
        <v>1347.1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IFERROR(__xludf.DUMMYFUNCTION("""COMPUTED_VALUE"""),1320.8)</f>
        <v>1320.8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IFERROR(__xludf.DUMMYFUNCTION("""COMPUTED_VALUE"""),1338.2)</f>
        <v>1338.2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IFERROR(__xludf.DUMMYFUNCTION("""COMPUTED_VALUE"""),1333.1)</f>
        <v>1333.1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IFERROR(__xludf.DUMMYFUNCTION("""COMPUTED_VALUE"""),1306.3)</f>
        <v>1306.3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IFERROR(__xludf.DUMMYFUNCTION("""COMPUTED_VALUE"""),1362.1)</f>
        <v>1362.1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IFERROR(__xludf.DUMMYFUNCTION("""COMPUTED_VALUE"""),1369.2)</f>
        <v>1369.2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IFERROR(__xludf.DUMMYFUNCTION("""COMPUTED_VALUE"""),1371.8)</f>
        <v>1371.8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IFERROR(__xludf.DUMMYFUNCTION("""COMPUTED_VALUE"""),1406.2)</f>
        <v>1406.2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IFERROR(__xludf.DUMMYFUNCTION("""COMPUTED_VALUE"""),1407.4)</f>
        <v>1407.4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IFERROR(__xludf.DUMMYFUNCTION("""COMPUTED_VALUE"""),1398.3)</f>
        <v>1398.3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IFERROR(__xludf.DUMMYFUNCTION("""COMPUTED_VALUE"""),1384.6)</f>
        <v>1384.6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IFERROR(__xludf.DUMMYFUNCTION("""COMPUTED_VALUE"""),1384.6)</f>
        <v>1384.6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IFERROR(__xludf.DUMMYFUNCTION("""COMPUTED_VALUE"""),1371.4)</f>
        <v>1371.4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IFERROR(__xludf.DUMMYFUNCTION("""COMPUTED_VALUE"""),1395.4)</f>
        <v>1395.4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IFERROR(__xludf.DUMMYFUNCTION("""COMPUTED_VALUE"""),1400.2)</f>
        <v>1400.2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IFERROR(__xludf.DUMMYFUNCTION("""COMPUTED_VALUE"""),1404.2)</f>
        <v>1404.2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IFERROR(__xludf.DUMMYFUNCTION("""COMPUTED_VALUE"""),1411.0)</f>
        <v>1411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IFERROR(__xludf.DUMMYFUNCTION("""COMPUTED_VALUE"""),1438.6)</f>
        <v>1438.6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IFERROR(__xludf.DUMMYFUNCTION("""COMPUTED_VALUE"""),1432.8)</f>
        <v>1432.8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IFERROR(__xludf.DUMMYFUNCTION("""COMPUTED_VALUE"""),1468.0)</f>
        <v>1468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IFERROR(__xludf.DUMMYFUNCTION("""COMPUTED_VALUE"""),1432.3)</f>
        <v>1432.3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IFERROR(__xludf.DUMMYFUNCTION("""COMPUTED_VALUE"""),1436.2)</f>
        <v>1436.2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IFERROR(__xludf.DUMMYFUNCTION("""COMPUTED_VALUE"""),1456.7)</f>
        <v>1456.7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IFERROR(__xludf.DUMMYFUNCTION("""COMPUTED_VALUE"""),1471.7)</f>
        <v>1471.7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IFERROR(__xludf.DUMMYFUNCTION("""COMPUTED_VALUE"""),1467.1)</f>
        <v>1467.1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IFERROR(__xludf.DUMMYFUNCTION("""COMPUTED_VALUE"""),1473.8)</f>
        <v>1473.8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IFERROR(__xludf.DUMMYFUNCTION("""COMPUTED_VALUE"""),1456.4)</f>
        <v>1456.4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IFERROR(__xludf.DUMMYFUNCTION("""COMPUTED_VALUE"""),1445.8)</f>
        <v>1445.8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IFERROR(__xludf.DUMMYFUNCTION("""COMPUTED_VALUE"""),1405.0)</f>
        <v>1405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IFERROR(__xludf.DUMMYFUNCTION("""COMPUTED_VALUE"""),1400.6)</f>
        <v>1400.6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IFERROR(__xludf.DUMMYFUNCTION("""COMPUTED_VALUE"""),1392.3)</f>
        <v>1392.3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IFERROR(__xludf.DUMMYFUNCTION("""COMPUTED_VALUE"""),1372.6)</f>
        <v>1372.6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IFERROR(__xludf.DUMMYFUNCTION("""COMPUTED_VALUE"""),1338.0)</f>
        <v>1338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IFERROR(__xludf.DUMMYFUNCTION("""COMPUTED_VALUE"""),1349.3)</f>
        <v>1349.3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IFERROR(__xludf.DUMMYFUNCTION("""COMPUTED_VALUE"""),1354.8)</f>
        <v>1354.8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IFERROR(__xludf.DUMMYFUNCTION("""COMPUTED_VALUE"""),1389.5)</f>
        <v>1389.5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IFERROR(__xludf.DUMMYFUNCTION("""COMPUTED_VALUE"""),1393.1)</f>
        <v>1393.1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IFERROR(__xludf.DUMMYFUNCTION("""COMPUTED_VALUE"""),1429.3)</f>
        <v>1429.3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IFERROR(__xludf.DUMMYFUNCTION("""COMPUTED_VALUE"""),1440.2)</f>
        <v>1440.2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IFERROR(__xludf.DUMMYFUNCTION("""COMPUTED_VALUE"""),1450.2)</f>
        <v>1450.2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IFERROR(__xludf.DUMMYFUNCTION("""COMPUTED_VALUE"""),1447.0)</f>
        <v>1447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IFERROR(__xludf.DUMMYFUNCTION("""COMPUTED_VALUE"""),1443.9)</f>
        <v>1443.9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IFERROR(__xludf.DUMMYFUNCTION("""COMPUTED_VALUE"""),1431.1)</f>
        <v>1431.1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IFERROR(__xludf.DUMMYFUNCTION("""COMPUTED_VALUE"""),1424.4)</f>
        <v>1424.4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IFERROR(__xludf.DUMMYFUNCTION("""COMPUTED_VALUE"""),1435.6)</f>
        <v>1435.6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IFERROR(__xludf.DUMMYFUNCTION("""COMPUTED_VALUE"""),1448.5)</f>
        <v>1448.5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IFERROR(__xludf.DUMMYFUNCTION("""COMPUTED_VALUE"""),1443.0)</f>
        <v>1443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IFERROR(__xludf.DUMMYFUNCTION("""COMPUTED_VALUE"""),1443.1)</f>
        <v>1443.1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IFERROR(__xludf.DUMMYFUNCTION("""COMPUTED_VALUE"""),1431.7)</f>
        <v>1431.7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IFERROR(__xludf.DUMMYFUNCTION("""COMPUTED_VALUE"""),1433.0)</f>
        <v>1433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IFERROR(__xludf.DUMMYFUNCTION("""COMPUTED_VALUE"""),1445.1)</f>
        <v>1445.1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IFERROR(__xludf.DUMMYFUNCTION("""COMPUTED_VALUE"""),1456.7)</f>
        <v>1456.7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IFERROR(__xludf.DUMMYFUNCTION("""COMPUTED_VALUE"""),1452.5)</f>
        <v>1452.5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IFERROR(__xludf.DUMMYFUNCTION("""COMPUTED_VALUE"""),1443.1)</f>
        <v>1443.1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IFERROR(__xludf.DUMMYFUNCTION("""COMPUTED_VALUE"""),1450.5)</f>
        <v>1450.5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IFERROR(__xludf.DUMMYFUNCTION("""COMPUTED_VALUE"""),1420.7)</f>
        <v>1420.7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IFERROR(__xludf.DUMMYFUNCTION("""COMPUTED_VALUE"""),1420.8)</f>
        <v>1420.8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IFERROR(__xludf.DUMMYFUNCTION("""COMPUTED_VALUE"""),1411.6)</f>
        <v>1411.6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IFERROR(__xludf.DUMMYFUNCTION("""COMPUTED_VALUE"""),1396.3)</f>
        <v>1396.3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IFERROR(__xludf.DUMMYFUNCTION("""COMPUTED_VALUE"""),1376.0)</f>
        <v>1376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IFERROR(__xludf.DUMMYFUNCTION("""COMPUTED_VALUE"""),1395.9)</f>
        <v>1395.9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IFERROR(__xludf.DUMMYFUNCTION("""COMPUTED_VALUE"""),1394.0)</f>
        <v>1394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IFERROR(__xludf.DUMMYFUNCTION("""COMPUTED_VALUE"""),1373.1)</f>
        <v>1373.1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IFERROR(__xludf.DUMMYFUNCTION("""COMPUTED_VALUE"""),1347.1)</f>
        <v>1347.1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IFERROR(__xludf.DUMMYFUNCTION("""COMPUTED_VALUE"""),1388.9)</f>
        <v>1388.9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IFERROR(__xludf.DUMMYFUNCTION("""COMPUTED_VALUE"""),1358.1)</f>
        <v>1358.1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IFERROR(__xludf.DUMMYFUNCTION("""COMPUTED_VALUE"""),1367.1)</f>
        <v>1367.1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IFERROR(__xludf.DUMMYFUNCTION("""COMPUTED_VALUE"""),1345.4)</f>
        <v>1345.4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IFERROR(__xludf.DUMMYFUNCTION("""COMPUTED_VALUE"""),1325.0)</f>
        <v>1325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IFERROR(__xludf.DUMMYFUNCTION("""COMPUTED_VALUE"""),1339.4)</f>
        <v>1339.4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IFERROR(__xludf.DUMMYFUNCTION("""COMPUTED_VALUE"""),1330.5)</f>
        <v>1330.5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IFERROR(__xludf.DUMMYFUNCTION("""COMPUTED_VALUE"""),1319.6)</f>
        <v>1319.6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IFERROR(__xludf.DUMMYFUNCTION("""COMPUTED_VALUE"""),1300.3)</f>
        <v>1300.3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IFERROR(__xludf.DUMMYFUNCTION("""COMPUTED_VALUE"""),1327.2)</f>
        <v>1327.2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IFERROR(__xludf.DUMMYFUNCTION("""COMPUTED_VALUE"""),1369.4)</f>
        <v>1369.4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IFERROR(__xludf.DUMMYFUNCTION("""COMPUTED_VALUE"""),1370.6)</f>
        <v>1370.6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IFERROR(__xludf.DUMMYFUNCTION("""COMPUTED_VALUE"""),1361.8)</f>
        <v>1361.8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IFERROR(__xludf.DUMMYFUNCTION("""COMPUTED_VALUE"""),1341.2)</f>
        <v>1341.2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IFERROR(__xludf.DUMMYFUNCTION("""COMPUTED_VALUE"""),1340.4)</f>
        <v>1340.4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IFERROR(__xludf.DUMMYFUNCTION("""COMPUTED_VALUE"""),1315.4)</f>
        <v>1315.4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IFERROR(__xludf.DUMMYFUNCTION("""COMPUTED_VALUE"""),1315.4)</f>
        <v>1315.4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IFERROR(__xludf.DUMMYFUNCTION("""COMPUTED_VALUE"""),1312.8)</f>
        <v>1312.8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IFERROR(__xludf.DUMMYFUNCTION("""COMPUTED_VALUE"""),1335.3)</f>
        <v>1335.3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IFERROR(__xludf.DUMMYFUNCTION("""COMPUTED_VALUE"""),1336.2)</f>
        <v>1336.2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IFERROR(__xludf.DUMMYFUNCTION("""COMPUTED_VALUE"""),1332.4)</f>
        <v>1332.4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IFERROR(__xludf.DUMMYFUNCTION("""COMPUTED_VALUE"""),1328.2)</f>
        <v>1328.2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IFERROR(__xludf.DUMMYFUNCTION("""COMPUTED_VALUE"""),1321.8)</f>
        <v>1321.8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IFERROR(__xludf.DUMMYFUNCTION("""COMPUTED_VALUE"""),1348.3)</f>
        <v>1348.3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IFERROR(__xludf.DUMMYFUNCTION("""COMPUTED_VALUE"""),1380.9)</f>
        <v>1380.9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IFERROR(__xludf.DUMMYFUNCTION("""COMPUTED_VALUE"""),1389.1)</f>
        <v>1389.1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IFERROR(__xludf.DUMMYFUNCTION("""COMPUTED_VALUE"""),1393.1)</f>
        <v>1393.1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IFERROR(__xludf.DUMMYFUNCTION("""COMPUTED_VALUE"""),1393.1)</f>
        <v>1393.1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IFERROR(__xludf.DUMMYFUNCTION("""COMPUTED_VALUE"""),1395.2)</f>
        <v>1395.2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IFERROR(__xludf.DUMMYFUNCTION("""COMPUTED_VALUE"""),1408.2)</f>
        <v>1408.2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IFERROR(__xludf.DUMMYFUNCTION("""COMPUTED_VALUE"""),1406.1)</f>
        <v>1406.1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IFERROR(__xludf.DUMMYFUNCTION("""COMPUTED_VALUE"""),1412.8)</f>
        <v>1412.8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IFERROR(__xludf.DUMMYFUNCTION("""COMPUTED_VALUE"""),1427.8)</f>
        <v>1427.8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IFERROR(__xludf.DUMMYFUNCTION("""COMPUTED_VALUE"""),1444.2)</f>
        <v>1444.2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IFERROR(__xludf.DUMMYFUNCTION("""COMPUTED_VALUE"""),1441.6)</f>
        <v>1441.6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IFERROR(__xludf.DUMMYFUNCTION("""COMPUTED_VALUE"""),1431.6)</f>
        <v>1431.6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IFERROR(__xludf.DUMMYFUNCTION("""COMPUTED_VALUE"""),1407.2)</f>
        <v>1407.2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IFERROR(__xludf.DUMMYFUNCTION("""COMPUTED_VALUE"""),1392.0)</f>
        <v>1392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IFERROR(__xludf.DUMMYFUNCTION("""COMPUTED_VALUE"""),1383.2)</f>
        <v>1383.2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IFERROR(__xludf.DUMMYFUNCTION("""COMPUTED_VALUE"""),1403.5)</f>
        <v>1403.5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IFERROR(__xludf.DUMMYFUNCTION("""COMPUTED_VALUE"""),1422.7)</f>
        <v>1422.7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IFERROR(__xludf.DUMMYFUNCTION("""COMPUTED_VALUE"""),1419.1)</f>
        <v>1419.1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IFERROR(__xludf.DUMMYFUNCTION("""COMPUTED_VALUE"""),1400.5)</f>
        <v>1400.5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IFERROR(__xludf.DUMMYFUNCTION("""COMPUTED_VALUE"""),1399.5)</f>
        <v>1399.5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IFERROR(__xludf.DUMMYFUNCTION("""COMPUTED_VALUE"""),1394.3)</f>
        <v>1394.3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IFERROR(__xludf.DUMMYFUNCTION("""COMPUTED_VALUE"""),1395.6)</f>
        <v>1395.6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IFERROR(__xludf.DUMMYFUNCTION("""COMPUTED_VALUE"""),1409.4)</f>
        <v>1409.4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IFERROR(__xludf.DUMMYFUNCTION("""COMPUTED_VALUE"""),1437.8)</f>
        <v>1437.8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IFERROR(__xludf.DUMMYFUNCTION("""COMPUTED_VALUE"""),1429.0)</f>
        <v>1429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IFERROR(__xludf.DUMMYFUNCTION("""COMPUTED_VALUE"""),1450.7)</f>
        <v>1450.7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IFERROR(__xludf.DUMMYFUNCTION("""COMPUTED_VALUE"""),1479.5)</f>
        <v>1479.5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IFERROR(__xludf.DUMMYFUNCTION("""COMPUTED_VALUE"""),1479.4)</f>
        <v>1479.4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IFERROR(__xludf.DUMMYFUNCTION("""COMPUTED_VALUE"""),1467.0)</f>
        <v>1467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IFERROR(__xludf.DUMMYFUNCTION("""COMPUTED_VALUE"""),1473.5)</f>
        <v>1473.5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IFERROR(__xludf.DUMMYFUNCTION("""COMPUTED_VALUE"""),1453.1)</f>
        <v>1453.1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IFERROR(__xludf.DUMMYFUNCTION("""COMPUTED_VALUE"""),1429.0)</f>
        <v>1429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IFERROR(__xludf.DUMMYFUNCTION("""COMPUTED_VALUE"""),1420.6)</f>
        <v>1420.6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IFERROR(__xludf.DUMMYFUNCTION("""COMPUTED_VALUE"""),1417.9)</f>
        <v>1417.9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IFERROR(__xludf.DUMMYFUNCTION("""COMPUTED_VALUE"""),1454.8)</f>
        <v>1454.8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IFERROR(__xludf.DUMMYFUNCTION("""COMPUTED_VALUE"""),1457.9)</f>
        <v>1457.9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IFERROR(__xludf.DUMMYFUNCTION("""COMPUTED_VALUE"""),1451.5)</f>
        <v>1451.5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IFERROR(__xludf.DUMMYFUNCTION("""COMPUTED_VALUE"""),1444.7)</f>
        <v>1444.7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IFERROR(__xludf.DUMMYFUNCTION("""COMPUTED_VALUE"""),1444.4)</f>
        <v>1444.4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IFERROR(__xludf.DUMMYFUNCTION("""COMPUTED_VALUE"""),1436.8)</f>
        <v>1436.8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IFERROR(__xludf.DUMMYFUNCTION("""COMPUTED_VALUE"""),1448.3)</f>
        <v>1448.3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IFERROR(__xludf.DUMMYFUNCTION("""COMPUTED_VALUE"""),1444.9)</f>
        <v>1444.9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IFERROR(__xludf.DUMMYFUNCTION("""COMPUTED_VALUE"""),1474.4)</f>
        <v>1474.4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IFERROR(__xludf.DUMMYFUNCTION("""COMPUTED_VALUE"""),1506.9)</f>
        <v>1506.9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IFERROR(__xludf.DUMMYFUNCTION("""COMPUTED_VALUE"""),1499.0)</f>
        <v>1499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IFERROR(__xludf.DUMMYFUNCTION("""COMPUTED_VALUE"""),1512.7)</f>
        <v>1512.7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IFERROR(__xludf.DUMMYFUNCTION("""COMPUTED_VALUE"""),1507.6)</f>
        <v>1507.6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IFERROR(__xludf.DUMMYFUNCTION("""COMPUTED_VALUE"""),1495.0)</f>
        <v>1495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IFERROR(__xludf.DUMMYFUNCTION("""COMPUTED_VALUE"""),1484.2)</f>
        <v>1484.2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IFERROR(__xludf.DUMMYFUNCTION("""COMPUTED_VALUE"""),1491.1)</f>
        <v>1491.1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IFERROR(__xludf.DUMMYFUNCTION("""COMPUTED_VALUE"""),1479.8)</f>
        <v>1479.8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IFERROR(__xludf.DUMMYFUNCTION("""COMPUTED_VALUE"""),1485.9)</f>
        <v>1485.9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IFERROR(__xludf.DUMMYFUNCTION("""COMPUTED_VALUE"""),1483.9)</f>
        <v>1483.9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IFERROR(__xludf.DUMMYFUNCTION("""COMPUTED_VALUE"""),1506.2)</f>
        <v>1506.2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IFERROR(__xludf.DUMMYFUNCTION("""COMPUTED_VALUE"""),1509.1)</f>
        <v>1509.1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IFERROR(__xludf.DUMMYFUNCTION("""COMPUTED_VALUE"""),1516.9)</f>
        <v>1516.9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IFERROR(__xludf.DUMMYFUNCTION("""COMPUTED_VALUE"""),1530.5)</f>
        <v>1530.5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IFERROR(__xludf.DUMMYFUNCTION("""COMPUTED_VALUE"""),1518.1)</f>
        <v>1518.1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IFERROR(__xludf.DUMMYFUNCTION("""COMPUTED_VALUE"""),1497.7)</f>
        <v>1497.7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IFERROR(__xludf.DUMMYFUNCTION("""COMPUTED_VALUE"""),1505.6)</f>
        <v>1505.6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IFERROR(__xludf.DUMMYFUNCTION("""COMPUTED_VALUE"""),1509.4)</f>
        <v>1509.4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IFERROR(__xludf.DUMMYFUNCTION("""COMPUTED_VALUE"""),1480.5)</f>
        <v>1480.5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IFERROR(__xludf.DUMMYFUNCTION("""COMPUTED_VALUE"""),1497.2)</f>
        <v>1497.2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IFERROR(__xludf.DUMMYFUNCTION("""COMPUTED_VALUE"""),1498.1)</f>
        <v>1498.1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IFERROR(__xludf.DUMMYFUNCTION("""COMPUTED_VALUE"""),1504.0)</f>
        <v>1504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IFERROR(__xludf.DUMMYFUNCTION("""COMPUTED_VALUE"""),1522.8)</f>
        <v>1522.8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IFERROR(__xludf.DUMMYFUNCTION("""COMPUTED_VALUE"""),1512.6)</f>
        <v>1512.6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IFERROR(__xludf.DUMMYFUNCTION("""COMPUTED_VALUE"""),1499.0)</f>
        <v>1499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IFERROR(__xludf.DUMMYFUNCTION("""COMPUTED_VALUE"""),1486.3)</f>
        <v>1486.3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IFERROR(__xludf.DUMMYFUNCTION("""COMPUTED_VALUE"""),1495.7)</f>
        <v>1495.7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IFERROR(__xludf.DUMMYFUNCTION("""COMPUTED_VALUE"""),1496.4)</f>
        <v>1496.4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IFERROR(__xludf.DUMMYFUNCTION("""COMPUTED_VALUE"""),1508.7)</f>
        <v>1508.7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IFERROR(__xludf.DUMMYFUNCTION("""COMPUTED_VALUE"""),1493.6)</f>
        <v>1493.6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IFERROR(__xludf.DUMMYFUNCTION("""COMPUTED_VALUE"""),1494.3)</f>
        <v>1494.3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IFERROR(__xludf.DUMMYFUNCTION("""COMPUTED_VALUE"""),1487.1)</f>
        <v>1487.1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IFERROR(__xludf.DUMMYFUNCTION("""COMPUTED_VALUE"""),1454.4)</f>
        <v>1454.4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IFERROR(__xludf.DUMMYFUNCTION("""COMPUTED_VALUE"""),1461.2)</f>
        <v>1461.2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IFERROR(__xludf.DUMMYFUNCTION("""COMPUTED_VALUE"""),1469.8)</f>
        <v>1469.8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IFERROR(__xludf.DUMMYFUNCTION("""COMPUTED_VALUE"""),1481.1)</f>
        <v>1481.1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IFERROR(__xludf.DUMMYFUNCTION("""COMPUTED_VALUE"""),1489.5)</f>
        <v>1489.5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IFERROR(__xludf.DUMMYFUNCTION("""COMPUTED_VALUE"""),1493.0)</f>
        <v>1493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IFERROR(__xludf.DUMMYFUNCTION("""COMPUTED_VALUE"""),1473.2)</f>
        <v>1473.2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IFERROR(__xludf.DUMMYFUNCTION("""COMPUTED_VALUE"""),1465.3)</f>
        <v>1465.3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IFERROR(__xludf.DUMMYFUNCTION("""COMPUTED_VALUE"""),1465.2)</f>
        <v>1465.2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IFERROR(__xludf.DUMMYFUNCTION("""COMPUTED_VALUE"""),1435.9)</f>
        <v>1435.9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IFERROR(__xludf.DUMMYFUNCTION("""COMPUTED_VALUE"""),1443.5)</f>
        <v>1443.5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IFERROR(__xludf.DUMMYFUNCTION("""COMPUTED_VALUE"""),1428.6)</f>
        <v>1428.6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IFERROR(__xludf.DUMMYFUNCTION("""COMPUTED_VALUE"""),1430.0)</f>
        <v>1430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IFERROR(__xludf.DUMMYFUNCTION("""COMPUTED_VALUE"""),1421.9)</f>
        <v>1421.9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IFERROR(__xludf.DUMMYFUNCTION("""COMPUTED_VALUE"""),1403.0)</f>
        <v>1403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IFERROR(__xludf.DUMMYFUNCTION("""COMPUTED_VALUE"""),1367.6)</f>
        <v>1367.6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IFERROR(__xludf.DUMMYFUNCTION("""COMPUTED_VALUE"""),1378.6)</f>
        <v>1378.6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IFERROR(__xludf.DUMMYFUNCTION("""COMPUTED_VALUE"""),1414.2)</f>
        <v>1414.2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IFERROR(__xludf.DUMMYFUNCTION("""COMPUTED_VALUE"""),1308.4)</f>
        <v>1308.4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IFERROR(__xludf.DUMMYFUNCTION("""COMPUTED_VALUE"""),1363.9)</f>
        <v>1363.9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IFERROR(__xludf.DUMMYFUNCTION("""COMPUTED_VALUE"""),1381.9)</f>
        <v>1381.9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IFERROR(__xludf.DUMMYFUNCTION("""COMPUTED_VALUE"""),1417.8)</f>
        <v>1417.8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IFERROR(__xludf.DUMMYFUNCTION("""COMPUTED_VALUE"""),1419.8)</f>
        <v>1419.8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IFERROR(__xludf.DUMMYFUNCTION("""COMPUTED_VALUE"""),1403.1)</f>
        <v>1403.1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IFERROR(__xludf.DUMMYFUNCTION("""COMPUTED_VALUE"""),1530.8)</f>
        <v>1530.8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IFERROR(__xludf.DUMMYFUNCTION("""COMPUTED_VALUE"""),1567.9)</f>
        <v>1567.9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IFERROR(__xludf.DUMMYFUNCTION("""COMPUTED_VALUE"""),1570.2)</f>
        <v>1570.2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IFERROR(__xludf.DUMMYFUNCTION("""COMPUTED_VALUE"""),1550.7)</f>
        <v>1550.7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IFERROR(__xludf.DUMMYFUNCTION("""COMPUTED_VALUE"""),1561.7)</f>
        <v>1561.7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IFERROR(__xludf.DUMMYFUNCTION("""COMPUTED_VALUE"""),1554.7)</f>
        <v>1554.7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IFERROR(__xludf.DUMMYFUNCTION("""COMPUTED_VALUE"""),1553.4)</f>
        <v>1553.4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IFERROR(__xludf.DUMMYFUNCTION("""COMPUTED_VALUE"""),1543.7)</f>
        <v>1543.7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IFERROR(__xludf.DUMMYFUNCTION("""COMPUTED_VALUE"""),1519.0)</f>
        <v>1519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IFERROR(__xludf.DUMMYFUNCTION("""COMPUTED_VALUE"""),1540.1)</f>
        <v>1540.1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IFERROR(__xludf.DUMMYFUNCTION("""COMPUTED_VALUE"""),1566.3)</f>
        <v>1566.3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IFERROR(__xludf.DUMMYFUNCTION("""COMPUTED_VALUE"""),1550.8)</f>
        <v>1550.8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IFERROR(__xludf.DUMMYFUNCTION("""COMPUTED_VALUE"""),1513.3)</f>
        <v>1513.3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IFERROR(__xludf.DUMMYFUNCTION("""COMPUTED_VALUE"""),1511.5)</f>
        <v>1511.5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IFERROR(__xludf.DUMMYFUNCTION("""COMPUTED_VALUE"""),1555.8)</f>
        <v>1555.8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IFERROR(__xludf.DUMMYFUNCTION("""COMPUTED_VALUE"""),1555.4)</f>
        <v>1555.4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IFERROR(__xludf.DUMMYFUNCTION("""COMPUTED_VALUE"""),1528.7)</f>
        <v>1528.7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IFERROR(__xludf.DUMMYFUNCTION("""COMPUTED_VALUE"""),1550.6)</f>
        <v>1550.6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IFERROR(__xludf.DUMMYFUNCTION("""COMPUTED_VALUE"""),1521.0)</f>
        <v>1521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IFERROR(__xludf.DUMMYFUNCTION("""COMPUTED_VALUE"""),1470.3)</f>
        <v>1470.3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IFERROR(__xludf.DUMMYFUNCTION("""COMPUTED_VALUE"""),1434.4)</f>
        <v>1434.4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IFERROR(__xludf.DUMMYFUNCTION("""COMPUTED_VALUE"""),1499.3)</f>
        <v>1499.3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IFERROR(__xludf.DUMMYFUNCTION("""COMPUTED_VALUE"""),1477.5)</f>
        <v>1477.5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IFERROR(__xludf.DUMMYFUNCTION("""COMPUTED_VALUE"""),1421.3)</f>
        <v>1421.3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IFERROR(__xludf.DUMMYFUNCTION("""COMPUTED_VALUE"""),1424.1)</f>
        <v>1424.1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IFERROR(__xludf.DUMMYFUNCTION("""COMPUTED_VALUE"""),1410.8)</f>
        <v>1410.8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IFERROR(__xludf.DUMMYFUNCTION("""COMPUTED_VALUE"""),1391.5)</f>
        <v>1391.5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IFERROR(__xludf.DUMMYFUNCTION("""COMPUTED_VALUE"""),1363.2)</f>
        <v>1363.2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IFERROR(__xludf.DUMMYFUNCTION("""COMPUTED_VALUE"""),1373.9)</f>
        <v>1373.9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IFERROR(__xludf.DUMMYFUNCTION("""COMPUTED_VALUE"""),1365.5)</f>
        <v>1365.5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IFERROR(__xludf.DUMMYFUNCTION("""COMPUTED_VALUE"""),1401.9)</f>
        <v>1401.9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IFERROR(__xludf.DUMMYFUNCTION("""COMPUTED_VALUE"""),1356.0)</f>
        <v>1356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IFERROR(__xludf.DUMMYFUNCTION("""COMPUTED_VALUE"""),1365.4)</f>
        <v>1365.4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IFERROR(__xludf.DUMMYFUNCTION("""COMPUTED_VALUE"""),1303.6)</f>
        <v>1303.6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IFERROR(__xludf.DUMMYFUNCTION("""COMPUTED_VALUE"""),1344.2)</f>
        <v>1344.2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IFERROR(__xludf.DUMMYFUNCTION("""COMPUTED_VALUE"""),1375.9)</f>
        <v>1375.9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IFERROR(__xludf.DUMMYFUNCTION("""COMPUTED_VALUE"""),1337.8)</f>
        <v>1337.8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IFERROR(__xludf.DUMMYFUNCTION("""COMPUTED_VALUE"""),1312.6)</f>
        <v>1312.6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IFERROR(__xludf.DUMMYFUNCTION("""COMPUTED_VALUE"""),1385.4)</f>
        <v>1385.4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IFERROR(__xludf.DUMMYFUNCTION("""COMPUTED_VALUE"""),1377.6)</f>
        <v>1377.6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IFERROR(__xludf.DUMMYFUNCTION("""COMPUTED_VALUE"""),1387.1)</f>
        <v>1387.1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IFERROR(__xludf.DUMMYFUNCTION("""COMPUTED_VALUE"""),1381.0)</f>
        <v>1381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IFERROR(__xludf.DUMMYFUNCTION("""COMPUTED_VALUE"""),1453.3)</f>
        <v>1453.3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IFERROR(__xludf.DUMMYFUNCTION("""COMPUTED_VALUE"""),1447.4)</f>
        <v>1447.4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IFERROR(__xludf.DUMMYFUNCTION("""COMPUTED_VALUE"""),1475.3)</f>
        <v>1475.3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IFERROR(__xludf.DUMMYFUNCTION("""COMPUTED_VALUE"""),1465.3)</f>
        <v>1465.3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IFERROR(__xludf.DUMMYFUNCTION("""COMPUTED_VALUE"""),1511.8)</f>
        <v>1511.8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IFERROR(__xludf.DUMMYFUNCTION("""COMPUTED_VALUE"""),1549.8)</f>
        <v>1549.8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IFERROR(__xludf.DUMMYFUNCTION("""COMPUTED_VALUE"""),1573.4)</f>
        <v>1573.4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IFERROR(__xludf.DUMMYFUNCTION("""COMPUTED_VALUE"""),1578.4)</f>
        <v>1578.4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IFERROR(__xludf.DUMMYFUNCTION("""COMPUTED_VALUE"""),1594.1)</f>
        <v>1594.1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IFERROR(__xludf.DUMMYFUNCTION("""COMPUTED_VALUE"""),1588.6)</f>
        <v>1588.6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IFERROR(__xludf.DUMMYFUNCTION("""COMPUTED_VALUE"""),1602.9)</f>
        <v>1602.9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IFERROR(__xludf.DUMMYFUNCTION("""COMPUTED_VALUE"""),1585.1)</f>
        <v>1585.1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IFERROR(__xludf.DUMMYFUNCTION("""COMPUTED_VALUE"""),1628.5)</f>
        <v>1628.5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IFERROR(__xludf.DUMMYFUNCTION("""COMPUTED_VALUE"""),1637.6)</f>
        <v>1637.6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IFERROR(__xludf.DUMMYFUNCTION("""COMPUTED_VALUE"""),1661.1)</f>
        <v>1661.1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IFERROR(__xludf.DUMMYFUNCTION("""COMPUTED_VALUE"""),1657.3)</f>
        <v>1657.3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IFERROR(__xludf.DUMMYFUNCTION("""COMPUTED_VALUE"""),1742.6)</f>
        <v>1742.6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IFERROR(__xludf.DUMMYFUNCTION("""COMPUTED_VALUE"""),1725.0)</f>
        <v>1725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IFERROR(__xludf.DUMMYFUNCTION("""COMPUTED_VALUE"""),1748.3)</f>
        <v>1748.3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IFERROR(__xludf.DUMMYFUNCTION("""COMPUTED_VALUE"""),1732.8)</f>
        <v>1732.8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IFERROR(__xludf.DUMMYFUNCTION("""COMPUTED_VALUE"""),1760.4)</f>
        <v>1760.4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IFERROR(__xludf.DUMMYFUNCTION("""COMPUTED_VALUE"""),1767.3)</f>
        <v>1767.3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IFERROR(__xludf.DUMMYFUNCTION("""COMPUTED_VALUE"""),1688.2)</f>
        <v>1688.2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IFERROR(__xludf.DUMMYFUNCTION("""COMPUTED_VALUE"""),1737.8)</f>
        <v>1737.8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IFERROR(__xludf.DUMMYFUNCTION("""COMPUTED_VALUE"""),1773.4)</f>
        <v>1773.4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IFERROR(__xludf.DUMMYFUNCTION("""COMPUTED_VALUE"""),1795.1)</f>
        <v>1795.1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IFERROR(__xludf.DUMMYFUNCTION("""COMPUTED_VALUE"""),1787.7)</f>
        <v>1787.7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IFERROR(__xludf.DUMMYFUNCTION("""COMPUTED_VALUE"""),1762.8)</f>
        <v>1762.8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IFERROR(__xludf.DUMMYFUNCTION("""COMPUTED_VALUE"""),1772.6)</f>
        <v>1772.6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IFERROR(__xludf.DUMMYFUNCTION("""COMPUTED_VALUE"""),1793.3)</f>
        <v>1793.3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IFERROR(__xludf.DUMMYFUNCTION("""COMPUTED_VALUE"""),1786.9)</f>
        <v>1786.9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IFERROR(__xludf.DUMMYFUNCTION("""COMPUTED_VALUE"""),1802.9)</f>
        <v>1802.9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IFERROR(__xludf.DUMMYFUNCTION("""COMPUTED_VALUE"""),1811.2)</f>
        <v>1811.2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IFERROR(__xludf.DUMMYFUNCTION("""COMPUTED_VALUE"""),1824.5)</f>
        <v>1824.5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IFERROR(__xludf.DUMMYFUNCTION("""COMPUTED_VALUE"""),1804.6)</f>
        <v>1804.6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IFERROR(__xludf.DUMMYFUNCTION("""COMPUTED_VALUE"""),1783.5)</f>
        <v>1783.5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IFERROR(__xludf.DUMMYFUNCTION("""COMPUTED_VALUE"""),1814.5)</f>
        <v>1814.5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IFERROR(__xludf.DUMMYFUNCTION("""COMPUTED_VALUE"""),1803.8)</f>
        <v>1803.8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IFERROR(__xludf.DUMMYFUNCTION("""COMPUTED_VALUE"""),1790.9)</f>
        <v>1790.9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IFERROR(__xludf.DUMMYFUNCTION("""COMPUTED_VALUE"""),1824.2)</f>
        <v>1824.2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IFERROR(__xludf.DUMMYFUNCTION("""COMPUTED_VALUE"""),1805.0)</f>
        <v>1805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IFERROR(__xludf.DUMMYFUNCTION("""COMPUTED_VALUE"""),1826.4)</f>
        <v>1826.4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IFERROR(__xludf.DUMMYFUNCTION("""COMPUTED_VALUE"""),1821.2)</f>
        <v>1821.2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IFERROR(__xludf.DUMMYFUNCTION("""COMPUTED_VALUE"""),1787.1)</f>
        <v>1787.1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IFERROR(__xludf.DUMMYFUNCTION("""COMPUTED_VALUE"""),1812.9)</f>
        <v>1812.9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IFERROR(__xludf.DUMMYFUNCTION("""COMPUTED_VALUE"""),1804.8)</f>
        <v>1804.8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IFERROR(__xludf.DUMMYFUNCTION("""COMPUTED_VALUE"""),1822.0)</f>
        <v>1822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IFERROR(__xludf.DUMMYFUNCTION("""COMPUTED_VALUE"""),1828.6)</f>
        <v>1828.6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6" t="s">
        <v>12</v>
      </c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5">
        <f>IFERROR(__xludf.DUMMYFUNCTION("""COMPUTED_VALUE"""),44928.64583333333)</f>
        <v>44928.64583</v>
      </c>
      <c r="B3" s="5">
        <f>IFERROR(__xludf.DUMMYFUNCTION("""COMPUTED_VALUE"""),8403.3)</f>
        <v>8403.3</v>
      </c>
    </row>
    <row r="4">
      <c r="A4" s="5">
        <f>IFERROR(__xludf.DUMMYFUNCTION("""COMPUTED_VALUE"""),44929.64583333333)</f>
        <v>44929.64583</v>
      </c>
      <c r="B4" s="5">
        <f>IFERROR(__xludf.DUMMYFUNCTION("""COMPUTED_VALUE"""),8382.75)</f>
        <v>8382.75</v>
      </c>
    </row>
    <row r="5">
      <c r="A5" s="5">
        <f>IFERROR(__xludf.DUMMYFUNCTION("""COMPUTED_VALUE"""),44930.64583333333)</f>
        <v>44930.64583</v>
      </c>
      <c r="B5" s="5">
        <f>IFERROR(__xludf.DUMMYFUNCTION("""COMPUTED_VALUE"""),8422.8)</f>
        <v>8422.8</v>
      </c>
    </row>
    <row r="6">
      <c r="A6" s="5">
        <f>IFERROR(__xludf.DUMMYFUNCTION("""COMPUTED_VALUE"""),44931.64583333333)</f>
        <v>44931.64583</v>
      </c>
      <c r="B6" s="5">
        <f>IFERROR(__xludf.DUMMYFUNCTION("""COMPUTED_VALUE"""),8461.1)</f>
        <v>8461.1</v>
      </c>
    </row>
    <row r="7">
      <c r="A7" s="5">
        <f>IFERROR(__xludf.DUMMYFUNCTION("""COMPUTED_VALUE"""),44932.64583333333)</f>
        <v>44932.64583</v>
      </c>
      <c r="B7" s="5">
        <f>IFERROR(__xludf.DUMMYFUNCTION("""COMPUTED_VALUE"""),8383.05)</f>
        <v>8383.05</v>
      </c>
    </row>
    <row r="8">
      <c r="A8" s="5">
        <f>IFERROR(__xludf.DUMMYFUNCTION("""COMPUTED_VALUE"""),44935.64583333333)</f>
        <v>44935.64583</v>
      </c>
      <c r="B8" s="5">
        <f>IFERROR(__xludf.DUMMYFUNCTION("""COMPUTED_VALUE"""),8377.0)</f>
        <v>8377</v>
      </c>
    </row>
    <row r="9">
      <c r="A9" s="5">
        <f>IFERROR(__xludf.DUMMYFUNCTION("""COMPUTED_VALUE"""),44936.64583333333)</f>
        <v>44936.64583</v>
      </c>
      <c r="B9" s="5">
        <f>IFERROR(__xludf.DUMMYFUNCTION("""COMPUTED_VALUE"""),8293.15)</f>
        <v>8293.15</v>
      </c>
    </row>
    <row r="10">
      <c r="A10" s="5">
        <f>IFERROR(__xludf.DUMMYFUNCTION("""COMPUTED_VALUE"""),44937.64583333333)</f>
        <v>44937.64583</v>
      </c>
      <c r="B10" s="5">
        <f>IFERROR(__xludf.DUMMYFUNCTION("""COMPUTED_VALUE"""),8284.45)</f>
        <v>8284.45</v>
      </c>
    </row>
    <row r="11">
      <c r="A11" s="5">
        <f>IFERROR(__xludf.DUMMYFUNCTION("""COMPUTED_VALUE"""),44938.64583333333)</f>
        <v>44938.64583</v>
      </c>
      <c r="B11" s="5">
        <f>IFERROR(__xludf.DUMMYFUNCTION("""COMPUTED_VALUE"""),8369.2)</f>
        <v>8369.2</v>
      </c>
    </row>
    <row r="12">
      <c r="A12" s="5">
        <f>IFERROR(__xludf.DUMMYFUNCTION("""COMPUTED_VALUE"""),44939.64583333333)</f>
        <v>44939.64583</v>
      </c>
      <c r="B12" s="5">
        <f>IFERROR(__xludf.DUMMYFUNCTION("""COMPUTED_VALUE"""),8453.4)</f>
        <v>8453.4</v>
      </c>
    </row>
    <row r="13">
      <c r="A13" s="5">
        <f>IFERROR(__xludf.DUMMYFUNCTION("""COMPUTED_VALUE"""),44942.64583333333)</f>
        <v>44942.64583</v>
      </c>
      <c r="B13" s="5">
        <f>IFERROR(__xludf.DUMMYFUNCTION("""COMPUTED_VALUE"""),8380.1)</f>
        <v>8380.1</v>
      </c>
    </row>
    <row r="14">
      <c r="A14" s="5">
        <f>IFERROR(__xludf.DUMMYFUNCTION("""COMPUTED_VALUE"""),44943.64583333333)</f>
        <v>44943.64583</v>
      </c>
      <c r="B14" s="5">
        <f>IFERROR(__xludf.DUMMYFUNCTION("""COMPUTED_VALUE"""),8479.35)</f>
        <v>8479.35</v>
      </c>
    </row>
    <row r="15">
      <c r="A15" s="5">
        <f>IFERROR(__xludf.DUMMYFUNCTION("""COMPUTED_VALUE"""),44944.64583333333)</f>
        <v>44944.64583</v>
      </c>
      <c r="B15" s="5">
        <f>IFERROR(__xludf.DUMMYFUNCTION("""COMPUTED_VALUE"""),8494.05)</f>
        <v>8494.05</v>
      </c>
    </row>
    <row r="16">
      <c r="A16" s="5">
        <f>IFERROR(__xludf.DUMMYFUNCTION("""COMPUTED_VALUE"""),44945.64583333333)</f>
        <v>44945.64583</v>
      </c>
      <c r="B16" s="5">
        <f>IFERROR(__xludf.DUMMYFUNCTION("""COMPUTED_VALUE"""),8501.65)</f>
        <v>8501.65</v>
      </c>
    </row>
    <row r="17">
      <c r="A17" s="5">
        <f>IFERROR(__xludf.DUMMYFUNCTION("""COMPUTED_VALUE"""),44946.64583333333)</f>
        <v>44946.64583</v>
      </c>
      <c r="B17" s="5">
        <f>IFERROR(__xludf.DUMMYFUNCTION("""COMPUTED_VALUE"""),8439.8)</f>
        <v>8439.8</v>
      </c>
    </row>
    <row r="18">
      <c r="A18" s="5">
        <f>IFERROR(__xludf.DUMMYFUNCTION("""COMPUTED_VALUE"""),44949.64583333333)</f>
        <v>44949.64583</v>
      </c>
      <c r="B18" s="5">
        <f>IFERROR(__xludf.DUMMYFUNCTION("""COMPUTED_VALUE"""),8417.1)</f>
        <v>8417.1</v>
      </c>
    </row>
    <row r="19">
      <c r="A19" s="5">
        <f>IFERROR(__xludf.DUMMYFUNCTION("""COMPUTED_VALUE"""),44950.64583333333)</f>
        <v>44950.64583</v>
      </c>
      <c r="B19" s="5">
        <f>IFERROR(__xludf.DUMMYFUNCTION("""COMPUTED_VALUE"""),8698.8)</f>
        <v>8698.8</v>
      </c>
    </row>
    <row r="20">
      <c r="A20" s="5">
        <f>IFERROR(__xludf.DUMMYFUNCTION("""COMPUTED_VALUE"""),44951.64583333333)</f>
        <v>44951.64583</v>
      </c>
      <c r="B20" s="5">
        <f>IFERROR(__xludf.DUMMYFUNCTION("""COMPUTED_VALUE"""),8784.1)</f>
        <v>8784.1</v>
      </c>
    </row>
    <row r="21">
      <c r="A21" s="5">
        <f>IFERROR(__xludf.DUMMYFUNCTION("""COMPUTED_VALUE"""),44953.64583333333)</f>
        <v>44953.64583</v>
      </c>
      <c r="B21" s="5">
        <f>IFERROR(__xludf.DUMMYFUNCTION("""COMPUTED_VALUE"""),8737.5)</f>
        <v>8737.5</v>
      </c>
    </row>
    <row r="22">
      <c r="A22" s="5">
        <f>IFERROR(__xludf.DUMMYFUNCTION("""COMPUTED_VALUE"""),44956.64583333333)</f>
        <v>44956.64583</v>
      </c>
      <c r="B22" s="5">
        <f>IFERROR(__xludf.DUMMYFUNCTION("""COMPUTED_VALUE"""),8817.0)</f>
        <v>8817</v>
      </c>
    </row>
    <row r="23">
      <c r="A23" s="5">
        <f>IFERROR(__xludf.DUMMYFUNCTION("""COMPUTED_VALUE"""),44957.64583333333)</f>
        <v>44957.64583</v>
      </c>
      <c r="B23" s="5">
        <f>IFERROR(__xludf.DUMMYFUNCTION("""COMPUTED_VALUE"""),8895.3)</f>
        <v>8895.3</v>
      </c>
    </row>
    <row r="24">
      <c r="A24" s="5">
        <f>IFERROR(__xludf.DUMMYFUNCTION("""COMPUTED_VALUE"""),44958.64583333333)</f>
        <v>44958.64583</v>
      </c>
      <c r="B24" s="5">
        <f>IFERROR(__xludf.DUMMYFUNCTION("""COMPUTED_VALUE"""),8768.85)</f>
        <v>8768.85</v>
      </c>
    </row>
    <row r="25">
      <c r="A25" s="5">
        <f>IFERROR(__xludf.DUMMYFUNCTION("""COMPUTED_VALUE"""),44959.64583333333)</f>
        <v>44959.64583</v>
      </c>
      <c r="B25" s="5">
        <f>IFERROR(__xludf.DUMMYFUNCTION("""COMPUTED_VALUE"""),8870.15)</f>
        <v>8870.15</v>
      </c>
    </row>
    <row r="26">
      <c r="A26" s="5">
        <f>IFERROR(__xludf.DUMMYFUNCTION("""COMPUTED_VALUE"""),44960.64583333333)</f>
        <v>44960.64583</v>
      </c>
      <c r="B26" s="5">
        <f>IFERROR(__xludf.DUMMYFUNCTION("""COMPUTED_VALUE"""),8942.3)</f>
        <v>8942.3</v>
      </c>
    </row>
    <row r="27">
      <c r="A27" s="5">
        <f>IFERROR(__xludf.DUMMYFUNCTION("""COMPUTED_VALUE"""),44963.64583333333)</f>
        <v>44963.64583</v>
      </c>
      <c r="B27" s="5">
        <f>IFERROR(__xludf.DUMMYFUNCTION("""COMPUTED_VALUE"""),8908.0)</f>
        <v>8908</v>
      </c>
    </row>
    <row r="28">
      <c r="A28" s="5">
        <f>IFERROR(__xludf.DUMMYFUNCTION("""COMPUTED_VALUE"""),44964.64583333333)</f>
        <v>44964.64583</v>
      </c>
      <c r="B28" s="5">
        <f>IFERROR(__xludf.DUMMYFUNCTION("""COMPUTED_VALUE"""),8762.45)</f>
        <v>8762.45</v>
      </c>
    </row>
    <row r="29">
      <c r="A29" s="5">
        <f>IFERROR(__xludf.DUMMYFUNCTION("""COMPUTED_VALUE"""),44965.64583333333)</f>
        <v>44965.64583</v>
      </c>
      <c r="B29" s="5">
        <f>IFERROR(__xludf.DUMMYFUNCTION("""COMPUTED_VALUE"""),8834.7)</f>
        <v>8834.7</v>
      </c>
    </row>
    <row r="30">
      <c r="A30" s="5">
        <f>IFERROR(__xludf.DUMMYFUNCTION("""COMPUTED_VALUE"""),44966.64583333333)</f>
        <v>44966.64583</v>
      </c>
      <c r="B30" s="5">
        <f>IFERROR(__xludf.DUMMYFUNCTION("""COMPUTED_VALUE"""),8801.2)</f>
        <v>8801.2</v>
      </c>
    </row>
    <row r="31">
      <c r="A31" s="5">
        <f>IFERROR(__xludf.DUMMYFUNCTION("""COMPUTED_VALUE"""),44967.64583333333)</f>
        <v>44967.64583</v>
      </c>
      <c r="B31" s="5">
        <f>IFERROR(__xludf.DUMMYFUNCTION("""COMPUTED_VALUE"""),8811.35)</f>
        <v>8811.35</v>
      </c>
    </row>
    <row r="32">
      <c r="A32" s="5">
        <f>IFERROR(__xludf.DUMMYFUNCTION("""COMPUTED_VALUE"""),44970.64583333333)</f>
        <v>44970.64583</v>
      </c>
      <c r="B32" s="5">
        <f>IFERROR(__xludf.DUMMYFUNCTION("""COMPUTED_VALUE"""),8809.45)</f>
        <v>8809.45</v>
      </c>
    </row>
    <row r="33">
      <c r="A33" s="5">
        <f>IFERROR(__xludf.DUMMYFUNCTION("""COMPUTED_VALUE"""),44971.64583333333)</f>
        <v>44971.64583</v>
      </c>
      <c r="B33" s="5">
        <f>IFERROR(__xludf.DUMMYFUNCTION("""COMPUTED_VALUE"""),8774.45)</f>
        <v>8774.45</v>
      </c>
    </row>
    <row r="34">
      <c r="A34" s="5">
        <f>IFERROR(__xludf.DUMMYFUNCTION("""COMPUTED_VALUE"""),44972.64583333333)</f>
        <v>44972.64583</v>
      </c>
      <c r="B34" s="5">
        <f>IFERROR(__xludf.DUMMYFUNCTION("""COMPUTED_VALUE"""),8845.35)</f>
        <v>8845.35</v>
      </c>
    </row>
    <row r="35">
      <c r="A35" s="5">
        <f>IFERROR(__xludf.DUMMYFUNCTION("""COMPUTED_VALUE"""),44973.64583333333)</f>
        <v>44973.64583</v>
      </c>
      <c r="B35" s="5">
        <f>IFERROR(__xludf.DUMMYFUNCTION("""COMPUTED_VALUE"""),8805.1)</f>
        <v>8805.1</v>
      </c>
    </row>
    <row r="36">
      <c r="A36" s="5">
        <f>IFERROR(__xludf.DUMMYFUNCTION("""COMPUTED_VALUE"""),44974.64583333333)</f>
        <v>44974.64583</v>
      </c>
      <c r="B36" s="5">
        <f>IFERROR(__xludf.DUMMYFUNCTION("""COMPUTED_VALUE"""),8807.75)</f>
        <v>8807.75</v>
      </c>
    </row>
    <row r="37">
      <c r="A37" s="5">
        <f>IFERROR(__xludf.DUMMYFUNCTION("""COMPUTED_VALUE"""),44977.64583333333)</f>
        <v>44977.64583</v>
      </c>
      <c r="B37" s="5">
        <f>IFERROR(__xludf.DUMMYFUNCTION("""COMPUTED_VALUE"""),8693.65)</f>
        <v>8693.65</v>
      </c>
    </row>
    <row r="38">
      <c r="A38" s="5">
        <f>IFERROR(__xludf.DUMMYFUNCTION("""COMPUTED_VALUE"""),44978.64583333333)</f>
        <v>44978.64583</v>
      </c>
      <c r="B38" s="5">
        <f>IFERROR(__xludf.DUMMYFUNCTION("""COMPUTED_VALUE"""),8669.85)</f>
        <v>8669.85</v>
      </c>
    </row>
    <row r="39">
      <c r="A39" s="5">
        <f>IFERROR(__xludf.DUMMYFUNCTION("""COMPUTED_VALUE"""),44979.64583333333)</f>
        <v>44979.64583</v>
      </c>
      <c r="B39" s="5">
        <f>IFERROR(__xludf.DUMMYFUNCTION("""COMPUTED_VALUE"""),8658.95)</f>
        <v>8658.95</v>
      </c>
    </row>
    <row r="40">
      <c r="A40" s="5">
        <f>IFERROR(__xludf.DUMMYFUNCTION("""COMPUTED_VALUE"""),44980.64583333333)</f>
        <v>44980.64583</v>
      </c>
      <c r="B40" s="5">
        <f>IFERROR(__xludf.DUMMYFUNCTION("""COMPUTED_VALUE"""),8696.25)</f>
        <v>8696.25</v>
      </c>
    </row>
    <row r="41">
      <c r="A41" s="5">
        <f>IFERROR(__xludf.DUMMYFUNCTION("""COMPUTED_VALUE"""),44981.64583333333)</f>
        <v>44981.64583</v>
      </c>
      <c r="B41" s="5">
        <f>IFERROR(__xludf.DUMMYFUNCTION("""COMPUTED_VALUE"""),8660.5)</f>
        <v>8660.5</v>
      </c>
    </row>
    <row r="42">
      <c r="A42" s="5">
        <f>IFERROR(__xludf.DUMMYFUNCTION("""COMPUTED_VALUE"""),44984.64583333333)</f>
        <v>44984.64583</v>
      </c>
      <c r="B42" s="5">
        <f>IFERROR(__xludf.DUMMYFUNCTION("""COMPUTED_VALUE"""),8632.2)</f>
        <v>8632.2</v>
      </c>
    </row>
    <row r="43">
      <c r="A43" s="5">
        <f>IFERROR(__xludf.DUMMYFUNCTION("""COMPUTED_VALUE"""),44985.64583333333)</f>
        <v>44985.64583</v>
      </c>
      <c r="B43" s="5">
        <f>IFERROR(__xludf.DUMMYFUNCTION("""COMPUTED_VALUE"""),8624.35)</f>
        <v>8624.35</v>
      </c>
    </row>
    <row r="44">
      <c r="A44" s="5">
        <f>IFERROR(__xludf.DUMMYFUNCTION("""COMPUTED_VALUE"""),44986.64583333333)</f>
        <v>44986.64583</v>
      </c>
      <c r="B44" s="5">
        <f>IFERROR(__xludf.DUMMYFUNCTION("""COMPUTED_VALUE"""),8764.15)</f>
        <v>8764.15</v>
      </c>
    </row>
    <row r="45">
      <c r="A45" s="5">
        <f>IFERROR(__xludf.DUMMYFUNCTION("""COMPUTED_VALUE"""),44987.64583333333)</f>
        <v>44987.64583</v>
      </c>
      <c r="B45" s="5">
        <f>IFERROR(__xludf.DUMMYFUNCTION("""COMPUTED_VALUE"""),8548.75)</f>
        <v>8548.75</v>
      </c>
    </row>
    <row r="46">
      <c r="A46" s="5">
        <f>IFERROR(__xludf.DUMMYFUNCTION("""COMPUTED_VALUE"""),44988.64583333333)</f>
        <v>44988.64583</v>
      </c>
      <c r="B46" s="5">
        <f>IFERROR(__xludf.DUMMYFUNCTION("""COMPUTED_VALUE"""),8601.25)</f>
        <v>8601.25</v>
      </c>
    </row>
    <row r="47">
      <c r="A47" s="5">
        <f>IFERROR(__xludf.DUMMYFUNCTION("""COMPUTED_VALUE"""),44991.64583333333)</f>
        <v>44991.64583</v>
      </c>
      <c r="B47" s="5">
        <f>IFERROR(__xludf.DUMMYFUNCTION("""COMPUTED_VALUE"""),8631.45)</f>
        <v>8631.45</v>
      </c>
    </row>
    <row r="48">
      <c r="A48" s="5">
        <f>IFERROR(__xludf.DUMMYFUNCTION("""COMPUTED_VALUE"""),44993.64583333333)</f>
        <v>44993.64583</v>
      </c>
      <c r="B48" s="5">
        <f>IFERROR(__xludf.DUMMYFUNCTION("""COMPUTED_VALUE"""),8693.9)</f>
        <v>8693.9</v>
      </c>
    </row>
    <row r="49">
      <c r="A49" s="5">
        <f>IFERROR(__xludf.DUMMYFUNCTION("""COMPUTED_VALUE"""),44994.64583333333)</f>
        <v>44994.64583</v>
      </c>
      <c r="B49" s="5">
        <f>IFERROR(__xludf.DUMMYFUNCTION("""COMPUTED_VALUE"""),8541.95)</f>
        <v>8541.95</v>
      </c>
    </row>
    <row r="50">
      <c r="A50" s="5">
        <f>IFERROR(__xludf.DUMMYFUNCTION("""COMPUTED_VALUE"""),44995.64583333333)</f>
        <v>44995.64583</v>
      </c>
      <c r="B50" s="5">
        <f>IFERROR(__xludf.DUMMYFUNCTION("""COMPUTED_VALUE"""),8601.55)</f>
        <v>8601.55</v>
      </c>
    </row>
    <row r="51">
      <c r="A51" s="5">
        <f>IFERROR(__xludf.DUMMYFUNCTION("""COMPUTED_VALUE"""),44998.64583333333)</f>
        <v>44998.64583</v>
      </c>
      <c r="B51" s="5">
        <f>IFERROR(__xludf.DUMMYFUNCTION("""COMPUTED_VALUE"""),8518.4)</f>
        <v>8518.4</v>
      </c>
    </row>
    <row r="52">
      <c r="A52" s="5">
        <f>IFERROR(__xludf.DUMMYFUNCTION("""COMPUTED_VALUE"""),44999.64583333333)</f>
        <v>44999.64583</v>
      </c>
      <c r="B52" s="5">
        <f>IFERROR(__xludf.DUMMYFUNCTION("""COMPUTED_VALUE"""),8512.15)</f>
        <v>8512.15</v>
      </c>
    </row>
    <row r="53">
      <c r="A53" s="5">
        <f>IFERROR(__xludf.DUMMYFUNCTION("""COMPUTED_VALUE"""),45000.64583333333)</f>
        <v>45000.64583</v>
      </c>
      <c r="B53" s="5">
        <f>IFERROR(__xludf.DUMMYFUNCTION("""COMPUTED_VALUE"""),8474.95)</f>
        <v>8474.95</v>
      </c>
    </row>
    <row r="54">
      <c r="A54" s="5">
        <f>IFERROR(__xludf.DUMMYFUNCTION("""COMPUTED_VALUE"""),45001.64583333333)</f>
        <v>45001.64583</v>
      </c>
      <c r="B54" s="5">
        <f>IFERROR(__xludf.DUMMYFUNCTION("""COMPUTED_VALUE"""),8437.45)</f>
        <v>8437.45</v>
      </c>
    </row>
    <row r="55">
      <c r="A55" s="5">
        <f>IFERROR(__xludf.DUMMYFUNCTION("""COMPUTED_VALUE"""),45002.64583333333)</f>
        <v>45002.64583</v>
      </c>
      <c r="B55" s="5">
        <f>IFERROR(__xludf.DUMMYFUNCTION("""COMPUTED_VALUE"""),8316.85)</f>
        <v>8316.85</v>
      </c>
    </row>
    <row r="56">
      <c r="A56" s="5">
        <f>IFERROR(__xludf.DUMMYFUNCTION("""COMPUTED_VALUE"""),45005.64583333333)</f>
        <v>45005.64583</v>
      </c>
      <c r="B56" s="5">
        <f>IFERROR(__xludf.DUMMYFUNCTION("""COMPUTED_VALUE"""),8219.6)</f>
        <v>8219.6</v>
      </c>
    </row>
    <row r="57">
      <c r="A57" s="5">
        <f>IFERROR(__xludf.DUMMYFUNCTION("""COMPUTED_VALUE"""),45006.64583333333)</f>
        <v>45006.64583</v>
      </c>
      <c r="B57" s="5">
        <f>IFERROR(__xludf.DUMMYFUNCTION("""COMPUTED_VALUE"""),8228.4)</f>
        <v>8228.4</v>
      </c>
    </row>
    <row r="58">
      <c r="A58" s="5">
        <f>IFERROR(__xludf.DUMMYFUNCTION("""COMPUTED_VALUE"""),45007.64583333333)</f>
        <v>45007.64583</v>
      </c>
      <c r="B58" s="5">
        <f>IFERROR(__xludf.DUMMYFUNCTION("""COMPUTED_VALUE"""),8252.4)</f>
        <v>8252.4</v>
      </c>
    </row>
    <row r="59">
      <c r="A59" s="5">
        <f>IFERROR(__xludf.DUMMYFUNCTION("""COMPUTED_VALUE"""),45008.64583333333)</f>
        <v>45008.64583</v>
      </c>
      <c r="B59" s="5">
        <f>IFERROR(__xludf.DUMMYFUNCTION("""COMPUTED_VALUE"""),8353.2)</f>
        <v>8353.2</v>
      </c>
    </row>
    <row r="60">
      <c r="A60" s="5">
        <f>IFERROR(__xludf.DUMMYFUNCTION("""COMPUTED_VALUE"""),45009.64583333333)</f>
        <v>45009.64583</v>
      </c>
      <c r="B60" s="5">
        <f>IFERROR(__xludf.DUMMYFUNCTION("""COMPUTED_VALUE"""),8242.9)</f>
        <v>8242.9</v>
      </c>
    </row>
    <row r="61">
      <c r="A61" s="5">
        <f>IFERROR(__xludf.DUMMYFUNCTION("""COMPUTED_VALUE"""),45012.64583333333)</f>
        <v>45012.64583</v>
      </c>
      <c r="B61" s="5">
        <f>IFERROR(__xludf.DUMMYFUNCTION("""COMPUTED_VALUE"""),8278.35)</f>
        <v>8278.35</v>
      </c>
    </row>
    <row r="62">
      <c r="A62" s="5">
        <f>IFERROR(__xludf.DUMMYFUNCTION("""COMPUTED_VALUE"""),45013.64583333333)</f>
        <v>45013.64583</v>
      </c>
      <c r="B62" s="5">
        <f>IFERROR(__xludf.DUMMYFUNCTION("""COMPUTED_VALUE"""),8208.8)</f>
        <v>8208.8</v>
      </c>
    </row>
    <row r="63">
      <c r="A63" s="5">
        <f>IFERROR(__xludf.DUMMYFUNCTION("""COMPUTED_VALUE"""),45014.64583333333)</f>
        <v>45014.64583</v>
      </c>
      <c r="B63" s="5">
        <f>IFERROR(__xludf.DUMMYFUNCTION("""COMPUTED_VALUE"""),8295.3)</f>
        <v>8295.3</v>
      </c>
    </row>
    <row r="64">
      <c r="A64" s="5">
        <f>IFERROR(__xludf.DUMMYFUNCTION("""COMPUTED_VALUE"""),45016.64583333333)</f>
        <v>45016.64583</v>
      </c>
      <c r="B64" s="5">
        <f>IFERROR(__xludf.DUMMYFUNCTION("""COMPUTED_VALUE"""),8292.15)</f>
        <v>8292.15</v>
      </c>
    </row>
    <row r="65">
      <c r="A65" s="5">
        <f>IFERROR(__xludf.DUMMYFUNCTION("""COMPUTED_VALUE"""),45019.64583333333)</f>
        <v>45019.64583</v>
      </c>
      <c r="B65" s="5">
        <f>IFERROR(__xludf.DUMMYFUNCTION("""COMPUTED_VALUE"""),8503.05)</f>
        <v>8503.05</v>
      </c>
    </row>
    <row r="66">
      <c r="A66" s="5">
        <f>IFERROR(__xludf.DUMMYFUNCTION("""COMPUTED_VALUE"""),45021.64583333333)</f>
        <v>45021.64583</v>
      </c>
      <c r="B66" s="5">
        <f>IFERROR(__xludf.DUMMYFUNCTION("""COMPUTED_VALUE"""),8447.05)</f>
        <v>8447.05</v>
      </c>
    </row>
    <row r="67">
      <c r="A67" s="5">
        <f>IFERROR(__xludf.DUMMYFUNCTION("""COMPUTED_VALUE"""),45022.64583333333)</f>
        <v>45022.64583</v>
      </c>
      <c r="B67" s="5">
        <f>IFERROR(__xludf.DUMMYFUNCTION("""COMPUTED_VALUE"""),8516.65)</f>
        <v>8516.65</v>
      </c>
    </row>
    <row r="68">
      <c r="A68" s="5">
        <f>IFERROR(__xludf.DUMMYFUNCTION("""COMPUTED_VALUE"""),45026.64583333333)</f>
        <v>45026.64583</v>
      </c>
      <c r="B68" s="5">
        <f>IFERROR(__xludf.DUMMYFUNCTION("""COMPUTED_VALUE"""),8535.15)</f>
        <v>8535.15</v>
      </c>
    </row>
    <row r="69">
      <c r="A69" s="5">
        <f>IFERROR(__xludf.DUMMYFUNCTION("""COMPUTED_VALUE"""),45027.64583333333)</f>
        <v>45027.64583</v>
      </c>
      <c r="B69" s="5">
        <f>IFERROR(__xludf.DUMMYFUNCTION("""COMPUTED_VALUE"""),8659.55)</f>
        <v>8659.55</v>
      </c>
    </row>
    <row r="70">
      <c r="A70" s="5">
        <f>IFERROR(__xludf.DUMMYFUNCTION("""COMPUTED_VALUE"""),45028.64583333333)</f>
        <v>45028.64583</v>
      </c>
      <c r="B70" s="5">
        <f>IFERROR(__xludf.DUMMYFUNCTION("""COMPUTED_VALUE"""),8621.05)</f>
        <v>8621.05</v>
      </c>
    </row>
    <row r="71">
      <c r="A71" s="5">
        <f>IFERROR(__xludf.DUMMYFUNCTION("""COMPUTED_VALUE"""),45029.64583333333)</f>
        <v>45029.64583</v>
      </c>
      <c r="B71" s="5">
        <f>IFERROR(__xludf.DUMMYFUNCTION("""COMPUTED_VALUE"""),8670.8)</f>
        <v>8670.8</v>
      </c>
    </row>
    <row r="72">
      <c r="A72" s="5">
        <f>IFERROR(__xludf.DUMMYFUNCTION("""COMPUTED_VALUE"""),45033.64583333333)</f>
        <v>45033.64583</v>
      </c>
      <c r="B72" s="5">
        <f>IFERROR(__xludf.DUMMYFUNCTION("""COMPUTED_VALUE"""),8674.65)</f>
        <v>8674.65</v>
      </c>
    </row>
    <row r="73">
      <c r="A73" s="5">
        <f>IFERROR(__xludf.DUMMYFUNCTION("""COMPUTED_VALUE"""),45034.64583333333)</f>
        <v>45034.64583</v>
      </c>
      <c r="B73" s="5">
        <f>IFERROR(__xludf.DUMMYFUNCTION("""COMPUTED_VALUE"""),8732.65)</f>
        <v>8732.65</v>
      </c>
    </row>
    <row r="74">
      <c r="A74" s="5">
        <f>IFERROR(__xludf.DUMMYFUNCTION("""COMPUTED_VALUE"""),45035.64583333333)</f>
        <v>45035.64583</v>
      </c>
      <c r="B74" s="5">
        <f>IFERROR(__xludf.DUMMYFUNCTION("""COMPUTED_VALUE"""),8679.95)</f>
        <v>8679.95</v>
      </c>
    </row>
    <row r="75">
      <c r="A75" s="5">
        <f>IFERROR(__xludf.DUMMYFUNCTION("""COMPUTED_VALUE"""),45036.64583333333)</f>
        <v>45036.64583</v>
      </c>
      <c r="B75" s="5">
        <f>IFERROR(__xludf.DUMMYFUNCTION("""COMPUTED_VALUE"""),8714.65)</f>
        <v>8714.65</v>
      </c>
    </row>
    <row r="76">
      <c r="A76" s="5">
        <f>IFERROR(__xludf.DUMMYFUNCTION("""COMPUTED_VALUE"""),45037.64583333333)</f>
        <v>45037.64583</v>
      </c>
      <c r="B76" s="5">
        <f>IFERROR(__xludf.DUMMYFUNCTION("""COMPUTED_VALUE"""),8558.45)</f>
        <v>8558.45</v>
      </c>
    </row>
    <row r="77">
      <c r="A77" s="5">
        <f>IFERROR(__xludf.DUMMYFUNCTION("""COMPUTED_VALUE"""),45040.64583333333)</f>
        <v>45040.64583</v>
      </c>
      <c r="B77" s="5">
        <f>IFERROR(__xludf.DUMMYFUNCTION("""COMPUTED_VALUE"""),8466.15)</f>
        <v>8466.15</v>
      </c>
    </row>
    <row r="78">
      <c r="A78" s="5">
        <f>IFERROR(__xludf.DUMMYFUNCTION("""COMPUTED_VALUE"""),45041.64583333333)</f>
        <v>45041.64583</v>
      </c>
      <c r="B78" s="5">
        <f>IFERROR(__xludf.DUMMYFUNCTION("""COMPUTED_VALUE"""),8468.9)</f>
        <v>8468.9</v>
      </c>
    </row>
    <row r="79">
      <c r="A79" s="5">
        <f>IFERROR(__xludf.DUMMYFUNCTION("""COMPUTED_VALUE"""),45042.64583333333)</f>
        <v>45042.64583</v>
      </c>
      <c r="B79" s="5">
        <f>IFERROR(__xludf.DUMMYFUNCTION("""COMPUTED_VALUE"""),8506.9)</f>
        <v>8506.9</v>
      </c>
    </row>
    <row r="80">
      <c r="A80" s="5">
        <f>IFERROR(__xludf.DUMMYFUNCTION("""COMPUTED_VALUE"""),45043.64583333333)</f>
        <v>45043.64583</v>
      </c>
      <c r="B80" s="5">
        <f>IFERROR(__xludf.DUMMYFUNCTION("""COMPUTED_VALUE"""),8542.95)</f>
        <v>8542.95</v>
      </c>
    </row>
    <row r="81">
      <c r="A81" s="5">
        <f>IFERROR(__xludf.DUMMYFUNCTION("""COMPUTED_VALUE"""),45044.64583333333)</f>
        <v>45044.64583</v>
      </c>
      <c r="B81" s="5">
        <f>IFERROR(__xludf.DUMMYFUNCTION("""COMPUTED_VALUE"""),8589.55)</f>
        <v>8589.55</v>
      </c>
    </row>
    <row r="82">
      <c r="A82" s="5">
        <f>IFERROR(__xludf.DUMMYFUNCTION("""COMPUTED_VALUE"""),45048.64583333333)</f>
        <v>45048.64583</v>
      </c>
      <c r="B82" s="5">
        <f>IFERROR(__xludf.DUMMYFUNCTION("""COMPUTED_VALUE"""),8776.85)</f>
        <v>8776.85</v>
      </c>
    </row>
    <row r="83">
      <c r="A83" s="5">
        <f>IFERROR(__xludf.DUMMYFUNCTION("""COMPUTED_VALUE"""),45049.64583333333)</f>
        <v>45049.64583</v>
      </c>
      <c r="B83" s="5">
        <f>IFERROR(__xludf.DUMMYFUNCTION("""COMPUTED_VALUE"""),8797.3)</f>
        <v>8797.3</v>
      </c>
    </row>
    <row r="84">
      <c r="A84" s="5">
        <f>IFERROR(__xludf.DUMMYFUNCTION("""COMPUTED_VALUE"""),45050.64583333333)</f>
        <v>45050.64583</v>
      </c>
      <c r="B84" s="5">
        <f>IFERROR(__xludf.DUMMYFUNCTION("""COMPUTED_VALUE"""),8800.6)</f>
        <v>8800.6</v>
      </c>
    </row>
    <row r="85">
      <c r="A85" s="5">
        <f>IFERROR(__xludf.DUMMYFUNCTION("""COMPUTED_VALUE"""),45051.64583333333)</f>
        <v>45051.64583</v>
      </c>
      <c r="B85" s="5">
        <f>IFERROR(__xludf.DUMMYFUNCTION("""COMPUTED_VALUE"""),8948.65)</f>
        <v>8948.65</v>
      </c>
    </row>
    <row r="86">
      <c r="A86" s="5">
        <f>IFERROR(__xludf.DUMMYFUNCTION("""COMPUTED_VALUE"""),45054.64583333333)</f>
        <v>45054.64583</v>
      </c>
      <c r="B86" s="5">
        <f>IFERROR(__xludf.DUMMYFUNCTION("""COMPUTED_VALUE"""),9076.25)</f>
        <v>9076.25</v>
      </c>
    </row>
    <row r="87">
      <c r="A87" s="5">
        <f>IFERROR(__xludf.DUMMYFUNCTION("""COMPUTED_VALUE"""),45055.64583333333)</f>
        <v>45055.64583</v>
      </c>
      <c r="B87" s="5">
        <f>IFERROR(__xludf.DUMMYFUNCTION("""COMPUTED_VALUE"""),9111.55)</f>
        <v>9111.55</v>
      </c>
    </row>
    <row r="88">
      <c r="A88" s="5">
        <f>IFERROR(__xludf.DUMMYFUNCTION("""COMPUTED_VALUE"""),45056.64583333333)</f>
        <v>45056.64583</v>
      </c>
      <c r="B88" s="5">
        <f>IFERROR(__xludf.DUMMYFUNCTION("""COMPUTED_VALUE"""),9168.15)</f>
        <v>9168.15</v>
      </c>
    </row>
    <row r="89">
      <c r="A89" s="5">
        <f>IFERROR(__xludf.DUMMYFUNCTION("""COMPUTED_VALUE"""),45057.64583333333)</f>
        <v>45057.64583</v>
      </c>
      <c r="B89" s="5">
        <f>IFERROR(__xludf.DUMMYFUNCTION("""COMPUTED_VALUE"""),9260.9)</f>
        <v>9260.9</v>
      </c>
    </row>
    <row r="90">
      <c r="A90" s="5">
        <f>IFERROR(__xludf.DUMMYFUNCTION("""COMPUTED_VALUE"""),45058.64583333333)</f>
        <v>45058.64583</v>
      </c>
      <c r="B90" s="5">
        <f>IFERROR(__xludf.DUMMYFUNCTION("""COMPUTED_VALUE"""),9295.4)</f>
        <v>9295.4</v>
      </c>
    </row>
    <row r="91">
      <c r="A91" s="5">
        <f>IFERROR(__xludf.DUMMYFUNCTION("""COMPUTED_VALUE"""),45061.64583333333)</f>
        <v>45061.64583</v>
      </c>
      <c r="B91" s="5">
        <f>IFERROR(__xludf.DUMMYFUNCTION("""COMPUTED_VALUE"""),9207.3)</f>
        <v>9207.3</v>
      </c>
    </row>
    <row r="92">
      <c r="A92" s="5">
        <f>IFERROR(__xludf.DUMMYFUNCTION("""COMPUTED_VALUE"""),45062.64583333333)</f>
        <v>45062.64583</v>
      </c>
      <c r="B92" s="5">
        <f>IFERROR(__xludf.DUMMYFUNCTION("""COMPUTED_VALUE"""),9071.35)</f>
        <v>9071.35</v>
      </c>
    </row>
    <row r="93">
      <c r="A93" s="5">
        <f>IFERROR(__xludf.DUMMYFUNCTION("""COMPUTED_VALUE"""),45063.64583333333)</f>
        <v>45063.64583</v>
      </c>
      <c r="B93" s="5">
        <f>IFERROR(__xludf.DUMMYFUNCTION("""COMPUTED_VALUE"""),9119.4)</f>
        <v>9119.4</v>
      </c>
    </row>
    <row r="94">
      <c r="A94" s="5">
        <f>IFERROR(__xludf.DUMMYFUNCTION("""COMPUTED_VALUE"""),45064.64583333333)</f>
        <v>45064.64583</v>
      </c>
      <c r="B94" s="5">
        <f>IFERROR(__xludf.DUMMYFUNCTION("""COMPUTED_VALUE"""),9053.3)</f>
        <v>9053.3</v>
      </c>
    </row>
    <row r="95">
      <c r="A95" s="5">
        <f>IFERROR(__xludf.DUMMYFUNCTION("""COMPUTED_VALUE"""),45065.64583333333)</f>
        <v>45065.64583</v>
      </c>
      <c r="B95" s="5">
        <f>IFERROR(__xludf.DUMMYFUNCTION("""COMPUTED_VALUE"""),9105.95)</f>
        <v>9105.95</v>
      </c>
    </row>
    <row r="96">
      <c r="A96" s="5">
        <f>IFERROR(__xludf.DUMMYFUNCTION("""COMPUTED_VALUE"""),45068.64583333333)</f>
        <v>45068.64583</v>
      </c>
      <c r="B96" s="5">
        <f>IFERROR(__xludf.DUMMYFUNCTION("""COMPUTED_VALUE"""),9156.65)</f>
        <v>9156.65</v>
      </c>
    </row>
    <row r="97">
      <c r="A97" s="5">
        <f>IFERROR(__xludf.DUMMYFUNCTION("""COMPUTED_VALUE"""),45069.64583333333)</f>
        <v>45069.64583</v>
      </c>
      <c r="B97" s="5">
        <f>IFERROR(__xludf.DUMMYFUNCTION("""COMPUTED_VALUE"""),9200.7)</f>
        <v>9200.7</v>
      </c>
    </row>
    <row r="98">
      <c r="A98" s="5">
        <f>IFERROR(__xludf.DUMMYFUNCTION("""COMPUTED_VALUE"""),45070.64583333333)</f>
        <v>45070.64583</v>
      </c>
      <c r="B98" s="5">
        <f>IFERROR(__xludf.DUMMYFUNCTION("""COMPUTED_VALUE"""),9270.75)</f>
        <v>9270.75</v>
      </c>
    </row>
    <row r="99">
      <c r="A99" s="5">
        <f>IFERROR(__xludf.DUMMYFUNCTION("""COMPUTED_VALUE"""),45071.64583333333)</f>
        <v>45071.64583</v>
      </c>
      <c r="B99" s="5">
        <f>IFERROR(__xludf.DUMMYFUNCTION("""COMPUTED_VALUE"""),9281.85)</f>
        <v>9281.85</v>
      </c>
    </row>
    <row r="100">
      <c r="A100" s="5">
        <f>IFERROR(__xludf.DUMMYFUNCTION("""COMPUTED_VALUE"""),45072.64583333333)</f>
        <v>45072.64583</v>
      </c>
      <c r="B100" s="5">
        <f>IFERROR(__xludf.DUMMYFUNCTION("""COMPUTED_VALUE"""),9399.95)</f>
        <v>9399.95</v>
      </c>
    </row>
    <row r="101">
      <c r="A101" s="5">
        <f>IFERROR(__xludf.DUMMYFUNCTION("""COMPUTED_VALUE"""),45075.64583333333)</f>
        <v>45075.64583</v>
      </c>
      <c r="B101" s="5">
        <f>IFERROR(__xludf.DUMMYFUNCTION("""COMPUTED_VALUE"""),9333.5)</f>
        <v>9333.5</v>
      </c>
    </row>
    <row r="102">
      <c r="A102" s="5">
        <f>IFERROR(__xludf.DUMMYFUNCTION("""COMPUTED_VALUE"""),45076.64583333333)</f>
        <v>45076.64583</v>
      </c>
      <c r="B102" s="5">
        <f>IFERROR(__xludf.DUMMYFUNCTION("""COMPUTED_VALUE"""),9383.35)</f>
        <v>9383.35</v>
      </c>
    </row>
    <row r="103">
      <c r="A103" s="5">
        <f>IFERROR(__xludf.DUMMYFUNCTION("""COMPUTED_VALUE"""),45077.64583333333)</f>
        <v>45077.64583</v>
      </c>
      <c r="B103" s="5">
        <f>IFERROR(__xludf.DUMMYFUNCTION("""COMPUTED_VALUE"""),9367.7)</f>
        <v>9367.7</v>
      </c>
    </row>
    <row r="104">
      <c r="A104" s="5">
        <f>IFERROR(__xludf.DUMMYFUNCTION("""COMPUTED_VALUE"""),45078.64583333333)</f>
        <v>45078.64583</v>
      </c>
      <c r="B104" s="5">
        <f>IFERROR(__xludf.DUMMYFUNCTION("""COMPUTED_VALUE"""),9328.3)</f>
        <v>9328.3</v>
      </c>
    </row>
    <row r="105">
      <c r="A105" s="5">
        <f>IFERROR(__xludf.DUMMYFUNCTION("""COMPUTED_VALUE"""),45079.64583333333)</f>
        <v>45079.64583</v>
      </c>
      <c r="B105" s="5">
        <f>IFERROR(__xludf.DUMMYFUNCTION("""COMPUTED_VALUE"""),9485.35)</f>
        <v>9485.35</v>
      </c>
    </row>
    <row r="106">
      <c r="A106" s="5">
        <f>IFERROR(__xludf.DUMMYFUNCTION("""COMPUTED_VALUE"""),45082.64583333333)</f>
        <v>45082.64583</v>
      </c>
      <c r="B106" s="5">
        <f>IFERROR(__xludf.DUMMYFUNCTION("""COMPUTED_VALUE"""),9582.1)</f>
        <v>9582.1</v>
      </c>
    </row>
    <row r="107">
      <c r="A107" s="5">
        <f>IFERROR(__xludf.DUMMYFUNCTION("""COMPUTED_VALUE"""),45083.64583333333)</f>
        <v>45083.64583</v>
      </c>
      <c r="B107" s="5">
        <f>IFERROR(__xludf.DUMMYFUNCTION("""COMPUTED_VALUE"""),9736.2)</f>
        <v>9736.2</v>
      </c>
    </row>
    <row r="108">
      <c r="A108" s="5">
        <f>IFERROR(__xludf.DUMMYFUNCTION("""COMPUTED_VALUE"""),45084.64583333333)</f>
        <v>45084.64583</v>
      </c>
      <c r="B108" s="5">
        <f>IFERROR(__xludf.DUMMYFUNCTION("""COMPUTED_VALUE"""),9707.5)</f>
        <v>9707.5</v>
      </c>
    </row>
    <row r="109">
      <c r="A109" s="5">
        <f>IFERROR(__xludf.DUMMYFUNCTION("""COMPUTED_VALUE"""),45085.64583333333)</f>
        <v>45085.64583</v>
      </c>
      <c r="B109" s="5">
        <f>IFERROR(__xludf.DUMMYFUNCTION("""COMPUTED_VALUE"""),9658.6)</f>
        <v>9658.6</v>
      </c>
    </row>
    <row r="110">
      <c r="A110" s="5">
        <f>IFERROR(__xludf.DUMMYFUNCTION("""COMPUTED_VALUE"""),45086.64583333333)</f>
        <v>45086.64583</v>
      </c>
      <c r="B110" s="5">
        <f>IFERROR(__xludf.DUMMYFUNCTION("""COMPUTED_VALUE"""),9627.8)</f>
        <v>9627.8</v>
      </c>
    </row>
    <row r="111">
      <c r="A111" s="5">
        <f>IFERROR(__xludf.DUMMYFUNCTION("""COMPUTED_VALUE"""),45089.64583333333)</f>
        <v>45089.64583</v>
      </c>
      <c r="B111" s="5">
        <f>IFERROR(__xludf.DUMMYFUNCTION("""COMPUTED_VALUE"""),9550.45)</f>
        <v>9550.45</v>
      </c>
    </row>
    <row r="112">
      <c r="A112" s="5">
        <f>IFERROR(__xludf.DUMMYFUNCTION("""COMPUTED_VALUE"""),45090.64583333333)</f>
        <v>45090.64583</v>
      </c>
      <c r="B112" s="5">
        <f>IFERROR(__xludf.DUMMYFUNCTION("""COMPUTED_VALUE"""),9517.5)</f>
        <v>9517.5</v>
      </c>
    </row>
    <row r="113">
      <c r="A113" s="5">
        <f>IFERROR(__xludf.DUMMYFUNCTION("""COMPUTED_VALUE"""),45091.64583333333)</f>
        <v>45091.64583</v>
      </c>
      <c r="B113" s="5">
        <f>IFERROR(__xludf.DUMMYFUNCTION("""COMPUTED_VALUE"""),9532.5)</f>
        <v>9532.5</v>
      </c>
    </row>
    <row r="114">
      <c r="A114" s="5">
        <f>IFERROR(__xludf.DUMMYFUNCTION("""COMPUTED_VALUE"""),45092.64583333333)</f>
        <v>45092.64583</v>
      </c>
      <c r="B114" s="5">
        <f>IFERROR(__xludf.DUMMYFUNCTION("""COMPUTED_VALUE"""),9594.85)</f>
        <v>9594.85</v>
      </c>
    </row>
    <row r="115">
      <c r="A115" s="5">
        <f>IFERROR(__xludf.DUMMYFUNCTION("""COMPUTED_VALUE"""),45093.64583333333)</f>
        <v>45093.64583</v>
      </c>
      <c r="B115" s="5">
        <f>IFERROR(__xludf.DUMMYFUNCTION("""COMPUTED_VALUE"""),9603.7)</f>
        <v>9603.7</v>
      </c>
    </row>
    <row r="116">
      <c r="A116" s="5">
        <f>IFERROR(__xludf.DUMMYFUNCTION("""COMPUTED_VALUE"""),45096.64583333333)</f>
        <v>45096.64583</v>
      </c>
      <c r="B116" s="5">
        <f>IFERROR(__xludf.DUMMYFUNCTION("""COMPUTED_VALUE"""),9532.0)</f>
        <v>9532</v>
      </c>
    </row>
    <row r="117">
      <c r="A117" s="5">
        <f>IFERROR(__xludf.DUMMYFUNCTION("""COMPUTED_VALUE"""),45097.64583333333)</f>
        <v>45097.64583</v>
      </c>
      <c r="B117" s="5">
        <f>IFERROR(__xludf.DUMMYFUNCTION("""COMPUTED_VALUE"""),9492.1)</f>
        <v>9492.1</v>
      </c>
    </row>
    <row r="118">
      <c r="A118" s="5">
        <f>IFERROR(__xludf.DUMMYFUNCTION("""COMPUTED_VALUE"""),45098.64583333333)</f>
        <v>45098.64583</v>
      </c>
      <c r="B118" s="5">
        <f>IFERROR(__xludf.DUMMYFUNCTION("""COMPUTED_VALUE"""),9440.85)</f>
        <v>9440.85</v>
      </c>
    </row>
    <row r="119">
      <c r="A119" s="5">
        <f>IFERROR(__xludf.DUMMYFUNCTION("""COMPUTED_VALUE"""),45099.64583333333)</f>
        <v>45099.64583</v>
      </c>
      <c r="B119" s="5">
        <f>IFERROR(__xludf.DUMMYFUNCTION("""COMPUTED_VALUE"""),9403.05)</f>
        <v>9403.05</v>
      </c>
    </row>
    <row r="120">
      <c r="A120" s="5">
        <f>IFERROR(__xludf.DUMMYFUNCTION("""COMPUTED_VALUE"""),45100.64583333333)</f>
        <v>45100.64583</v>
      </c>
      <c r="B120" s="5">
        <f>IFERROR(__xludf.DUMMYFUNCTION("""COMPUTED_VALUE"""),9327.3)</f>
        <v>9327.3</v>
      </c>
    </row>
    <row r="121">
      <c r="A121" s="5">
        <f>IFERROR(__xludf.DUMMYFUNCTION("""COMPUTED_VALUE"""),45103.64583333333)</f>
        <v>45103.64583</v>
      </c>
      <c r="B121" s="5">
        <f>IFERROR(__xludf.DUMMYFUNCTION("""COMPUTED_VALUE"""),9470.2)</f>
        <v>9470.2</v>
      </c>
    </row>
    <row r="122">
      <c r="A122" s="5">
        <f>IFERROR(__xludf.DUMMYFUNCTION("""COMPUTED_VALUE"""),45104.64583333333)</f>
        <v>45104.64583</v>
      </c>
      <c r="B122" s="5">
        <f>IFERROR(__xludf.DUMMYFUNCTION("""COMPUTED_VALUE"""),9461.0)</f>
        <v>9461</v>
      </c>
    </row>
    <row r="123">
      <c r="A123" s="5">
        <f>IFERROR(__xludf.DUMMYFUNCTION("""COMPUTED_VALUE"""),45105.64583333333)</f>
        <v>45105.64583</v>
      </c>
      <c r="B123" s="5">
        <f>IFERROR(__xludf.DUMMYFUNCTION("""COMPUTED_VALUE"""),9540.65)</f>
        <v>9540.65</v>
      </c>
    </row>
    <row r="124">
      <c r="A124" s="5">
        <f>IFERROR(__xludf.DUMMYFUNCTION("""COMPUTED_VALUE"""),45107.64583333333)</f>
        <v>45107.64583</v>
      </c>
      <c r="B124" s="5">
        <f>IFERROR(__xludf.DUMMYFUNCTION("""COMPUTED_VALUE"""),9789.05)</f>
        <v>9789.05</v>
      </c>
    </row>
    <row r="125">
      <c r="A125" s="5">
        <f>IFERROR(__xludf.DUMMYFUNCTION("""COMPUTED_VALUE"""),45110.64583333333)</f>
        <v>45110.64583</v>
      </c>
      <c r="B125" s="5">
        <f>IFERROR(__xludf.DUMMYFUNCTION("""COMPUTED_VALUE"""),9673.0)</f>
        <v>9673</v>
      </c>
    </row>
    <row r="126">
      <c r="A126" s="5">
        <f>IFERROR(__xludf.DUMMYFUNCTION("""COMPUTED_VALUE"""),45111.64583333333)</f>
        <v>45111.64583</v>
      </c>
      <c r="B126" s="5">
        <f>IFERROR(__xludf.DUMMYFUNCTION("""COMPUTED_VALUE"""),9647.4)</f>
        <v>9647.4</v>
      </c>
    </row>
    <row r="127">
      <c r="A127" s="5">
        <f>IFERROR(__xludf.DUMMYFUNCTION("""COMPUTED_VALUE"""),45112.64583333333)</f>
        <v>45112.64583</v>
      </c>
      <c r="B127" s="5">
        <f>IFERROR(__xludf.DUMMYFUNCTION("""COMPUTED_VALUE"""),9992.3)</f>
        <v>9992.3</v>
      </c>
    </row>
    <row r="128">
      <c r="A128" s="5">
        <f>IFERROR(__xludf.DUMMYFUNCTION("""COMPUTED_VALUE"""),45113.64583333333)</f>
        <v>45113.64583</v>
      </c>
      <c r="B128" s="5">
        <f>IFERROR(__xludf.DUMMYFUNCTION("""COMPUTED_VALUE"""),9859.4)</f>
        <v>9859.4</v>
      </c>
    </row>
    <row r="129">
      <c r="A129" s="5">
        <f>IFERROR(__xludf.DUMMYFUNCTION("""COMPUTED_VALUE"""),45114.64583333333)</f>
        <v>45114.64583</v>
      </c>
      <c r="B129" s="5">
        <f>IFERROR(__xludf.DUMMYFUNCTION("""COMPUTED_VALUE"""),9850.25)</f>
        <v>9850.25</v>
      </c>
    </row>
    <row r="130">
      <c r="A130" s="5">
        <f>IFERROR(__xludf.DUMMYFUNCTION("""COMPUTED_VALUE"""),45117.64583333333)</f>
        <v>45117.64583</v>
      </c>
      <c r="B130" s="5">
        <f>IFERROR(__xludf.DUMMYFUNCTION("""COMPUTED_VALUE"""),9736.3)</f>
        <v>9736.3</v>
      </c>
    </row>
    <row r="131">
      <c r="A131" s="5">
        <f>IFERROR(__xludf.DUMMYFUNCTION("""COMPUTED_VALUE"""),45118.64583333333)</f>
        <v>45118.64583</v>
      </c>
      <c r="B131" s="5">
        <f>IFERROR(__xludf.DUMMYFUNCTION("""COMPUTED_VALUE"""),9900.15)</f>
        <v>9900.15</v>
      </c>
    </row>
    <row r="132">
      <c r="A132" s="5">
        <f>IFERROR(__xludf.DUMMYFUNCTION("""COMPUTED_VALUE"""),45119.64583333333)</f>
        <v>45119.64583</v>
      </c>
      <c r="B132" s="5">
        <f>IFERROR(__xludf.DUMMYFUNCTION("""COMPUTED_VALUE"""),9835.8)</f>
        <v>9835.8</v>
      </c>
    </row>
    <row r="133">
      <c r="A133" s="5">
        <f>IFERROR(__xludf.DUMMYFUNCTION("""COMPUTED_VALUE"""),45120.64583333333)</f>
        <v>45120.64583</v>
      </c>
      <c r="B133" s="5">
        <f>IFERROR(__xludf.DUMMYFUNCTION("""COMPUTED_VALUE"""),9647.55)</f>
        <v>9647.55</v>
      </c>
    </row>
    <row r="134">
      <c r="A134" s="5">
        <f>IFERROR(__xludf.DUMMYFUNCTION("""COMPUTED_VALUE"""),45121.64583333333)</f>
        <v>45121.64583</v>
      </c>
      <c r="B134" s="5">
        <f>IFERROR(__xludf.DUMMYFUNCTION("""COMPUTED_VALUE"""),9603.65)</f>
        <v>9603.65</v>
      </c>
    </row>
    <row r="135">
      <c r="A135" s="5">
        <f>IFERROR(__xludf.DUMMYFUNCTION("""COMPUTED_VALUE"""),45124.64583333333)</f>
        <v>45124.64583</v>
      </c>
      <c r="B135" s="5">
        <f>IFERROR(__xludf.DUMMYFUNCTION("""COMPUTED_VALUE"""),9689.55)</f>
        <v>9689.55</v>
      </c>
    </row>
    <row r="136">
      <c r="A136" s="5">
        <f>IFERROR(__xludf.DUMMYFUNCTION("""COMPUTED_VALUE"""),45125.64583333333)</f>
        <v>45125.64583</v>
      </c>
      <c r="B136" s="5">
        <f>IFERROR(__xludf.DUMMYFUNCTION("""COMPUTED_VALUE"""),9665.65)</f>
        <v>9665.65</v>
      </c>
    </row>
    <row r="137">
      <c r="A137" s="5">
        <f>IFERROR(__xludf.DUMMYFUNCTION("""COMPUTED_VALUE"""),45126.64583333333)</f>
        <v>45126.64583</v>
      </c>
      <c r="B137" s="5">
        <f>IFERROR(__xludf.DUMMYFUNCTION("""COMPUTED_VALUE"""),9607.55)</f>
        <v>9607.55</v>
      </c>
    </row>
    <row r="138">
      <c r="A138" s="5">
        <f>IFERROR(__xludf.DUMMYFUNCTION("""COMPUTED_VALUE"""),45127.64583333333)</f>
        <v>45127.64583</v>
      </c>
      <c r="B138" s="5">
        <f>IFERROR(__xludf.DUMMYFUNCTION("""COMPUTED_VALUE"""),9772.5)</f>
        <v>9772.5</v>
      </c>
    </row>
    <row r="139">
      <c r="A139" s="5">
        <f>IFERROR(__xludf.DUMMYFUNCTION("""COMPUTED_VALUE"""),45128.64583333333)</f>
        <v>45128.64583</v>
      </c>
      <c r="B139" s="5">
        <f>IFERROR(__xludf.DUMMYFUNCTION("""COMPUTED_VALUE"""),9770.05)</f>
        <v>9770.05</v>
      </c>
    </row>
    <row r="140">
      <c r="A140" s="5">
        <f>IFERROR(__xludf.DUMMYFUNCTION("""COMPUTED_VALUE"""),45131.64583333333)</f>
        <v>45131.64583</v>
      </c>
      <c r="B140" s="5">
        <f>IFERROR(__xludf.DUMMYFUNCTION("""COMPUTED_VALUE"""),9694.8)</f>
        <v>9694.8</v>
      </c>
    </row>
    <row r="141">
      <c r="A141" s="5">
        <f>IFERROR(__xludf.DUMMYFUNCTION("""COMPUTED_VALUE"""),45132.64583333333)</f>
        <v>45132.64583</v>
      </c>
      <c r="B141" s="5">
        <f>IFERROR(__xludf.DUMMYFUNCTION("""COMPUTED_VALUE"""),9758.6)</f>
        <v>9758.6</v>
      </c>
    </row>
    <row r="142">
      <c r="A142" s="5">
        <f>IFERROR(__xludf.DUMMYFUNCTION("""COMPUTED_VALUE"""),45133.64583333333)</f>
        <v>45133.64583</v>
      </c>
      <c r="B142" s="5">
        <f>IFERROR(__xludf.DUMMYFUNCTION("""COMPUTED_VALUE"""),9756.35)</f>
        <v>9756.35</v>
      </c>
    </row>
    <row r="143">
      <c r="A143" s="5">
        <f>IFERROR(__xludf.DUMMYFUNCTION("""COMPUTED_VALUE"""),45134.64583333333)</f>
        <v>45134.64583</v>
      </c>
      <c r="B143" s="5">
        <f>IFERROR(__xludf.DUMMYFUNCTION("""COMPUTED_VALUE"""),9753.6)</f>
        <v>9753.6</v>
      </c>
    </row>
    <row r="144">
      <c r="A144" s="5">
        <f>IFERROR(__xludf.DUMMYFUNCTION("""COMPUTED_VALUE"""),45135.64583333333)</f>
        <v>45135.64583</v>
      </c>
      <c r="B144" s="5">
        <f>IFERROR(__xludf.DUMMYFUNCTION("""COMPUTED_VALUE"""),9670.3)</f>
        <v>9670.3</v>
      </c>
    </row>
    <row r="145">
      <c r="A145" s="5">
        <f>IFERROR(__xludf.DUMMYFUNCTION("""COMPUTED_VALUE"""),45138.64583333333)</f>
        <v>45138.64583</v>
      </c>
      <c r="B145" s="5">
        <f>IFERROR(__xludf.DUMMYFUNCTION("""COMPUTED_VALUE"""),9820.75)</f>
        <v>9820.75</v>
      </c>
    </row>
    <row r="146">
      <c r="A146" s="5">
        <f>IFERROR(__xludf.DUMMYFUNCTION("""COMPUTED_VALUE"""),45139.64583333333)</f>
        <v>45139.64583</v>
      </c>
      <c r="B146" s="5">
        <f>IFERROR(__xludf.DUMMYFUNCTION("""COMPUTED_VALUE"""),9716.75)</f>
        <v>9716.75</v>
      </c>
    </row>
    <row r="147">
      <c r="A147" s="5">
        <f>IFERROR(__xludf.DUMMYFUNCTION("""COMPUTED_VALUE"""),45140.64583333333)</f>
        <v>45140.64583</v>
      </c>
      <c r="B147" s="5">
        <f>IFERROR(__xludf.DUMMYFUNCTION("""COMPUTED_VALUE"""),9653.8)</f>
        <v>9653.8</v>
      </c>
    </row>
    <row r="148">
      <c r="A148" s="5">
        <f>IFERROR(__xludf.DUMMYFUNCTION("""COMPUTED_VALUE"""),45141.64583333333)</f>
        <v>45141.64583</v>
      </c>
      <c r="B148" s="5">
        <f>IFERROR(__xludf.DUMMYFUNCTION("""COMPUTED_VALUE"""),9543.7)</f>
        <v>9543.7</v>
      </c>
    </row>
    <row r="149">
      <c r="A149" s="5">
        <f>IFERROR(__xludf.DUMMYFUNCTION("""COMPUTED_VALUE"""),45142.64583333333)</f>
        <v>45142.64583</v>
      </c>
      <c r="B149" s="5">
        <f>IFERROR(__xludf.DUMMYFUNCTION("""COMPUTED_VALUE"""),9470.4)</f>
        <v>9470.4</v>
      </c>
    </row>
    <row r="150">
      <c r="A150" s="5">
        <f>IFERROR(__xludf.DUMMYFUNCTION("""COMPUTED_VALUE"""),45145.64583333333)</f>
        <v>45145.64583</v>
      </c>
      <c r="B150" s="5">
        <f>IFERROR(__xludf.DUMMYFUNCTION("""COMPUTED_VALUE"""),9523.8)</f>
        <v>9523.8</v>
      </c>
    </row>
    <row r="151">
      <c r="A151" s="5">
        <f>IFERROR(__xludf.DUMMYFUNCTION("""COMPUTED_VALUE"""),45146.64583333333)</f>
        <v>45146.64583</v>
      </c>
      <c r="B151" s="5">
        <f>IFERROR(__xludf.DUMMYFUNCTION("""COMPUTED_VALUE"""),9542.55)</f>
        <v>9542.55</v>
      </c>
    </row>
    <row r="152">
      <c r="A152" s="5">
        <f>IFERROR(__xludf.DUMMYFUNCTION("""COMPUTED_VALUE"""),45147.64583333333)</f>
        <v>45147.64583</v>
      </c>
      <c r="B152" s="5">
        <f>IFERROR(__xludf.DUMMYFUNCTION("""COMPUTED_VALUE"""),9463.1)</f>
        <v>9463.1</v>
      </c>
    </row>
    <row r="153">
      <c r="A153" s="5">
        <f>IFERROR(__xludf.DUMMYFUNCTION("""COMPUTED_VALUE"""),45148.64583333333)</f>
        <v>45148.64583</v>
      </c>
      <c r="B153" s="5">
        <f>IFERROR(__xludf.DUMMYFUNCTION("""COMPUTED_VALUE"""),9397.6)</f>
        <v>9397.6</v>
      </c>
    </row>
    <row r="154">
      <c r="A154" s="5">
        <f>IFERROR(__xludf.DUMMYFUNCTION("""COMPUTED_VALUE"""),45149.64583333333)</f>
        <v>45149.64583</v>
      </c>
      <c r="B154" s="5">
        <f>IFERROR(__xludf.DUMMYFUNCTION("""COMPUTED_VALUE"""),9356.85)</f>
        <v>9356.85</v>
      </c>
    </row>
    <row r="155">
      <c r="A155" s="5">
        <f>IFERROR(__xludf.DUMMYFUNCTION("""COMPUTED_VALUE"""),45152.64583333333)</f>
        <v>45152.64583</v>
      </c>
      <c r="B155" s="5">
        <f>IFERROR(__xludf.DUMMYFUNCTION("""COMPUTED_VALUE"""),9321.65)</f>
        <v>9321.65</v>
      </c>
    </row>
    <row r="156">
      <c r="A156" s="5">
        <f>IFERROR(__xludf.DUMMYFUNCTION("""COMPUTED_VALUE"""),45154.64583333333)</f>
        <v>45154.64583</v>
      </c>
      <c r="B156" s="5">
        <f>IFERROR(__xludf.DUMMYFUNCTION("""COMPUTED_VALUE"""),9419.55)</f>
        <v>9419.55</v>
      </c>
    </row>
    <row r="157">
      <c r="A157" s="5">
        <f>IFERROR(__xludf.DUMMYFUNCTION("""COMPUTED_VALUE"""),45155.64583333333)</f>
        <v>45155.64583</v>
      </c>
      <c r="B157" s="5">
        <f>IFERROR(__xludf.DUMMYFUNCTION("""COMPUTED_VALUE"""),9375.3)</f>
        <v>9375.3</v>
      </c>
    </row>
    <row r="158">
      <c r="A158" s="5">
        <f>IFERROR(__xludf.DUMMYFUNCTION("""COMPUTED_VALUE"""),45156.64583333333)</f>
        <v>45156.64583</v>
      </c>
      <c r="B158" s="5">
        <f>IFERROR(__xludf.DUMMYFUNCTION("""COMPUTED_VALUE"""),9456.05)</f>
        <v>9456.05</v>
      </c>
    </row>
    <row r="159">
      <c r="A159" s="5">
        <f>IFERROR(__xludf.DUMMYFUNCTION("""COMPUTED_VALUE"""),45159.64583333333)</f>
        <v>45159.64583</v>
      </c>
      <c r="B159" s="5">
        <f>IFERROR(__xludf.DUMMYFUNCTION("""COMPUTED_VALUE"""),9438.8)</f>
        <v>9438.8</v>
      </c>
    </row>
    <row r="160">
      <c r="A160" s="5">
        <f>IFERROR(__xludf.DUMMYFUNCTION("""COMPUTED_VALUE"""),45160.64583333333)</f>
        <v>45160.64583</v>
      </c>
      <c r="B160" s="5">
        <f>IFERROR(__xludf.DUMMYFUNCTION("""COMPUTED_VALUE"""),9491.9)</f>
        <v>9491.9</v>
      </c>
    </row>
    <row r="161">
      <c r="A161" s="5">
        <f>IFERROR(__xludf.DUMMYFUNCTION("""COMPUTED_VALUE"""),45161.64583333333)</f>
        <v>45161.64583</v>
      </c>
      <c r="B161" s="5">
        <f>IFERROR(__xludf.DUMMYFUNCTION("""COMPUTED_VALUE"""),9600.95)</f>
        <v>9600.95</v>
      </c>
    </row>
    <row r="162">
      <c r="A162" s="5">
        <f>IFERROR(__xludf.DUMMYFUNCTION("""COMPUTED_VALUE"""),45162.64583333333)</f>
        <v>45162.64583</v>
      </c>
      <c r="B162" s="5">
        <f>IFERROR(__xludf.DUMMYFUNCTION("""COMPUTED_VALUE"""),9573.7)</f>
        <v>9573.7</v>
      </c>
    </row>
    <row r="163">
      <c r="A163" s="5">
        <f>IFERROR(__xludf.DUMMYFUNCTION("""COMPUTED_VALUE"""),45163.64583333333)</f>
        <v>45163.64583</v>
      </c>
      <c r="B163" s="5">
        <f>IFERROR(__xludf.DUMMYFUNCTION("""COMPUTED_VALUE"""),9505.7)</f>
        <v>9505.7</v>
      </c>
    </row>
    <row r="164">
      <c r="A164" s="5">
        <f>IFERROR(__xludf.DUMMYFUNCTION("""COMPUTED_VALUE"""),45166.64583333333)</f>
        <v>45166.64583</v>
      </c>
      <c r="B164" s="5">
        <f>IFERROR(__xludf.DUMMYFUNCTION("""COMPUTED_VALUE"""),9597.7)</f>
        <v>9597.7</v>
      </c>
    </row>
    <row r="165">
      <c r="A165" s="5">
        <f>IFERROR(__xludf.DUMMYFUNCTION("""COMPUTED_VALUE"""),45167.64583333333)</f>
        <v>45167.64583</v>
      </c>
      <c r="B165" s="5">
        <f>IFERROR(__xludf.DUMMYFUNCTION("""COMPUTED_VALUE"""),9621.25)</f>
        <v>9621.25</v>
      </c>
    </row>
    <row r="166">
      <c r="A166" s="5">
        <f>IFERROR(__xludf.DUMMYFUNCTION("""COMPUTED_VALUE"""),45168.64583333333)</f>
        <v>45168.64583</v>
      </c>
      <c r="B166" s="5">
        <f>IFERROR(__xludf.DUMMYFUNCTION("""COMPUTED_VALUE"""),9796.4)</f>
        <v>9796.4</v>
      </c>
    </row>
    <row r="167">
      <c r="A167" s="5">
        <f>IFERROR(__xludf.DUMMYFUNCTION("""COMPUTED_VALUE"""),45169.64583333333)</f>
        <v>45169.64583</v>
      </c>
      <c r="B167" s="5">
        <f>IFERROR(__xludf.DUMMYFUNCTION("""COMPUTED_VALUE"""),10003.8)</f>
        <v>10003.8</v>
      </c>
    </row>
    <row r="168">
      <c r="A168" s="5">
        <f>IFERROR(__xludf.DUMMYFUNCTION("""COMPUTED_VALUE"""),45170.64583333333)</f>
        <v>45170.64583</v>
      </c>
      <c r="B168" s="5">
        <f>IFERROR(__xludf.DUMMYFUNCTION("""COMPUTED_VALUE"""),10331.25)</f>
        <v>10331.25</v>
      </c>
    </row>
    <row r="169">
      <c r="A169" s="5">
        <f>IFERROR(__xludf.DUMMYFUNCTION("""COMPUTED_VALUE"""),45173.64583333333)</f>
        <v>45173.64583</v>
      </c>
      <c r="B169" s="5">
        <f>IFERROR(__xludf.DUMMYFUNCTION("""COMPUTED_VALUE"""),10362.45)</f>
        <v>10362.45</v>
      </c>
    </row>
    <row r="170">
      <c r="A170" s="5">
        <f>IFERROR(__xludf.DUMMYFUNCTION("""COMPUTED_VALUE"""),45174.64583333333)</f>
        <v>45174.64583</v>
      </c>
      <c r="B170" s="5">
        <f>IFERROR(__xludf.DUMMYFUNCTION("""COMPUTED_VALUE"""),10262.1)</f>
        <v>10262.1</v>
      </c>
    </row>
    <row r="171">
      <c r="A171" s="5">
        <f>IFERROR(__xludf.DUMMYFUNCTION("""COMPUTED_VALUE"""),45175.64583333333)</f>
        <v>45175.64583</v>
      </c>
      <c r="B171" s="5">
        <f>IFERROR(__xludf.DUMMYFUNCTION("""COMPUTED_VALUE"""),10178.85)</f>
        <v>10178.85</v>
      </c>
    </row>
    <row r="172">
      <c r="A172" s="5">
        <f>IFERROR(__xludf.DUMMYFUNCTION("""COMPUTED_VALUE"""),45176.64583333333)</f>
        <v>45176.64583</v>
      </c>
      <c r="B172" s="5">
        <f>IFERROR(__xludf.DUMMYFUNCTION("""COMPUTED_VALUE"""),10280.75)</f>
        <v>10280.75</v>
      </c>
    </row>
    <row r="173">
      <c r="A173" s="5">
        <f>IFERROR(__xludf.DUMMYFUNCTION("""COMPUTED_VALUE"""),45177.64583333333)</f>
        <v>45177.64583</v>
      </c>
      <c r="B173" s="5">
        <f>IFERROR(__xludf.DUMMYFUNCTION("""COMPUTED_VALUE"""),10332.0)</f>
        <v>10332</v>
      </c>
    </row>
    <row r="174">
      <c r="A174" s="5">
        <f>IFERROR(__xludf.DUMMYFUNCTION("""COMPUTED_VALUE"""),45180.64583333333)</f>
        <v>45180.64583</v>
      </c>
      <c r="B174" s="5">
        <f>IFERROR(__xludf.DUMMYFUNCTION("""COMPUTED_VALUE"""),10533.85)</f>
        <v>10533.85</v>
      </c>
    </row>
    <row r="175">
      <c r="A175" s="5">
        <f>IFERROR(__xludf.DUMMYFUNCTION("""COMPUTED_VALUE"""),45181.64583333333)</f>
        <v>45181.64583</v>
      </c>
      <c r="B175" s="5">
        <f>IFERROR(__xludf.DUMMYFUNCTION("""COMPUTED_VALUE"""),10503.6)</f>
        <v>10503.6</v>
      </c>
    </row>
    <row r="176">
      <c r="A176" s="5">
        <f>IFERROR(__xludf.DUMMYFUNCTION("""COMPUTED_VALUE"""),45182.64583333333)</f>
        <v>45182.64583</v>
      </c>
      <c r="B176" s="5">
        <f>IFERROR(__xludf.DUMMYFUNCTION("""COMPUTED_VALUE"""),10473.4)</f>
        <v>10473.4</v>
      </c>
    </row>
    <row r="177">
      <c r="A177" s="5">
        <f>IFERROR(__xludf.DUMMYFUNCTION("""COMPUTED_VALUE"""),45183.64583333333)</f>
        <v>45183.64583</v>
      </c>
      <c r="B177" s="5">
        <f>IFERROR(__xludf.DUMMYFUNCTION("""COMPUTED_VALUE"""),10488.15)</f>
        <v>10488.15</v>
      </c>
    </row>
    <row r="178">
      <c r="A178" s="5">
        <f>IFERROR(__xludf.DUMMYFUNCTION("""COMPUTED_VALUE"""),45184.64583333333)</f>
        <v>45184.64583</v>
      </c>
      <c r="B178" s="5">
        <f>IFERROR(__xludf.DUMMYFUNCTION("""COMPUTED_VALUE"""),10525.25)</f>
        <v>10525.25</v>
      </c>
    </row>
    <row r="179">
      <c r="A179" s="5">
        <f>IFERROR(__xludf.DUMMYFUNCTION("""COMPUTED_VALUE"""),45187.64583333333)</f>
        <v>45187.64583</v>
      </c>
      <c r="B179" s="5">
        <f>IFERROR(__xludf.DUMMYFUNCTION("""COMPUTED_VALUE"""),10522.1)</f>
        <v>10522.1</v>
      </c>
    </row>
    <row r="180">
      <c r="A180" s="5">
        <f>IFERROR(__xludf.DUMMYFUNCTION("""COMPUTED_VALUE"""),45189.64583333333)</f>
        <v>45189.64583</v>
      </c>
      <c r="B180" s="5">
        <f>IFERROR(__xludf.DUMMYFUNCTION("""COMPUTED_VALUE"""),10346.75)</f>
        <v>10346.75</v>
      </c>
    </row>
    <row r="181">
      <c r="A181" s="5">
        <f>IFERROR(__xludf.DUMMYFUNCTION("""COMPUTED_VALUE"""),45190.64583333333)</f>
        <v>45190.64583</v>
      </c>
      <c r="B181" s="5">
        <f>IFERROR(__xludf.DUMMYFUNCTION("""COMPUTED_VALUE"""),10284.3)</f>
        <v>10284.3</v>
      </c>
    </row>
    <row r="182">
      <c r="A182" s="5">
        <f>IFERROR(__xludf.DUMMYFUNCTION("""COMPUTED_VALUE"""),45191.64583333333)</f>
        <v>45191.64583</v>
      </c>
      <c r="B182" s="5">
        <f>IFERROR(__xludf.DUMMYFUNCTION("""COMPUTED_VALUE"""),10535.15)</f>
        <v>10535.15</v>
      </c>
    </row>
    <row r="183">
      <c r="A183" s="5">
        <f>IFERROR(__xludf.DUMMYFUNCTION("""COMPUTED_VALUE"""),45194.64583333333)</f>
        <v>45194.64583</v>
      </c>
      <c r="B183" s="5">
        <f>IFERROR(__xludf.DUMMYFUNCTION("""COMPUTED_VALUE"""),10588.2)</f>
        <v>10588.2</v>
      </c>
    </row>
    <row r="184">
      <c r="A184" s="5">
        <f>IFERROR(__xludf.DUMMYFUNCTION("""COMPUTED_VALUE"""),45195.64583333333)</f>
        <v>45195.64583</v>
      </c>
      <c r="B184" s="5">
        <f>IFERROR(__xludf.DUMMYFUNCTION("""COMPUTED_VALUE"""),10556.65)</f>
        <v>10556.65</v>
      </c>
    </row>
    <row r="185">
      <c r="A185" s="5">
        <f>IFERROR(__xludf.DUMMYFUNCTION("""COMPUTED_VALUE"""),45196.64583333333)</f>
        <v>45196.64583</v>
      </c>
      <c r="B185" s="5">
        <f>IFERROR(__xludf.DUMMYFUNCTION("""COMPUTED_VALUE"""),10680.75)</f>
        <v>10680.75</v>
      </c>
    </row>
    <row r="186">
      <c r="A186" s="5">
        <f>IFERROR(__xludf.DUMMYFUNCTION("""COMPUTED_VALUE"""),45197.64583333333)</f>
        <v>45197.64583</v>
      </c>
      <c r="B186" s="5">
        <f>IFERROR(__xludf.DUMMYFUNCTION("""COMPUTED_VALUE"""),10565.35)</f>
        <v>10565.35</v>
      </c>
    </row>
    <row r="187">
      <c r="A187" s="5">
        <f>IFERROR(__xludf.DUMMYFUNCTION("""COMPUTED_VALUE"""),45198.64583333333)</f>
        <v>45198.64583</v>
      </c>
      <c r="B187" s="5">
        <f>IFERROR(__xludf.DUMMYFUNCTION("""COMPUTED_VALUE"""),10610.6)</f>
        <v>10610.6</v>
      </c>
    </row>
    <row r="188">
      <c r="A188" s="5">
        <f>IFERROR(__xludf.DUMMYFUNCTION("""COMPUTED_VALUE"""),45202.64583333333)</f>
        <v>45202.64583</v>
      </c>
      <c r="B188" s="5">
        <f>IFERROR(__xludf.DUMMYFUNCTION("""COMPUTED_VALUE"""),10346.9)</f>
        <v>10346.9</v>
      </c>
    </row>
    <row r="189">
      <c r="A189" s="5">
        <f>IFERROR(__xludf.DUMMYFUNCTION("""COMPUTED_VALUE"""),45203.64583333333)</f>
        <v>45203.64583</v>
      </c>
      <c r="B189" s="5">
        <f>IFERROR(__xludf.DUMMYFUNCTION("""COMPUTED_VALUE"""),10129.85)</f>
        <v>10129.85</v>
      </c>
    </row>
    <row r="190">
      <c r="A190" s="5">
        <f>IFERROR(__xludf.DUMMYFUNCTION("""COMPUTED_VALUE"""),45204.64583333333)</f>
        <v>45204.64583</v>
      </c>
      <c r="B190" s="5">
        <f>IFERROR(__xludf.DUMMYFUNCTION("""COMPUTED_VALUE"""),10210.15)</f>
        <v>10210.15</v>
      </c>
    </row>
    <row r="191">
      <c r="A191" s="5">
        <f>IFERROR(__xludf.DUMMYFUNCTION("""COMPUTED_VALUE"""),45205.64583333333)</f>
        <v>45205.64583</v>
      </c>
      <c r="B191" s="5">
        <f>IFERROR(__xludf.DUMMYFUNCTION("""COMPUTED_VALUE"""),10302.05)</f>
        <v>10302.05</v>
      </c>
    </row>
    <row r="192">
      <c r="A192" s="5">
        <f>IFERROR(__xludf.DUMMYFUNCTION("""COMPUTED_VALUE"""),45208.64583333333)</f>
        <v>45208.64583</v>
      </c>
      <c r="B192" s="5">
        <f>IFERROR(__xludf.DUMMYFUNCTION("""COMPUTED_VALUE"""),10244.8)</f>
        <v>10244.8</v>
      </c>
    </row>
    <row r="193">
      <c r="A193" s="5">
        <f>IFERROR(__xludf.DUMMYFUNCTION("""COMPUTED_VALUE"""),45209.64583333333)</f>
        <v>45209.64583</v>
      </c>
      <c r="B193" s="5">
        <f>IFERROR(__xludf.DUMMYFUNCTION("""COMPUTED_VALUE"""),10375.0)</f>
        <v>10375</v>
      </c>
    </row>
    <row r="194">
      <c r="A194" s="5">
        <f>IFERROR(__xludf.DUMMYFUNCTION("""COMPUTED_VALUE"""),45210.64583333333)</f>
        <v>45210.64583</v>
      </c>
      <c r="B194" s="5">
        <f>IFERROR(__xludf.DUMMYFUNCTION("""COMPUTED_VALUE"""),10412.1)</f>
        <v>10412.1</v>
      </c>
    </row>
    <row r="195">
      <c r="A195" s="5">
        <f>IFERROR(__xludf.DUMMYFUNCTION("""COMPUTED_VALUE"""),45211.64583333333)</f>
        <v>45211.64583</v>
      </c>
      <c r="B195" s="5">
        <f>IFERROR(__xludf.DUMMYFUNCTION("""COMPUTED_VALUE"""),10580.9)</f>
        <v>10580.9</v>
      </c>
    </row>
    <row r="196">
      <c r="A196" s="5">
        <f>IFERROR(__xludf.DUMMYFUNCTION("""COMPUTED_VALUE"""),45212.64583333333)</f>
        <v>45212.64583</v>
      </c>
      <c r="B196" s="5">
        <f>IFERROR(__xludf.DUMMYFUNCTION("""COMPUTED_VALUE"""),10727.55)</f>
        <v>10727.55</v>
      </c>
    </row>
    <row r="197">
      <c r="A197" s="5">
        <f>IFERROR(__xludf.DUMMYFUNCTION("""COMPUTED_VALUE"""),45215.64583333333)</f>
        <v>45215.64583</v>
      </c>
      <c r="B197" s="5">
        <f>IFERROR(__xludf.DUMMYFUNCTION("""COMPUTED_VALUE"""),10704.5)</f>
        <v>10704.5</v>
      </c>
    </row>
    <row r="198">
      <c r="A198" s="5">
        <f>IFERROR(__xludf.DUMMYFUNCTION("""COMPUTED_VALUE"""),45216.64583333333)</f>
        <v>45216.64583</v>
      </c>
      <c r="B198" s="5">
        <f>IFERROR(__xludf.DUMMYFUNCTION("""COMPUTED_VALUE"""),10750.8)</f>
        <v>10750.8</v>
      </c>
    </row>
    <row r="199">
      <c r="A199" s="5">
        <f>IFERROR(__xludf.DUMMYFUNCTION("""COMPUTED_VALUE"""),45217.64583333333)</f>
        <v>45217.64583</v>
      </c>
      <c r="B199" s="5">
        <f>IFERROR(__xludf.DUMMYFUNCTION("""COMPUTED_VALUE"""),10788.45)</f>
        <v>10788.45</v>
      </c>
    </row>
    <row r="200">
      <c r="A200" s="5">
        <f>IFERROR(__xludf.DUMMYFUNCTION("""COMPUTED_VALUE"""),45218.64583333333)</f>
        <v>45218.64583</v>
      </c>
      <c r="B200" s="5">
        <f>IFERROR(__xludf.DUMMYFUNCTION("""COMPUTED_VALUE"""),10771.7)</f>
        <v>10771.7</v>
      </c>
    </row>
    <row r="201">
      <c r="A201" s="5">
        <f>IFERROR(__xludf.DUMMYFUNCTION("""COMPUTED_VALUE"""),45219.64583333333)</f>
        <v>45219.64583</v>
      </c>
      <c r="B201" s="5">
        <f>IFERROR(__xludf.DUMMYFUNCTION("""COMPUTED_VALUE"""),10725.65)</f>
        <v>10725.65</v>
      </c>
    </row>
    <row r="202">
      <c r="A202" s="5">
        <f>IFERROR(__xludf.DUMMYFUNCTION("""COMPUTED_VALUE"""),45222.64583333333)</f>
        <v>45222.64583</v>
      </c>
      <c r="B202" s="5">
        <f>IFERROR(__xludf.DUMMYFUNCTION("""COMPUTED_VALUE"""),10553.65)</f>
        <v>10553.65</v>
      </c>
    </row>
    <row r="203">
      <c r="A203" s="5">
        <f>IFERROR(__xludf.DUMMYFUNCTION("""COMPUTED_VALUE"""),45224.64583333333)</f>
        <v>45224.64583</v>
      </c>
      <c r="B203" s="5">
        <f>IFERROR(__xludf.DUMMYFUNCTION("""COMPUTED_VALUE"""),10588.85)</f>
        <v>10588.85</v>
      </c>
    </row>
    <row r="204">
      <c r="A204" s="5">
        <f>IFERROR(__xludf.DUMMYFUNCTION("""COMPUTED_VALUE"""),45225.64583333333)</f>
        <v>45225.64583</v>
      </c>
      <c r="B204" s="5">
        <f>IFERROR(__xludf.DUMMYFUNCTION("""COMPUTED_VALUE"""),10424.15)</f>
        <v>10424.15</v>
      </c>
    </row>
    <row r="205">
      <c r="A205" s="5">
        <f>IFERROR(__xludf.DUMMYFUNCTION("""COMPUTED_VALUE"""),45226.64583333333)</f>
        <v>45226.64583</v>
      </c>
      <c r="B205" s="5">
        <f>IFERROR(__xludf.DUMMYFUNCTION("""COMPUTED_VALUE"""),10560.7)</f>
        <v>10560.7</v>
      </c>
    </row>
    <row r="206">
      <c r="A206" s="5">
        <f>IFERROR(__xludf.DUMMYFUNCTION("""COMPUTED_VALUE"""),45229.64583333333)</f>
        <v>45229.64583</v>
      </c>
      <c r="B206" s="5">
        <f>IFERROR(__xludf.DUMMYFUNCTION("""COMPUTED_VALUE"""),10397.7)</f>
        <v>10397.7</v>
      </c>
    </row>
    <row r="207">
      <c r="A207" s="5">
        <f>IFERROR(__xludf.DUMMYFUNCTION("""COMPUTED_VALUE"""),45230.64583333333)</f>
        <v>45230.64583</v>
      </c>
      <c r="B207" s="5">
        <f>IFERROR(__xludf.DUMMYFUNCTION("""COMPUTED_VALUE"""),10392.3)</f>
        <v>10392.3</v>
      </c>
    </row>
    <row r="208">
      <c r="A208" s="5">
        <f>IFERROR(__xludf.DUMMYFUNCTION("""COMPUTED_VALUE"""),45231.64583333333)</f>
        <v>45231.64583</v>
      </c>
      <c r="B208" s="5">
        <f>IFERROR(__xludf.DUMMYFUNCTION("""COMPUTED_VALUE"""),10227.75)</f>
        <v>10227.75</v>
      </c>
    </row>
    <row r="209">
      <c r="A209" s="5">
        <f>IFERROR(__xludf.DUMMYFUNCTION("""COMPUTED_VALUE"""),45232.64583333333)</f>
        <v>45232.64583</v>
      </c>
      <c r="B209" s="5">
        <f>IFERROR(__xludf.DUMMYFUNCTION("""COMPUTED_VALUE"""),10303.6)</f>
        <v>10303.6</v>
      </c>
    </row>
    <row r="210">
      <c r="A210" s="5">
        <f>IFERROR(__xludf.DUMMYFUNCTION("""COMPUTED_VALUE"""),45233.64583333333)</f>
        <v>45233.64583</v>
      </c>
      <c r="B210" s="5">
        <f>IFERROR(__xludf.DUMMYFUNCTION("""COMPUTED_VALUE"""),10276.3)</f>
        <v>10276.3</v>
      </c>
    </row>
    <row r="211">
      <c r="A211" s="5">
        <f>IFERROR(__xludf.DUMMYFUNCTION("""COMPUTED_VALUE"""),45236.64583333333)</f>
        <v>45236.64583</v>
      </c>
      <c r="B211" s="5">
        <f>IFERROR(__xludf.DUMMYFUNCTION("""COMPUTED_VALUE"""),10284.85)</f>
        <v>10284.85</v>
      </c>
    </row>
    <row r="212">
      <c r="A212" s="5">
        <f>IFERROR(__xludf.DUMMYFUNCTION("""COMPUTED_VALUE"""),45237.64583333333)</f>
        <v>45237.64583</v>
      </c>
      <c r="B212" s="5">
        <f>IFERROR(__xludf.DUMMYFUNCTION("""COMPUTED_VALUE"""),10253.3)</f>
        <v>10253.3</v>
      </c>
    </row>
    <row r="213">
      <c r="A213" s="5">
        <f>IFERROR(__xludf.DUMMYFUNCTION("""COMPUTED_VALUE"""),45238.64583333333)</f>
        <v>45238.64583</v>
      </c>
      <c r="B213" s="5">
        <f>IFERROR(__xludf.DUMMYFUNCTION("""COMPUTED_VALUE"""),10322.3)</f>
        <v>10322.3</v>
      </c>
    </row>
    <row r="214">
      <c r="A214" s="5">
        <f>IFERROR(__xludf.DUMMYFUNCTION("""COMPUTED_VALUE"""),45239.64583333333)</f>
        <v>45239.64583</v>
      </c>
      <c r="B214" s="5">
        <f>IFERROR(__xludf.DUMMYFUNCTION("""COMPUTED_VALUE"""),10400.35)</f>
        <v>10400.35</v>
      </c>
    </row>
    <row r="215">
      <c r="A215" s="5">
        <f>IFERROR(__xludf.DUMMYFUNCTION("""COMPUTED_VALUE"""),45240.64583333333)</f>
        <v>45240.64583</v>
      </c>
      <c r="B215" s="5">
        <f>IFERROR(__xludf.DUMMYFUNCTION("""COMPUTED_VALUE"""),10388.8)</f>
        <v>10388.8</v>
      </c>
    </row>
    <row r="216">
      <c r="A216" s="5">
        <f>IFERROR(__xludf.DUMMYFUNCTION("""COMPUTED_VALUE"""),45243.64583333333)</f>
        <v>45243.64583</v>
      </c>
      <c r="B216" s="5">
        <f>IFERROR(__xludf.DUMMYFUNCTION("""COMPUTED_VALUE"""),10398.4)</f>
        <v>10398.4</v>
      </c>
    </row>
    <row r="217">
      <c r="A217" s="5">
        <f>IFERROR(__xludf.DUMMYFUNCTION("""COMPUTED_VALUE"""),45245.64583333333)</f>
        <v>45245.64583</v>
      </c>
      <c r="B217" s="5">
        <f>IFERROR(__xludf.DUMMYFUNCTION("""COMPUTED_VALUE"""),10456.05)</f>
        <v>10456.05</v>
      </c>
    </row>
    <row r="218">
      <c r="A218" s="5">
        <f>IFERROR(__xludf.DUMMYFUNCTION("""COMPUTED_VALUE"""),45246.64583333333)</f>
        <v>45246.64583</v>
      </c>
      <c r="B218" s="5">
        <f>IFERROR(__xludf.DUMMYFUNCTION("""COMPUTED_VALUE"""),10484.5)</f>
        <v>10484.5</v>
      </c>
    </row>
    <row r="219">
      <c r="A219" s="5">
        <f>IFERROR(__xludf.DUMMYFUNCTION("""COMPUTED_VALUE"""),45247.64583333333)</f>
        <v>45247.64583</v>
      </c>
      <c r="B219" s="5">
        <f>IFERROR(__xludf.DUMMYFUNCTION("""COMPUTED_VALUE"""),10523.5)</f>
        <v>10523.5</v>
      </c>
    </row>
    <row r="220">
      <c r="A220" s="5">
        <f>IFERROR(__xludf.DUMMYFUNCTION("""COMPUTED_VALUE"""),45250.64583333333)</f>
        <v>45250.64583</v>
      </c>
      <c r="B220" s="5">
        <f>IFERROR(__xludf.DUMMYFUNCTION("""COMPUTED_VALUE"""),10566.25)</f>
        <v>10566.25</v>
      </c>
    </row>
    <row r="221">
      <c r="A221" s="5">
        <f>IFERROR(__xludf.DUMMYFUNCTION("""COMPUTED_VALUE"""),45251.64583333333)</f>
        <v>45251.64583</v>
      </c>
      <c r="B221" s="5">
        <f>IFERROR(__xludf.DUMMYFUNCTION("""COMPUTED_VALUE"""),10535.15)</f>
        <v>10535.15</v>
      </c>
    </row>
    <row r="222">
      <c r="A222" s="5">
        <f>IFERROR(__xludf.DUMMYFUNCTION("""COMPUTED_VALUE"""),45252.64583333333)</f>
        <v>45252.64583</v>
      </c>
      <c r="B222" s="5">
        <f>IFERROR(__xludf.DUMMYFUNCTION("""COMPUTED_VALUE"""),10494.55)</f>
        <v>10494.55</v>
      </c>
    </row>
    <row r="223">
      <c r="A223" s="5">
        <f>IFERROR(__xludf.DUMMYFUNCTION("""COMPUTED_VALUE"""),45253.64583333333)</f>
        <v>45253.64583</v>
      </c>
      <c r="B223" s="5">
        <f>IFERROR(__xludf.DUMMYFUNCTION("""COMPUTED_VALUE"""),10488.5)</f>
        <v>10488.5</v>
      </c>
    </row>
    <row r="224">
      <c r="A224" s="5">
        <f>IFERROR(__xludf.DUMMYFUNCTION("""COMPUTED_VALUE"""),45254.64583333333)</f>
        <v>45254.64583</v>
      </c>
      <c r="B224" s="5">
        <f>IFERROR(__xludf.DUMMYFUNCTION("""COMPUTED_VALUE"""),10515.65)</f>
        <v>10515.65</v>
      </c>
    </row>
    <row r="225">
      <c r="A225" s="5">
        <f>IFERROR(__xludf.DUMMYFUNCTION("""COMPUTED_VALUE"""),45258.64583333333)</f>
        <v>45258.64583</v>
      </c>
      <c r="B225" s="5">
        <f>IFERROR(__xludf.DUMMYFUNCTION("""COMPUTED_VALUE"""),10537.55)</f>
        <v>10537.55</v>
      </c>
    </row>
    <row r="226">
      <c r="A226" s="5">
        <f>IFERROR(__xludf.DUMMYFUNCTION("""COMPUTED_VALUE"""),45259.64583333333)</f>
        <v>45259.64583</v>
      </c>
      <c r="B226" s="5">
        <f>IFERROR(__xludf.DUMMYFUNCTION("""COMPUTED_VALUE"""),10599.25)</f>
        <v>10599.25</v>
      </c>
    </row>
    <row r="227">
      <c r="A227" s="5">
        <f>IFERROR(__xludf.DUMMYFUNCTION("""COMPUTED_VALUE"""),45260.64583333333)</f>
        <v>45260.64583</v>
      </c>
      <c r="B227" s="5">
        <f>IFERROR(__xludf.DUMMYFUNCTION("""COMPUTED_VALUE"""),10608.7)</f>
        <v>10608.7</v>
      </c>
    </row>
    <row r="228">
      <c r="A228" s="5">
        <f>IFERROR(__xludf.DUMMYFUNCTION("""COMPUTED_VALUE"""),45261.64583333333)</f>
        <v>45261.64583</v>
      </c>
      <c r="B228" s="5">
        <f>IFERROR(__xludf.DUMMYFUNCTION("""COMPUTED_VALUE"""),10585.7)</f>
        <v>10585.7</v>
      </c>
    </row>
    <row r="229">
      <c r="A229" s="5">
        <f>IFERROR(__xludf.DUMMYFUNCTION("""COMPUTED_VALUE"""),45264.64583333333)</f>
        <v>45264.64583</v>
      </c>
      <c r="B229" s="5">
        <f>IFERROR(__xludf.DUMMYFUNCTION("""COMPUTED_VALUE"""),10599.45)</f>
        <v>10599.45</v>
      </c>
    </row>
    <row r="230">
      <c r="A230" s="5">
        <f>IFERROR(__xludf.DUMMYFUNCTION("""COMPUTED_VALUE"""),45265.64583333333)</f>
        <v>45265.64583</v>
      </c>
      <c r="B230" s="5">
        <f>IFERROR(__xludf.DUMMYFUNCTION("""COMPUTED_VALUE"""),10721.9)</f>
        <v>10721.9</v>
      </c>
    </row>
    <row r="231">
      <c r="A231" s="5">
        <f>IFERROR(__xludf.DUMMYFUNCTION("""COMPUTED_VALUE"""),45266.64583333333)</f>
        <v>45266.64583</v>
      </c>
      <c r="B231" s="5">
        <f>IFERROR(__xludf.DUMMYFUNCTION("""COMPUTED_VALUE"""),10625.75)</f>
        <v>10625.75</v>
      </c>
    </row>
    <row r="232">
      <c r="A232" s="5">
        <f>IFERROR(__xludf.DUMMYFUNCTION("""COMPUTED_VALUE"""),45267.64583333333)</f>
        <v>45267.64583</v>
      </c>
      <c r="B232" s="5">
        <f>IFERROR(__xludf.DUMMYFUNCTION("""COMPUTED_VALUE"""),10696.65)</f>
        <v>10696.65</v>
      </c>
    </row>
    <row r="233">
      <c r="A233" s="5">
        <f>IFERROR(__xludf.DUMMYFUNCTION("""COMPUTED_VALUE"""),45268.64583333333)</f>
        <v>45268.64583</v>
      </c>
      <c r="B233" s="5">
        <f>IFERROR(__xludf.DUMMYFUNCTION("""COMPUTED_VALUE"""),10618.55)</f>
        <v>10618.55</v>
      </c>
    </row>
    <row r="234">
      <c r="A234" s="5">
        <f>IFERROR(__xludf.DUMMYFUNCTION("""COMPUTED_VALUE"""),45271.64583333333)</f>
        <v>45271.64583</v>
      </c>
      <c r="B234" s="5">
        <f>IFERROR(__xludf.DUMMYFUNCTION("""COMPUTED_VALUE"""),10541.75)</f>
        <v>10541.75</v>
      </c>
    </row>
    <row r="235">
      <c r="A235" s="5">
        <f>IFERROR(__xludf.DUMMYFUNCTION("""COMPUTED_VALUE"""),45272.64583333333)</f>
        <v>45272.64583</v>
      </c>
      <c r="B235" s="5">
        <f>IFERROR(__xludf.DUMMYFUNCTION("""COMPUTED_VALUE"""),10338.4)</f>
        <v>10338.4</v>
      </c>
    </row>
    <row r="236">
      <c r="A236" s="5">
        <f>IFERROR(__xludf.DUMMYFUNCTION("""COMPUTED_VALUE"""),45273.64583333333)</f>
        <v>45273.64583</v>
      </c>
      <c r="B236" s="5">
        <f>IFERROR(__xludf.DUMMYFUNCTION("""COMPUTED_VALUE"""),10380.05)</f>
        <v>10380.05</v>
      </c>
    </row>
    <row r="237">
      <c r="A237" s="5">
        <f>IFERROR(__xludf.DUMMYFUNCTION("""COMPUTED_VALUE"""),45274.64583333333)</f>
        <v>45274.64583</v>
      </c>
      <c r="B237" s="5">
        <f>IFERROR(__xludf.DUMMYFUNCTION("""COMPUTED_VALUE"""),10353.2)</f>
        <v>10353.2</v>
      </c>
    </row>
    <row r="238">
      <c r="A238" s="5">
        <f>IFERROR(__xludf.DUMMYFUNCTION("""COMPUTED_VALUE"""),45275.64583333333)</f>
        <v>45275.64583</v>
      </c>
      <c r="B238" s="5">
        <f>IFERROR(__xludf.DUMMYFUNCTION("""COMPUTED_VALUE"""),10286.4)</f>
        <v>10286.4</v>
      </c>
    </row>
    <row r="239">
      <c r="A239" s="5">
        <f>IFERROR(__xludf.DUMMYFUNCTION("""COMPUTED_VALUE"""),45278.64583333333)</f>
        <v>45278.64583</v>
      </c>
      <c r="B239" s="5">
        <f>IFERROR(__xludf.DUMMYFUNCTION("""COMPUTED_VALUE"""),10319.6)</f>
        <v>10319.6</v>
      </c>
    </row>
    <row r="240">
      <c r="A240" s="5">
        <f>IFERROR(__xludf.DUMMYFUNCTION("""COMPUTED_VALUE"""),45279.64583333333)</f>
        <v>45279.64583</v>
      </c>
      <c r="B240" s="5">
        <f>IFERROR(__xludf.DUMMYFUNCTION("""COMPUTED_VALUE"""),10233.6)</f>
        <v>10233.6</v>
      </c>
    </row>
    <row r="241">
      <c r="A241" s="5">
        <f>IFERROR(__xludf.DUMMYFUNCTION("""COMPUTED_VALUE"""),45280.64583333333)</f>
        <v>45280.64583</v>
      </c>
      <c r="B241" s="5">
        <f>IFERROR(__xludf.DUMMYFUNCTION("""COMPUTED_VALUE"""),10081.25)</f>
        <v>10081.25</v>
      </c>
    </row>
    <row r="242">
      <c r="A242" s="5">
        <f>IFERROR(__xludf.DUMMYFUNCTION("""COMPUTED_VALUE"""),45281.64583333333)</f>
        <v>45281.64583</v>
      </c>
      <c r="B242" s="5">
        <f>IFERROR(__xludf.DUMMYFUNCTION("""COMPUTED_VALUE"""),10012.85)</f>
        <v>10012.85</v>
      </c>
    </row>
    <row r="243">
      <c r="A243" s="5">
        <f>IFERROR(__xludf.DUMMYFUNCTION("""COMPUTED_VALUE"""),45282.64583333333)</f>
        <v>45282.64583</v>
      </c>
      <c r="B243" s="5">
        <f>IFERROR(__xludf.DUMMYFUNCTION("""COMPUTED_VALUE"""),10217.15)</f>
        <v>10217.15</v>
      </c>
    </row>
    <row r="244">
      <c r="A244" s="5">
        <f>IFERROR(__xludf.DUMMYFUNCTION("""COMPUTED_VALUE"""),45286.64583333333)</f>
        <v>45286.64583</v>
      </c>
      <c r="B244" s="5">
        <f>IFERROR(__xludf.DUMMYFUNCTION("""COMPUTED_VALUE"""),10270.65)</f>
        <v>10270.65</v>
      </c>
    </row>
    <row r="245">
      <c r="A245" s="5">
        <f>IFERROR(__xludf.DUMMYFUNCTION("""COMPUTED_VALUE"""),45287.64583333333)</f>
        <v>45287.64583</v>
      </c>
      <c r="B245" s="5">
        <f>IFERROR(__xludf.DUMMYFUNCTION("""COMPUTED_VALUE"""),10288.5)</f>
        <v>10288.5</v>
      </c>
    </row>
    <row r="246">
      <c r="A246" s="5">
        <f>IFERROR(__xludf.DUMMYFUNCTION("""COMPUTED_VALUE"""),45288.64583333333)</f>
        <v>45288.64583</v>
      </c>
      <c r="B246" s="5">
        <f>IFERROR(__xludf.DUMMYFUNCTION("""COMPUTED_VALUE"""),10271.6)</f>
        <v>10271.6</v>
      </c>
    </row>
    <row r="247">
      <c r="A247" s="5">
        <f>IFERROR(__xludf.DUMMYFUNCTION("""COMPUTED_VALUE"""),45289.64583333333)</f>
        <v>45289.64583</v>
      </c>
      <c r="B247" s="5">
        <f>IFERROR(__xludf.DUMMYFUNCTION("""COMPUTED_VALUE"""),10302.35)</f>
        <v>10302.35</v>
      </c>
    </row>
    <row r="248">
      <c r="A248" s="5">
        <f>IFERROR(__xludf.DUMMYFUNCTION("""COMPUTED_VALUE"""),45292.64583333333)</f>
        <v>45292.64583</v>
      </c>
      <c r="B248" s="5">
        <f>IFERROR(__xludf.DUMMYFUNCTION("""COMPUTED_VALUE"""),10283.3)</f>
        <v>10283.3</v>
      </c>
    </row>
    <row r="249">
      <c r="A249" s="5">
        <f>IFERROR(__xludf.DUMMYFUNCTION("""COMPUTED_VALUE"""),45293.64583333333)</f>
        <v>45293.64583</v>
      </c>
      <c r="B249" s="5">
        <f>IFERROR(__xludf.DUMMYFUNCTION("""COMPUTED_VALUE"""),10197.75)</f>
        <v>10197.75</v>
      </c>
    </row>
    <row r="250">
      <c r="A250" s="5">
        <f>IFERROR(__xludf.DUMMYFUNCTION("""COMPUTED_VALUE"""),45294.64583333333)</f>
        <v>45294.64583</v>
      </c>
      <c r="B250" s="5">
        <f>IFERROR(__xludf.DUMMYFUNCTION("""COMPUTED_VALUE"""),10077.65)</f>
        <v>10077.65</v>
      </c>
    </row>
    <row r="251">
      <c r="A251" s="5">
        <f>IFERROR(__xludf.DUMMYFUNCTION("""COMPUTED_VALUE"""),45295.64583333333)</f>
        <v>45295.64583</v>
      </c>
      <c r="B251" s="5">
        <f>IFERROR(__xludf.DUMMYFUNCTION("""COMPUTED_VALUE"""),10015.3)</f>
        <v>10015.3</v>
      </c>
    </row>
    <row r="252">
      <c r="A252" s="5">
        <f>IFERROR(__xludf.DUMMYFUNCTION("""COMPUTED_VALUE"""),45296.64583333333)</f>
        <v>45296.64583</v>
      </c>
      <c r="B252" s="5">
        <f>IFERROR(__xludf.DUMMYFUNCTION("""COMPUTED_VALUE"""),10017.0)</f>
        <v>10017</v>
      </c>
    </row>
    <row r="253">
      <c r="A253" s="5">
        <f>IFERROR(__xludf.DUMMYFUNCTION("""COMPUTED_VALUE"""),45299.64583333333)</f>
        <v>45299.64583</v>
      </c>
      <c r="B253" s="5">
        <f>IFERROR(__xludf.DUMMYFUNCTION("""COMPUTED_VALUE"""),9946.7)</f>
        <v>9946.7</v>
      </c>
    </row>
    <row r="254">
      <c r="A254" s="5">
        <f>IFERROR(__xludf.DUMMYFUNCTION("""COMPUTED_VALUE"""),45300.64583333333)</f>
        <v>45300.64583</v>
      </c>
      <c r="B254" s="5">
        <f>IFERROR(__xludf.DUMMYFUNCTION("""COMPUTED_VALUE"""),10024.1)</f>
        <v>10024.1</v>
      </c>
    </row>
    <row r="255">
      <c r="A255" s="5">
        <f>IFERROR(__xludf.DUMMYFUNCTION("""COMPUTED_VALUE"""),45301.64583333333)</f>
        <v>45301.64583</v>
      </c>
      <c r="B255" s="5">
        <f>IFERROR(__xludf.DUMMYFUNCTION("""COMPUTED_VALUE"""),10010.2)</f>
        <v>10010.2</v>
      </c>
    </row>
    <row r="256">
      <c r="A256" s="5">
        <f>IFERROR(__xludf.DUMMYFUNCTION("""COMPUTED_VALUE"""),45302.64583333333)</f>
        <v>45302.64583</v>
      </c>
      <c r="B256" s="5">
        <f>IFERROR(__xludf.DUMMYFUNCTION("""COMPUTED_VALUE"""),10011.1)</f>
        <v>10011.1</v>
      </c>
    </row>
    <row r="257">
      <c r="A257" s="5">
        <f>IFERROR(__xludf.DUMMYFUNCTION("""COMPUTED_VALUE"""),45303.64583333333)</f>
        <v>45303.64583</v>
      </c>
      <c r="B257" s="5">
        <f>IFERROR(__xludf.DUMMYFUNCTION("""COMPUTED_VALUE"""),9965.65)</f>
        <v>9965.65</v>
      </c>
    </row>
    <row r="258">
      <c r="A258" s="5">
        <f>IFERROR(__xludf.DUMMYFUNCTION("""COMPUTED_VALUE"""),45306.64583333333)</f>
        <v>45306.64583</v>
      </c>
      <c r="B258" s="5">
        <f>IFERROR(__xludf.DUMMYFUNCTION("""COMPUTED_VALUE"""),10086.9)</f>
        <v>10086.9</v>
      </c>
    </row>
    <row r="259">
      <c r="A259" s="5">
        <f>IFERROR(__xludf.DUMMYFUNCTION("""COMPUTED_VALUE"""),45307.64583333333)</f>
        <v>45307.64583</v>
      </c>
      <c r="B259" s="5">
        <f>IFERROR(__xludf.DUMMYFUNCTION("""COMPUTED_VALUE"""),10183.55)</f>
        <v>10183.55</v>
      </c>
    </row>
    <row r="260">
      <c r="A260" s="5">
        <f>IFERROR(__xludf.DUMMYFUNCTION("""COMPUTED_VALUE"""),45308.64583333333)</f>
        <v>45308.64583</v>
      </c>
      <c r="B260" s="5">
        <f>IFERROR(__xludf.DUMMYFUNCTION("""COMPUTED_VALUE"""),10051.7)</f>
        <v>10051.7</v>
      </c>
    </row>
    <row r="261">
      <c r="A261" s="5">
        <f>IFERROR(__xludf.DUMMYFUNCTION("""COMPUTED_VALUE"""),45309.64583333333)</f>
        <v>45309.64583</v>
      </c>
      <c r="B261" s="5">
        <f>IFERROR(__xludf.DUMMYFUNCTION("""COMPUTED_VALUE"""),9924.5)</f>
        <v>9924.5</v>
      </c>
    </row>
    <row r="262">
      <c r="A262" s="5">
        <f>IFERROR(__xludf.DUMMYFUNCTION("""COMPUTED_VALUE"""),45310.64583333333)</f>
        <v>45310.64583</v>
      </c>
      <c r="B262" s="5">
        <f>IFERROR(__xludf.DUMMYFUNCTION("""COMPUTED_VALUE"""),10037.7)</f>
        <v>10037.7</v>
      </c>
    </row>
    <row r="263">
      <c r="A263" s="5">
        <f>IFERROR(__xludf.DUMMYFUNCTION("""COMPUTED_VALUE"""),45314.64583333333)</f>
        <v>45314.64583</v>
      </c>
      <c r="B263" s="5">
        <f>IFERROR(__xludf.DUMMYFUNCTION("""COMPUTED_VALUE"""),9860.45)</f>
        <v>9860.45</v>
      </c>
    </row>
    <row r="264">
      <c r="A264" s="5">
        <f>IFERROR(__xludf.DUMMYFUNCTION("""COMPUTED_VALUE"""),45315.64583333333)</f>
        <v>45315.64583</v>
      </c>
      <c r="B264" s="5">
        <f>IFERROR(__xludf.DUMMYFUNCTION("""COMPUTED_VALUE"""),9988.2)</f>
        <v>9988.2</v>
      </c>
    </row>
    <row r="265">
      <c r="A265" s="5">
        <f>IFERROR(__xludf.DUMMYFUNCTION("""COMPUTED_VALUE"""),45316.64583333333)</f>
        <v>45316.64583</v>
      </c>
      <c r="B265" s="5">
        <f>IFERROR(__xludf.DUMMYFUNCTION("""COMPUTED_VALUE"""),9881.0)</f>
        <v>9881</v>
      </c>
    </row>
    <row r="266">
      <c r="A266" s="5">
        <f>IFERROR(__xludf.DUMMYFUNCTION("""COMPUTED_VALUE"""),45320.64583333333)</f>
        <v>45320.64583</v>
      </c>
      <c r="B266" s="5">
        <f>IFERROR(__xludf.DUMMYFUNCTION("""COMPUTED_VALUE"""),9991.4)</f>
        <v>9991.4</v>
      </c>
    </row>
    <row r="267">
      <c r="A267" s="5">
        <f>IFERROR(__xludf.DUMMYFUNCTION("""COMPUTED_VALUE"""),45321.64583333333)</f>
        <v>45321.64583</v>
      </c>
      <c r="B267" s="5">
        <f>IFERROR(__xludf.DUMMYFUNCTION("""COMPUTED_VALUE"""),9951.65)</f>
        <v>9951.65</v>
      </c>
    </row>
    <row r="268">
      <c r="A268" s="5">
        <f>IFERROR(__xludf.DUMMYFUNCTION("""COMPUTED_VALUE"""),45322.64583333333)</f>
        <v>45322.64583</v>
      </c>
      <c r="B268" s="5">
        <f>IFERROR(__xludf.DUMMYFUNCTION("""COMPUTED_VALUE"""),10186.9)</f>
        <v>10186.9</v>
      </c>
    </row>
    <row r="269">
      <c r="A269" s="5">
        <f>IFERROR(__xludf.DUMMYFUNCTION("""COMPUTED_VALUE"""),45323.64583333333)</f>
        <v>45323.64583</v>
      </c>
      <c r="B269" s="5">
        <f>IFERROR(__xludf.DUMMYFUNCTION("""COMPUTED_VALUE"""),10637.95)</f>
        <v>10637.95</v>
      </c>
    </row>
    <row r="270">
      <c r="A270" s="5">
        <f>IFERROR(__xludf.DUMMYFUNCTION("""COMPUTED_VALUE"""),45324.64583333333)</f>
        <v>45324.64583</v>
      </c>
      <c r="B270" s="5">
        <f>IFERROR(__xludf.DUMMYFUNCTION("""COMPUTED_VALUE"""),10655.45)</f>
        <v>10655.45</v>
      </c>
    </row>
    <row r="271">
      <c r="A271" s="5">
        <f>IFERROR(__xludf.DUMMYFUNCTION("""COMPUTED_VALUE"""),45327.64583333333)</f>
        <v>45327.64583</v>
      </c>
      <c r="B271" s="5">
        <f>IFERROR(__xludf.DUMMYFUNCTION("""COMPUTED_VALUE"""),10428.55)</f>
        <v>10428.55</v>
      </c>
    </row>
    <row r="272">
      <c r="A272" s="5">
        <f>IFERROR(__xludf.DUMMYFUNCTION("""COMPUTED_VALUE"""),45328.64583333333)</f>
        <v>45328.64583</v>
      </c>
      <c r="B272" s="5">
        <f>IFERROR(__xludf.DUMMYFUNCTION("""COMPUTED_VALUE"""),10844.85)</f>
        <v>10844.85</v>
      </c>
    </row>
    <row r="273">
      <c r="A273" s="5">
        <f>IFERROR(__xludf.DUMMYFUNCTION("""COMPUTED_VALUE"""),45329.64583333333)</f>
        <v>45329.64583</v>
      </c>
      <c r="B273" s="5">
        <f>IFERROR(__xludf.DUMMYFUNCTION("""COMPUTED_VALUE"""),10935.7)</f>
        <v>10935.7</v>
      </c>
    </row>
    <row r="274">
      <c r="A274" s="5">
        <f>IFERROR(__xludf.DUMMYFUNCTION("""COMPUTED_VALUE"""),45330.64583333333)</f>
        <v>45330.64583</v>
      </c>
      <c r="B274" s="5">
        <f>IFERROR(__xludf.DUMMYFUNCTION("""COMPUTED_VALUE"""),10743.9)</f>
        <v>10743.9</v>
      </c>
    </row>
    <row r="275">
      <c r="A275" s="5">
        <f>IFERROR(__xludf.DUMMYFUNCTION("""COMPUTED_VALUE"""),45331.64583333333)</f>
        <v>45331.64583</v>
      </c>
      <c r="B275" s="5">
        <f>IFERROR(__xludf.DUMMYFUNCTION("""COMPUTED_VALUE"""),10732.85)</f>
        <v>10732.85</v>
      </c>
    </row>
    <row r="276">
      <c r="A276" s="5">
        <f>IFERROR(__xludf.DUMMYFUNCTION("""COMPUTED_VALUE"""),45334.64583333333)</f>
        <v>45334.64583</v>
      </c>
      <c r="B276" s="5">
        <f>IFERROR(__xludf.DUMMYFUNCTION("""COMPUTED_VALUE"""),10709.7)</f>
        <v>10709.7</v>
      </c>
    </row>
    <row r="277">
      <c r="A277" s="5">
        <f>IFERROR(__xludf.DUMMYFUNCTION("""COMPUTED_VALUE"""),45335.64583333333)</f>
        <v>45335.64583</v>
      </c>
      <c r="B277" s="5">
        <f>IFERROR(__xludf.DUMMYFUNCTION("""COMPUTED_VALUE"""),10794.5)</f>
        <v>10794.5</v>
      </c>
    </row>
    <row r="278">
      <c r="A278" s="5">
        <f>IFERROR(__xludf.DUMMYFUNCTION("""COMPUTED_VALUE"""),45336.64583333333)</f>
        <v>45336.64583</v>
      </c>
      <c r="B278" s="5">
        <f>IFERROR(__xludf.DUMMYFUNCTION("""COMPUTED_VALUE"""),11027.95)</f>
        <v>11027.95</v>
      </c>
    </row>
    <row r="279">
      <c r="A279" s="5">
        <f>IFERROR(__xludf.DUMMYFUNCTION("""COMPUTED_VALUE"""),45337.64583333333)</f>
        <v>45337.64583</v>
      </c>
      <c r="B279" s="5">
        <f>IFERROR(__xludf.DUMMYFUNCTION("""COMPUTED_VALUE"""),11090.25)</f>
        <v>11090.25</v>
      </c>
    </row>
    <row r="280">
      <c r="A280" s="5">
        <f>IFERROR(__xludf.DUMMYFUNCTION("""COMPUTED_VALUE"""),45338.64583333333)</f>
        <v>45338.64583</v>
      </c>
      <c r="B280" s="5">
        <f>IFERROR(__xludf.DUMMYFUNCTION("""COMPUTED_VALUE"""),11380.4)</f>
        <v>11380.4</v>
      </c>
    </row>
    <row r="281">
      <c r="A281" s="5">
        <f>IFERROR(__xludf.DUMMYFUNCTION("""COMPUTED_VALUE"""),45341.64583333333)</f>
        <v>45341.64583</v>
      </c>
      <c r="B281" s="5">
        <f>IFERROR(__xludf.DUMMYFUNCTION("""COMPUTED_VALUE"""),11483.35)</f>
        <v>11483.35</v>
      </c>
    </row>
    <row r="282">
      <c r="A282" s="5">
        <f>IFERROR(__xludf.DUMMYFUNCTION("""COMPUTED_VALUE"""),45342.64583333333)</f>
        <v>45342.64583</v>
      </c>
      <c r="B282" s="5">
        <f>IFERROR(__xludf.DUMMYFUNCTION("""COMPUTED_VALUE"""),11446.45)</f>
        <v>11446.45</v>
      </c>
    </row>
    <row r="283">
      <c r="A283" s="5">
        <f>IFERROR(__xludf.DUMMYFUNCTION("""COMPUTED_VALUE"""),45343.64583333333)</f>
        <v>45343.64583</v>
      </c>
      <c r="B283" s="5">
        <f>IFERROR(__xludf.DUMMYFUNCTION("""COMPUTED_VALUE"""),11465.85)</f>
        <v>11465.85</v>
      </c>
    </row>
    <row r="284">
      <c r="A284" s="5">
        <f>IFERROR(__xludf.DUMMYFUNCTION("""COMPUTED_VALUE"""),45344.64583333333)</f>
        <v>45344.64583</v>
      </c>
      <c r="B284" s="5">
        <f>IFERROR(__xludf.DUMMYFUNCTION("""COMPUTED_VALUE"""),11657.8)</f>
        <v>11657.8</v>
      </c>
    </row>
    <row r="285">
      <c r="A285" s="5">
        <f>IFERROR(__xludf.DUMMYFUNCTION("""COMPUTED_VALUE"""),45345.64583333333)</f>
        <v>45345.64583</v>
      </c>
      <c r="B285" s="5">
        <f>IFERROR(__xludf.DUMMYFUNCTION("""COMPUTED_VALUE"""),11535.6)</f>
        <v>11535.6</v>
      </c>
    </row>
    <row r="286">
      <c r="A286" s="5">
        <f>IFERROR(__xludf.DUMMYFUNCTION("""COMPUTED_VALUE"""),45348.64583333333)</f>
        <v>45348.64583</v>
      </c>
      <c r="B286" s="5">
        <f>IFERROR(__xludf.DUMMYFUNCTION("""COMPUTED_VALUE"""),11467.0)</f>
        <v>11467</v>
      </c>
    </row>
    <row r="287">
      <c r="A287" s="5">
        <f>IFERROR(__xludf.DUMMYFUNCTION("""COMPUTED_VALUE"""),45349.64583333333)</f>
        <v>45349.64583</v>
      </c>
      <c r="B287" s="5">
        <f>IFERROR(__xludf.DUMMYFUNCTION("""COMPUTED_VALUE"""),11500.65)</f>
        <v>11500.65</v>
      </c>
    </row>
    <row r="288">
      <c r="A288" s="5">
        <f>IFERROR(__xludf.DUMMYFUNCTION("""COMPUTED_VALUE"""),45350.64583333333)</f>
        <v>45350.64583</v>
      </c>
      <c r="B288" s="5">
        <f>IFERROR(__xludf.DUMMYFUNCTION("""COMPUTED_VALUE"""),11152.8)</f>
        <v>11152.8</v>
      </c>
    </row>
    <row r="289">
      <c r="A289" s="5">
        <f>IFERROR(__xludf.DUMMYFUNCTION("""COMPUTED_VALUE"""),45351.64583333333)</f>
        <v>45351.64583</v>
      </c>
      <c r="B289" s="5">
        <f>IFERROR(__xludf.DUMMYFUNCTION("""COMPUTED_VALUE"""),11288.35)</f>
        <v>11288.35</v>
      </c>
    </row>
    <row r="290">
      <c r="A290" s="5">
        <f>IFERROR(__xludf.DUMMYFUNCTION("""COMPUTED_VALUE"""),45352.64583333333)</f>
        <v>45352.64583</v>
      </c>
      <c r="B290" s="5">
        <f>IFERROR(__xludf.DUMMYFUNCTION("""COMPUTED_VALUE"""),11620.95)</f>
        <v>11620.95</v>
      </c>
    </row>
    <row r="291">
      <c r="A291" s="5">
        <f>IFERROR(__xludf.DUMMYFUNCTION("""COMPUTED_VALUE"""),45355.64583333333)</f>
        <v>45355.64583</v>
      </c>
      <c r="B291" s="5">
        <f>IFERROR(__xludf.DUMMYFUNCTION("""COMPUTED_VALUE"""),11594.15)</f>
        <v>11594.15</v>
      </c>
    </row>
    <row r="292">
      <c r="A292" s="5">
        <f>IFERROR(__xludf.DUMMYFUNCTION("""COMPUTED_VALUE"""),45356.64583333333)</f>
        <v>45356.64583</v>
      </c>
      <c r="B292" s="5">
        <f>IFERROR(__xludf.DUMMYFUNCTION("""COMPUTED_VALUE"""),11670.6)</f>
        <v>11670.6</v>
      </c>
    </row>
    <row r="293">
      <c r="A293" s="5">
        <f>IFERROR(__xludf.DUMMYFUNCTION("""COMPUTED_VALUE"""),45357.64583333333)</f>
        <v>45357.64583</v>
      </c>
      <c r="B293" s="5">
        <f>IFERROR(__xludf.DUMMYFUNCTION("""COMPUTED_VALUE"""),11567.05)</f>
        <v>11567.05</v>
      </c>
    </row>
    <row r="294">
      <c r="A294" s="5">
        <f>IFERROR(__xludf.DUMMYFUNCTION("""COMPUTED_VALUE"""),45358.64583333333)</f>
        <v>45358.64583</v>
      </c>
      <c r="B294" s="5">
        <f>IFERROR(__xludf.DUMMYFUNCTION("""COMPUTED_VALUE"""),11510.05)</f>
        <v>11510.05</v>
      </c>
    </row>
    <row r="295">
      <c r="A295" s="5">
        <f>IFERROR(__xludf.DUMMYFUNCTION("""COMPUTED_VALUE"""),45362.64583333333)</f>
        <v>45362.64583</v>
      </c>
      <c r="B295" s="5">
        <f>IFERROR(__xludf.DUMMYFUNCTION("""COMPUTED_VALUE"""),11395.55)</f>
        <v>11395.55</v>
      </c>
    </row>
    <row r="296">
      <c r="A296" s="5">
        <f>IFERROR(__xludf.DUMMYFUNCTION("""COMPUTED_VALUE"""),45363.64583333333)</f>
        <v>45363.64583</v>
      </c>
      <c r="B296" s="5">
        <f>IFERROR(__xludf.DUMMYFUNCTION("""COMPUTED_VALUE"""),11509.9)</f>
        <v>11509.9</v>
      </c>
    </row>
    <row r="297">
      <c r="A297" s="5">
        <f>IFERROR(__xludf.DUMMYFUNCTION("""COMPUTED_VALUE"""),45364.64583333333)</f>
        <v>45364.64583</v>
      </c>
      <c r="B297" s="5">
        <f>IFERROR(__xludf.DUMMYFUNCTION("""COMPUTED_VALUE"""),11390.15)</f>
        <v>11390.15</v>
      </c>
    </row>
    <row r="298">
      <c r="A298" s="5">
        <f>IFERROR(__xludf.DUMMYFUNCTION("""COMPUTED_VALUE"""),45365.64583333333)</f>
        <v>45365.64583</v>
      </c>
      <c r="B298" s="5">
        <f>IFERROR(__xludf.DUMMYFUNCTION("""COMPUTED_VALUE"""),11404.6)</f>
        <v>11404.6</v>
      </c>
    </row>
    <row r="299">
      <c r="A299" s="5">
        <f>IFERROR(__xludf.DUMMYFUNCTION("""COMPUTED_VALUE"""),45366.64583333333)</f>
        <v>45366.64583</v>
      </c>
      <c r="B299" s="5">
        <f>IFERROR(__xludf.DUMMYFUNCTION("""COMPUTED_VALUE"""),11476.65)</f>
        <v>11476.65</v>
      </c>
    </row>
    <row r="300">
      <c r="A300" s="5">
        <f>IFERROR(__xludf.DUMMYFUNCTION("""COMPUTED_VALUE"""),45369.64583333333)</f>
        <v>45369.64583</v>
      </c>
      <c r="B300" s="5">
        <f>IFERROR(__xludf.DUMMYFUNCTION("""COMPUTED_VALUE"""),11636.3)</f>
        <v>11636.3</v>
      </c>
    </row>
    <row r="301">
      <c r="A301" s="5">
        <f>IFERROR(__xludf.DUMMYFUNCTION("""COMPUTED_VALUE"""),45370.64583333333)</f>
        <v>45370.64583</v>
      </c>
      <c r="B301" s="5">
        <f>IFERROR(__xludf.DUMMYFUNCTION("""COMPUTED_VALUE"""),11597.05)</f>
        <v>11597.05</v>
      </c>
    </row>
    <row r="302">
      <c r="A302" s="5">
        <f>IFERROR(__xludf.DUMMYFUNCTION("""COMPUTED_VALUE"""),45371.64583333333)</f>
        <v>45371.64583</v>
      </c>
      <c r="B302" s="5">
        <f>IFERROR(__xludf.DUMMYFUNCTION("""COMPUTED_VALUE"""),11941.15)</f>
        <v>11941.15</v>
      </c>
    </row>
    <row r="303">
      <c r="A303" s="5">
        <f>IFERROR(__xludf.DUMMYFUNCTION("""COMPUTED_VALUE"""),45372.64583333333)</f>
        <v>45372.64583</v>
      </c>
      <c r="B303" s="5">
        <f>IFERROR(__xludf.DUMMYFUNCTION("""COMPUTED_VALUE"""),11908.15)</f>
        <v>11908.15</v>
      </c>
    </row>
    <row r="304">
      <c r="A304" s="5">
        <f>IFERROR(__xludf.DUMMYFUNCTION("""COMPUTED_VALUE"""),45373.64583333333)</f>
        <v>45373.64583</v>
      </c>
      <c r="B304" s="5">
        <f>IFERROR(__xludf.DUMMYFUNCTION("""COMPUTED_VALUE"""),12337.7)</f>
        <v>12337.7</v>
      </c>
    </row>
    <row r="305">
      <c r="A305" s="5">
        <f>IFERROR(__xludf.DUMMYFUNCTION("""COMPUTED_VALUE"""),45377.64583333333)</f>
        <v>45377.64583</v>
      </c>
      <c r="B305" s="5">
        <f>IFERROR(__xludf.DUMMYFUNCTION("""COMPUTED_VALUE"""),12250.55)</f>
        <v>12250.55</v>
      </c>
    </row>
    <row r="306">
      <c r="A306" s="5">
        <f>IFERROR(__xludf.DUMMYFUNCTION("""COMPUTED_VALUE"""),45378.64583333333)</f>
        <v>45378.64583</v>
      </c>
      <c r="B306" s="5">
        <f>IFERROR(__xludf.DUMMYFUNCTION("""COMPUTED_VALUE"""),12510.35)</f>
        <v>12510.35</v>
      </c>
    </row>
    <row r="307">
      <c r="A307" s="5">
        <f>IFERROR(__xludf.DUMMYFUNCTION("""COMPUTED_VALUE"""),45379.64583333333)</f>
        <v>45379.64583</v>
      </c>
      <c r="B307" s="5">
        <f>IFERROR(__xludf.DUMMYFUNCTION("""COMPUTED_VALUE"""),12600.35)</f>
        <v>12600.35</v>
      </c>
    </row>
    <row r="308">
      <c r="A308" s="5">
        <f>IFERROR(__xludf.DUMMYFUNCTION("""COMPUTED_VALUE"""),45383.64583333333)</f>
        <v>45383.64583</v>
      </c>
      <c r="B308" s="5">
        <f>IFERROR(__xludf.DUMMYFUNCTION("""COMPUTED_VALUE"""),12569.6)</f>
        <v>12569.6</v>
      </c>
    </row>
    <row r="309">
      <c r="A309" s="5">
        <f>IFERROR(__xludf.DUMMYFUNCTION("""COMPUTED_VALUE"""),45384.64583333333)</f>
        <v>45384.64583</v>
      </c>
      <c r="B309" s="5">
        <f>IFERROR(__xludf.DUMMYFUNCTION("""COMPUTED_VALUE"""),12552.45)</f>
        <v>12552.45</v>
      </c>
    </row>
    <row r="310">
      <c r="A310" s="5">
        <f>IFERROR(__xludf.DUMMYFUNCTION("""COMPUTED_VALUE"""),45385.64583333333)</f>
        <v>45385.64583</v>
      </c>
      <c r="B310" s="5">
        <f>IFERROR(__xludf.DUMMYFUNCTION("""COMPUTED_VALUE"""),12427.85)</f>
        <v>12427.85</v>
      </c>
    </row>
    <row r="311">
      <c r="A311" s="5">
        <f>IFERROR(__xludf.DUMMYFUNCTION("""COMPUTED_VALUE"""),45386.64583333333)</f>
        <v>45386.64583</v>
      </c>
      <c r="B311" s="5">
        <f>IFERROR(__xludf.DUMMYFUNCTION("""COMPUTED_VALUE"""),12567.25)</f>
        <v>12567.25</v>
      </c>
    </row>
    <row r="312">
      <c r="A312" s="5">
        <f>IFERROR(__xludf.DUMMYFUNCTION("""COMPUTED_VALUE"""),45387.64583333333)</f>
        <v>45387.64583</v>
      </c>
      <c r="B312" s="5">
        <f>IFERROR(__xludf.DUMMYFUNCTION("""COMPUTED_VALUE"""),12421.6)</f>
        <v>12421.6</v>
      </c>
    </row>
    <row r="313">
      <c r="A313" s="5">
        <f>IFERROR(__xludf.DUMMYFUNCTION("""COMPUTED_VALUE"""),45390.64583333333)</f>
        <v>45390.64583</v>
      </c>
      <c r="B313" s="5">
        <f>IFERROR(__xludf.DUMMYFUNCTION("""COMPUTED_VALUE"""),12865.1)</f>
        <v>12865.1</v>
      </c>
    </row>
    <row r="314">
      <c r="A314" s="5">
        <f>IFERROR(__xludf.DUMMYFUNCTION("""COMPUTED_VALUE"""),45391.64583333333)</f>
        <v>45391.64583</v>
      </c>
      <c r="B314" s="5">
        <f>IFERROR(__xludf.DUMMYFUNCTION("""COMPUTED_VALUE"""),12888.0)</f>
        <v>12888</v>
      </c>
    </row>
    <row r="315">
      <c r="A315" s="5">
        <f>IFERROR(__xludf.DUMMYFUNCTION("""COMPUTED_VALUE"""),45392.64583333333)</f>
        <v>45392.64583</v>
      </c>
      <c r="B315" s="5">
        <f>IFERROR(__xludf.DUMMYFUNCTION("""COMPUTED_VALUE"""),12682.75)</f>
        <v>12682.75</v>
      </c>
    </row>
    <row r="316">
      <c r="A316" s="5">
        <f>IFERROR(__xludf.DUMMYFUNCTION("""COMPUTED_VALUE"""),45394.64583333333)</f>
        <v>45394.64583</v>
      </c>
      <c r="B316" s="5">
        <f>IFERROR(__xludf.DUMMYFUNCTION("""COMPUTED_VALUE"""),12266.55)</f>
        <v>12266.55</v>
      </c>
    </row>
    <row r="317">
      <c r="A317" s="5">
        <f>IFERROR(__xludf.DUMMYFUNCTION("""COMPUTED_VALUE"""),45397.64583333333)</f>
        <v>45397.64583</v>
      </c>
      <c r="B317" s="5">
        <f>IFERROR(__xludf.DUMMYFUNCTION("""COMPUTED_VALUE"""),12422.85)</f>
        <v>12422.85</v>
      </c>
    </row>
    <row r="318">
      <c r="A318" s="5">
        <f>IFERROR(__xludf.DUMMYFUNCTION("""COMPUTED_VALUE"""),45398.64583333333)</f>
        <v>45398.64583</v>
      </c>
      <c r="B318" s="5">
        <f>IFERROR(__xludf.DUMMYFUNCTION("""COMPUTED_VALUE"""),12502.7)</f>
        <v>12502.7</v>
      </c>
    </row>
    <row r="319">
      <c r="A319" s="5">
        <f>IFERROR(__xludf.DUMMYFUNCTION("""COMPUTED_VALUE"""),45400.64583333333)</f>
        <v>45400.64583</v>
      </c>
      <c r="B319" s="5">
        <f>IFERROR(__xludf.DUMMYFUNCTION("""COMPUTED_VALUE"""),12405.0)</f>
        <v>12405</v>
      </c>
    </row>
    <row r="320">
      <c r="A320" s="5">
        <f>IFERROR(__xludf.DUMMYFUNCTION("""COMPUTED_VALUE"""),45401.64583333333)</f>
        <v>45401.64583</v>
      </c>
      <c r="B320" s="5">
        <f>IFERROR(__xludf.DUMMYFUNCTION("""COMPUTED_VALUE"""),12710.95)</f>
        <v>12710.95</v>
      </c>
    </row>
    <row r="321">
      <c r="A321" s="5">
        <f>IFERROR(__xludf.DUMMYFUNCTION("""COMPUTED_VALUE"""),45404.64583333333)</f>
        <v>45404.64583</v>
      </c>
      <c r="B321" s="5">
        <f>IFERROR(__xludf.DUMMYFUNCTION("""COMPUTED_VALUE"""),12785.5)</f>
        <v>12785.5</v>
      </c>
    </row>
    <row r="322">
      <c r="A322" s="5">
        <f>IFERROR(__xludf.DUMMYFUNCTION("""COMPUTED_VALUE"""),45405.64583333333)</f>
        <v>45405.64583</v>
      </c>
      <c r="B322" s="5">
        <f>IFERROR(__xludf.DUMMYFUNCTION("""COMPUTED_VALUE"""),12996.25)</f>
        <v>12996.25</v>
      </c>
    </row>
    <row r="323">
      <c r="A323" s="5">
        <f>IFERROR(__xludf.DUMMYFUNCTION("""COMPUTED_VALUE"""),45406.64583333333)</f>
        <v>45406.64583</v>
      </c>
      <c r="B323" s="5">
        <f>IFERROR(__xludf.DUMMYFUNCTION("""COMPUTED_VALUE"""),12944.05)</f>
        <v>12944.05</v>
      </c>
    </row>
    <row r="324">
      <c r="A324" s="5">
        <f>IFERROR(__xludf.DUMMYFUNCTION("""COMPUTED_VALUE"""),45407.64583333333)</f>
        <v>45407.64583</v>
      </c>
      <c r="B324" s="5">
        <f>IFERROR(__xludf.DUMMYFUNCTION("""COMPUTED_VALUE"""),12922.5)</f>
        <v>12922.5</v>
      </c>
    </row>
    <row r="325">
      <c r="A325" s="5">
        <f>IFERROR(__xludf.DUMMYFUNCTION("""COMPUTED_VALUE"""),45408.64583333333)</f>
        <v>45408.64583</v>
      </c>
      <c r="B325" s="5">
        <f>IFERROR(__xludf.DUMMYFUNCTION("""COMPUTED_VALUE"""),12703.35)</f>
        <v>12703.35</v>
      </c>
    </row>
    <row r="326">
      <c r="A326" s="5">
        <f>IFERROR(__xludf.DUMMYFUNCTION("""COMPUTED_VALUE"""),45411.64583333333)</f>
        <v>45411.64583</v>
      </c>
      <c r="B326" s="5">
        <f>IFERROR(__xludf.DUMMYFUNCTION("""COMPUTED_VALUE"""),12689.85)</f>
        <v>12689.85</v>
      </c>
    </row>
    <row r="327">
      <c r="A327" s="5">
        <f>IFERROR(__xludf.DUMMYFUNCTION("""COMPUTED_VALUE"""),45412.64583333333)</f>
        <v>45412.64583</v>
      </c>
      <c r="B327" s="5">
        <f>IFERROR(__xludf.DUMMYFUNCTION("""COMPUTED_VALUE"""),12817.5)</f>
        <v>12817.5</v>
      </c>
    </row>
    <row r="328">
      <c r="A328" s="5">
        <f>IFERROR(__xludf.DUMMYFUNCTION("""COMPUTED_VALUE"""),45414.64583333333)</f>
        <v>45414.64583</v>
      </c>
      <c r="B328" s="5">
        <f>IFERROR(__xludf.DUMMYFUNCTION("""COMPUTED_VALUE"""),12805.35)</f>
        <v>12805.35</v>
      </c>
    </row>
    <row r="329">
      <c r="A329" s="5">
        <f>IFERROR(__xludf.DUMMYFUNCTION("""COMPUTED_VALUE"""),45415.64583333333)</f>
        <v>45415.64583</v>
      </c>
      <c r="B329" s="5">
        <f>IFERROR(__xludf.DUMMYFUNCTION("""COMPUTED_VALUE"""),12492.15)</f>
        <v>12492.15</v>
      </c>
    </row>
    <row r="330">
      <c r="A330" s="5">
        <f>IFERROR(__xludf.DUMMYFUNCTION("""COMPUTED_VALUE"""),45418.64583333333)</f>
        <v>45418.64583</v>
      </c>
      <c r="B330" s="5">
        <f>IFERROR(__xludf.DUMMYFUNCTION("""COMPUTED_VALUE"""),12439.3)</f>
        <v>12439.3</v>
      </c>
    </row>
    <row r="331">
      <c r="A331" s="5">
        <f>IFERROR(__xludf.DUMMYFUNCTION("""COMPUTED_VALUE"""),45419.64583333333)</f>
        <v>45419.64583</v>
      </c>
      <c r="B331" s="5">
        <f>IFERROR(__xludf.DUMMYFUNCTION("""COMPUTED_VALUE"""),12364.05)</f>
        <v>12364.05</v>
      </c>
    </row>
    <row r="332">
      <c r="A332" s="5">
        <f>IFERROR(__xludf.DUMMYFUNCTION("""COMPUTED_VALUE"""),45420.64583333333)</f>
        <v>45420.64583</v>
      </c>
      <c r="B332" s="5">
        <f>IFERROR(__xludf.DUMMYFUNCTION("""COMPUTED_VALUE"""),12543.55)</f>
        <v>12543.55</v>
      </c>
    </row>
    <row r="333">
      <c r="A333" s="5">
        <f>IFERROR(__xludf.DUMMYFUNCTION("""COMPUTED_VALUE"""),45421.64583333333)</f>
        <v>45421.64583</v>
      </c>
      <c r="B333" s="5">
        <f>IFERROR(__xludf.DUMMYFUNCTION("""COMPUTED_VALUE"""),12504.65)</f>
        <v>12504.65</v>
      </c>
    </row>
    <row r="334">
      <c r="A334" s="5">
        <f>IFERROR(__xludf.DUMMYFUNCTION("""COMPUTED_VALUE"""),45422.64583333333)</f>
        <v>45422.64583</v>
      </c>
      <c r="B334" s="5">
        <f>IFERROR(__xludf.DUMMYFUNCTION("""COMPUTED_VALUE"""),12675.5)</f>
        <v>12675.5</v>
      </c>
    </row>
    <row r="335">
      <c r="A335" s="5">
        <f>IFERROR(__xludf.DUMMYFUNCTION("""COMPUTED_VALUE"""),45425.64583333333)</f>
        <v>45425.64583</v>
      </c>
      <c r="B335" s="5">
        <f>IFERROR(__xludf.DUMMYFUNCTION("""COMPUTED_VALUE"""),12673.85)</f>
        <v>12673.85</v>
      </c>
    </row>
    <row r="336">
      <c r="A336" s="5">
        <f>IFERROR(__xludf.DUMMYFUNCTION("""COMPUTED_VALUE"""),45426.64583333333)</f>
        <v>45426.64583</v>
      </c>
      <c r="B336" s="5">
        <f>IFERROR(__xludf.DUMMYFUNCTION("""COMPUTED_VALUE"""),12814.2)</f>
        <v>12814.2</v>
      </c>
    </row>
    <row r="337">
      <c r="A337" s="5">
        <f>IFERROR(__xludf.DUMMYFUNCTION("""COMPUTED_VALUE"""),45427.64583333333)</f>
        <v>45427.64583</v>
      </c>
      <c r="B337" s="5">
        <f>IFERROR(__xludf.DUMMYFUNCTION("""COMPUTED_VALUE"""),12767.3)</f>
        <v>12767.3</v>
      </c>
    </row>
    <row r="338">
      <c r="A338" s="5">
        <f>IFERROR(__xludf.DUMMYFUNCTION("""COMPUTED_VALUE"""),45428.64583333333)</f>
        <v>45428.64583</v>
      </c>
      <c r="B338" s="5">
        <f>IFERROR(__xludf.DUMMYFUNCTION("""COMPUTED_VALUE"""),12497.65)</f>
        <v>12497.65</v>
      </c>
    </row>
    <row r="339">
      <c r="A339" s="5">
        <f>IFERROR(__xludf.DUMMYFUNCTION("""COMPUTED_VALUE"""),45429.64583333333)</f>
        <v>45429.64583</v>
      </c>
      <c r="B339" s="5">
        <f>IFERROR(__xludf.DUMMYFUNCTION("""COMPUTED_VALUE"""),12641.5)</f>
        <v>12641.5</v>
      </c>
    </row>
    <row r="340">
      <c r="A340" s="5">
        <f>IFERROR(__xludf.DUMMYFUNCTION("""COMPUTED_VALUE"""),45433.64583333333)</f>
        <v>45433.64583</v>
      </c>
      <c r="B340" s="5">
        <f>IFERROR(__xludf.DUMMYFUNCTION("""COMPUTED_VALUE"""),12473.3)</f>
        <v>12473.3</v>
      </c>
    </row>
    <row r="341">
      <c r="A341" s="5">
        <f>IFERROR(__xludf.DUMMYFUNCTION("""COMPUTED_VALUE"""),45434.64583333333)</f>
        <v>45434.64583</v>
      </c>
      <c r="B341" s="5">
        <f>IFERROR(__xludf.DUMMYFUNCTION("""COMPUTED_VALUE"""),12531.35)</f>
        <v>12531.35</v>
      </c>
    </row>
    <row r="342">
      <c r="A342" s="5">
        <f>IFERROR(__xludf.DUMMYFUNCTION("""COMPUTED_VALUE"""),45435.64583333333)</f>
        <v>45435.64583</v>
      </c>
      <c r="B342" s="5">
        <f>IFERROR(__xludf.DUMMYFUNCTION("""COMPUTED_VALUE"""),12934.9)</f>
        <v>12934.9</v>
      </c>
    </row>
    <row r="343">
      <c r="A343" s="5">
        <f>IFERROR(__xludf.DUMMYFUNCTION("""COMPUTED_VALUE"""),45436.64583333333)</f>
        <v>45436.64583</v>
      </c>
      <c r="B343" s="5">
        <f>IFERROR(__xludf.DUMMYFUNCTION("""COMPUTED_VALUE"""),13000.45)</f>
        <v>13000.45</v>
      </c>
    </row>
    <row r="344">
      <c r="A344" s="5">
        <f>IFERROR(__xludf.DUMMYFUNCTION("""COMPUTED_VALUE"""),45439.64583333333)</f>
        <v>45439.64583</v>
      </c>
      <c r="B344" s="5">
        <f>IFERROR(__xludf.DUMMYFUNCTION("""COMPUTED_VALUE"""),12906.1)</f>
        <v>12906.1</v>
      </c>
    </row>
    <row r="345">
      <c r="A345" s="5">
        <f>IFERROR(__xludf.DUMMYFUNCTION("""COMPUTED_VALUE"""),45440.64583333333)</f>
        <v>45440.64583</v>
      </c>
      <c r="B345" s="5">
        <f>IFERROR(__xludf.DUMMYFUNCTION("""COMPUTED_VALUE"""),12818.6)</f>
        <v>12818.6</v>
      </c>
    </row>
    <row r="346">
      <c r="A346" s="5">
        <f>IFERROR(__xludf.DUMMYFUNCTION("""COMPUTED_VALUE"""),45441.64583333333)</f>
        <v>45441.64583</v>
      </c>
      <c r="B346" s="5">
        <f>IFERROR(__xludf.DUMMYFUNCTION("""COMPUTED_VALUE"""),12788.65)</f>
        <v>12788.65</v>
      </c>
    </row>
    <row r="347">
      <c r="A347" s="5">
        <f>IFERROR(__xludf.DUMMYFUNCTION("""COMPUTED_VALUE"""),45442.64583333333)</f>
        <v>45442.64583</v>
      </c>
      <c r="B347" s="5">
        <f>IFERROR(__xludf.DUMMYFUNCTION("""COMPUTED_VALUE"""),12598.0)</f>
        <v>12598</v>
      </c>
    </row>
    <row r="348">
      <c r="A348" s="5">
        <f>IFERROR(__xludf.DUMMYFUNCTION("""COMPUTED_VALUE"""),45443.64583333333)</f>
        <v>45443.64583</v>
      </c>
      <c r="B348" s="5">
        <f>IFERROR(__xludf.DUMMYFUNCTION("""COMPUTED_VALUE"""),12399.3)</f>
        <v>12399.3</v>
      </c>
    </row>
    <row r="349">
      <c r="A349" s="5">
        <f>IFERROR(__xludf.DUMMYFUNCTION("""COMPUTED_VALUE"""),45446.64583333333)</f>
        <v>45446.64583</v>
      </c>
      <c r="B349" s="5">
        <f>IFERROR(__xludf.DUMMYFUNCTION("""COMPUTED_VALUE"""),12476.15)</f>
        <v>12476.15</v>
      </c>
    </row>
    <row r="350">
      <c r="A350" s="5">
        <f>IFERROR(__xludf.DUMMYFUNCTION("""COMPUTED_VALUE"""),45447.64583333333)</f>
        <v>45447.64583</v>
      </c>
      <c r="B350" s="5">
        <f>IFERROR(__xludf.DUMMYFUNCTION("""COMPUTED_VALUE"""),12176.05)</f>
        <v>12176.05</v>
      </c>
    </row>
    <row r="351">
      <c r="A351" s="5">
        <f>IFERROR(__xludf.DUMMYFUNCTION("""COMPUTED_VALUE"""),45448.64583333333)</f>
        <v>45448.64583</v>
      </c>
      <c r="B351" s="5">
        <f>IFERROR(__xludf.DUMMYFUNCTION("""COMPUTED_VALUE"""),12502.6)</f>
        <v>12502.6</v>
      </c>
    </row>
    <row r="352">
      <c r="A352" s="5">
        <f>IFERROR(__xludf.DUMMYFUNCTION("""COMPUTED_VALUE"""),45449.64583333333)</f>
        <v>45449.64583</v>
      </c>
      <c r="B352" s="5">
        <f>IFERROR(__xludf.DUMMYFUNCTION("""COMPUTED_VALUE"""),12673.5)</f>
        <v>12673.5</v>
      </c>
    </row>
    <row r="353">
      <c r="A353" s="5">
        <f>IFERROR(__xludf.DUMMYFUNCTION("""COMPUTED_VALUE"""),45450.64583333333)</f>
        <v>45450.64583</v>
      </c>
      <c r="B353" s="5">
        <f>IFERROR(__xludf.DUMMYFUNCTION("""COMPUTED_VALUE"""),12810.9)</f>
        <v>12810.9</v>
      </c>
    </row>
    <row r="354">
      <c r="A354" s="5">
        <f>IFERROR(__xludf.DUMMYFUNCTION("""COMPUTED_VALUE"""),45453.64583333333)</f>
        <v>45453.64583</v>
      </c>
      <c r="B354" s="5">
        <f>IFERROR(__xludf.DUMMYFUNCTION("""COMPUTED_VALUE"""),12717.55)</f>
        <v>12717.55</v>
      </c>
    </row>
    <row r="355">
      <c r="A355" s="5">
        <f>IFERROR(__xludf.DUMMYFUNCTION("""COMPUTED_VALUE"""),45454.64583333333)</f>
        <v>45454.64583</v>
      </c>
      <c r="B355" s="5">
        <f>IFERROR(__xludf.DUMMYFUNCTION("""COMPUTED_VALUE"""),12863.65)</f>
        <v>12863.65</v>
      </c>
    </row>
    <row r="356">
      <c r="A356" s="5">
        <f>IFERROR(__xludf.DUMMYFUNCTION("""COMPUTED_VALUE"""),45455.64583333333)</f>
        <v>45455.64583</v>
      </c>
      <c r="B356" s="5">
        <f>IFERROR(__xludf.DUMMYFUNCTION("""COMPUTED_VALUE"""),12849.35)</f>
        <v>12849.35</v>
      </c>
    </row>
    <row r="357">
      <c r="A357" s="5">
        <f>IFERROR(__xludf.DUMMYFUNCTION("""COMPUTED_VALUE"""),45456.64583333333)</f>
        <v>45456.64583</v>
      </c>
      <c r="B357" s="5">
        <f>IFERROR(__xludf.DUMMYFUNCTION("""COMPUTED_VALUE"""),12846.85)</f>
        <v>12846.85</v>
      </c>
    </row>
    <row r="358">
      <c r="A358" s="5">
        <f>IFERROR(__xludf.DUMMYFUNCTION("""COMPUTED_VALUE"""),45457.64583333333)</f>
        <v>45457.64583</v>
      </c>
      <c r="B358" s="5">
        <f>IFERROR(__xludf.DUMMYFUNCTION("""COMPUTED_VALUE"""),12845.2)</f>
        <v>12845.2</v>
      </c>
    </row>
    <row r="359">
      <c r="A359" s="5">
        <f>IFERROR(__xludf.DUMMYFUNCTION("""COMPUTED_VALUE"""),45461.64583333333)</f>
        <v>45461.64583</v>
      </c>
      <c r="B359" s="5">
        <f>IFERROR(__xludf.DUMMYFUNCTION("""COMPUTED_VALUE"""),12560.95)</f>
        <v>12560.95</v>
      </c>
    </row>
    <row r="360">
      <c r="A360" s="5">
        <f>IFERROR(__xludf.DUMMYFUNCTION("""COMPUTED_VALUE"""),45462.64583333333)</f>
        <v>45462.64583</v>
      </c>
      <c r="B360" s="5">
        <f>IFERROR(__xludf.DUMMYFUNCTION("""COMPUTED_VALUE"""),12242.1)</f>
        <v>12242.1</v>
      </c>
    </row>
    <row r="361">
      <c r="A361" s="5">
        <f>IFERROR(__xludf.DUMMYFUNCTION("""COMPUTED_VALUE"""),45463.64583333333)</f>
        <v>45463.64583</v>
      </c>
      <c r="B361" s="5">
        <f>IFERROR(__xludf.DUMMYFUNCTION("""COMPUTED_VALUE"""),12149.5)</f>
        <v>12149.5</v>
      </c>
    </row>
    <row r="362">
      <c r="A362" s="5">
        <f>IFERROR(__xludf.DUMMYFUNCTION("""COMPUTED_VALUE"""),45464.64583333333)</f>
        <v>45464.64583</v>
      </c>
      <c r="B362" s="5">
        <f>IFERROR(__xludf.DUMMYFUNCTION("""COMPUTED_VALUE"""),12201.5)</f>
        <v>12201.5</v>
      </c>
    </row>
    <row r="363">
      <c r="A363" s="5">
        <f>IFERROR(__xludf.DUMMYFUNCTION("""COMPUTED_VALUE"""),45467.64583333333)</f>
        <v>45467.64583</v>
      </c>
      <c r="B363" s="5">
        <f>IFERROR(__xludf.DUMMYFUNCTION("""COMPUTED_VALUE"""),12183.4)</f>
        <v>12183.4</v>
      </c>
    </row>
    <row r="364">
      <c r="A364" s="5">
        <f>IFERROR(__xludf.DUMMYFUNCTION("""COMPUTED_VALUE"""),45468.64583333333)</f>
        <v>45468.64583</v>
      </c>
      <c r="B364" s="5">
        <f>IFERROR(__xludf.DUMMYFUNCTION("""COMPUTED_VALUE"""),12116.6)</f>
        <v>12116.6</v>
      </c>
    </row>
    <row r="365">
      <c r="A365" s="5">
        <f>IFERROR(__xludf.DUMMYFUNCTION("""COMPUTED_VALUE"""),45469.64583333333)</f>
        <v>45469.64583</v>
      </c>
      <c r="B365" s="5">
        <f>IFERROR(__xludf.DUMMYFUNCTION("""COMPUTED_VALUE"""),12198.25)</f>
        <v>12198.25</v>
      </c>
    </row>
    <row r="366">
      <c r="A366" s="5">
        <f>IFERROR(__xludf.DUMMYFUNCTION("""COMPUTED_VALUE"""),45470.64583333333)</f>
        <v>45470.64583</v>
      </c>
      <c r="B366" s="5">
        <f>IFERROR(__xludf.DUMMYFUNCTION("""COMPUTED_VALUE"""),12178.75)</f>
        <v>12178.75</v>
      </c>
    </row>
    <row r="367">
      <c r="A367" s="5">
        <f>IFERROR(__xludf.DUMMYFUNCTION("""COMPUTED_VALUE"""),45471.64583333333)</f>
        <v>45471.64583</v>
      </c>
      <c r="B367" s="5">
        <f>IFERROR(__xludf.DUMMYFUNCTION("""COMPUTED_VALUE"""),12033.85)</f>
        <v>12033.85</v>
      </c>
    </row>
    <row r="368">
      <c r="A368" s="5">
        <f>IFERROR(__xludf.DUMMYFUNCTION("""COMPUTED_VALUE"""),45474.64583333333)</f>
        <v>45474.64583</v>
      </c>
      <c r="B368" s="5">
        <f>IFERROR(__xludf.DUMMYFUNCTION("""COMPUTED_VALUE"""),12108.65)</f>
        <v>12108.65</v>
      </c>
    </row>
    <row r="369">
      <c r="A369" s="5">
        <f>IFERROR(__xludf.DUMMYFUNCTION("""COMPUTED_VALUE"""),45475.64583333333)</f>
        <v>45475.64583</v>
      </c>
      <c r="B369" s="5">
        <f>IFERROR(__xludf.DUMMYFUNCTION("""COMPUTED_VALUE"""),12042.6)</f>
        <v>12042.6</v>
      </c>
    </row>
    <row r="370">
      <c r="A370" s="5">
        <f>IFERROR(__xludf.DUMMYFUNCTION("""COMPUTED_VALUE"""),45476.64583333333)</f>
        <v>45476.64583</v>
      </c>
      <c r="B370" s="5">
        <f>IFERROR(__xludf.DUMMYFUNCTION("""COMPUTED_VALUE"""),12123.65)</f>
        <v>12123.65</v>
      </c>
    </row>
    <row r="371">
      <c r="A371" s="5">
        <f>IFERROR(__xludf.DUMMYFUNCTION("""COMPUTED_VALUE"""),45477.64583333333)</f>
        <v>45477.64583</v>
      </c>
      <c r="B371" s="5">
        <f>IFERROR(__xludf.DUMMYFUNCTION("""COMPUTED_VALUE"""),12089.6)</f>
        <v>12089.6</v>
      </c>
    </row>
    <row r="372">
      <c r="A372" s="5">
        <f>IFERROR(__xludf.DUMMYFUNCTION("""COMPUTED_VALUE"""),45478.64583333333)</f>
        <v>45478.64583</v>
      </c>
      <c r="B372" s="5">
        <f>IFERROR(__xludf.DUMMYFUNCTION("""COMPUTED_VALUE"""),12104.05)</f>
        <v>12104.05</v>
      </c>
    </row>
    <row r="373">
      <c r="A373" s="5">
        <f>IFERROR(__xludf.DUMMYFUNCTION("""COMPUTED_VALUE"""),45481.64583333333)</f>
        <v>45481.64583</v>
      </c>
      <c r="B373" s="5">
        <f>IFERROR(__xludf.DUMMYFUNCTION("""COMPUTED_VALUE"""),12023.6)</f>
        <v>12023.6</v>
      </c>
    </row>
    <row r="374">
      <c r="A374" s="5">
        <f>IFERROR(__xludf.DUMMYFUNCTION("""COMPUTED_VALUE"""),45482.64583333333)</f>
        <v>45482.64583</v>
      </c>
      <c r="B374" s="5">
        <f>IFERROR(__xludf.DUMMYFUNCTION("""COMPUTED_VALUE"""),12827.7)</f>
        <v>12827.7</v>
      </c>
    </row>
    <row r="375">
      <c r="A375" s="5">
        <f>IFERROR(__xludf.DUMMYFUNCTION("""COMPUTED_VALUE"""),45483.64583333333)</f>
        <v>45483.64583</v>
      </c>
      <c r="B375" s="5">
        <f>IFERROR(__xludf.DUMMYFUNCTION("""COMPUTED_VALUE"""),12772.8)</f>
        <v>12772.8</v>
      </c>
    </row>
    <row r="376">
      <c r="A376" s="5">
        <f>IFERROR(__xludf.DUMMYFUNCTION("""COMPUTED_VALUE"""),45484.64583333333)</f>
        <v>45484.64583</v>
      </c>
      <c r="B376" s="5">
        <f>IFERROR(__xludf.DUMMYFUNCTION("""COMPUTED_VALUE"""),12715.2)</f>
        <v>12715.2</v>
      </c>
    </row>
    <row r="377">
      <c r="A377" s="5">
        <f>IFERROR(__xludf.DUMMYFUNCTION("""COMPUTED_VALUE"""),45485.64583333333)</f>
        <v>45485.64583</v>
      </c>
      <c r="B377" s="5">
        <f>IFERROR(__xludf.DUMMYFUNCTION("""COMPUTED_VALUE"""),12562.5)</f>
        <v>12562.5</v>
      </c>
    </row>
    <row r="378">
      <c r="A378" s="5">
        <f>IFERROR(__xludf.DUMMYFUNCTION("""COMPUTED_VALUE"""),45488.64583333333)</f>
        <v>45488.64583</v>
      </c>
      <c r="B378" s="5">
        <f>IFERROR(__xludf.DUMMYFUNCTION("""COMPUTED_VALUE"""),12643.95)</f>
        <v>12643.95</v>
      </c>
    </row>
    <row r="379">
      <c r="A379" s="5">
        <f>IFERROR(__xludf.DUMMYFUNCTION("""COMPUTED_VALUE"""),45489.64583333333)</f>
        <v>45489.64583</v>
      </c>
      <c r="B379" s="5">
        <f>IFERROR(__xludf.DUMMYFUNCTION("""COMPUTED_VALUE"""),12639.55)</f>
        <v>12639.55</v>
      </c>
    </row>
    <row r="380">
      <c r="A380" s="5">
        <f>IFERROR(__xludf.DUMMYFUNCTION("""COMPUTED_VALUE"""),45491.64583333333)</f>
        <v>45491.64583</v>
      </c>
      <c r="B380" s="5">
        <f>IFERROR(__xludf.DUMMYFUNCTION("""COMPUTED_VALUE"""),12644.05)</f>
        <v>12644.05</v>
      </c>
    </row>
    <row r="381">
      <c r="A381" s="5">
        <f>IFERROR(__xludf.DUMMYFUNCTION("""COMPUTED_VALUE"""),45492.64583333333)</f>
        <v>45492.64583</v>
      </c>
      <c r="B381" s="5">
        <f>IFERROR(__xludf.DUMMYFUNCTION("""COMPUTED_VALUE"""),12524.3)</f>
        <v>12524.3</v>
      </c>
    </row>
    <row r="382">
      <c r="A382" s="5">
        <f>IFERROR(__xludf.DUMMYFUNCTION("""COMPUTED_VALUE"""),45495.64583333333)</f>
        <v>45495.64583</v>
      </c>
      <c r="B382" s="5">
        <f>IFERROR(__xludf.DUMMYFUNCTION("""COMPUTED_VALUE"""),12641.25)</f>
        <v>12641.25</v>
      </c>
    </row>
    <row r="383">
      <c r="A383" s="5">
        <f>IFERROR(__xludf.DUMMYFUNCTION("""COMPUTED_VALUE"""),45496.64583333333)</f>
        <v>45496.64583</v>
      </c>
      <c r="B383" s="5">
        <f>IFERROR(__xludf.DUMMYFUNCTION("""COMPUTED_VALUE"""),12629.05)</f>
        <v>12629.05</v>
      </c>
    </row>
    <row r="384">
      <c r="A384" s="5">
        <f>IFERROR(__xludf.DUMMYFUNCTION("""COMPUTED_VALUE"""),45497.64583333333)</f>
        <v>45497.64583</v>
      </c>
      <c r="B384" s="5">
        <f>IFERROR(__xludf.DUMMYFUNCTION("""COMPUTED_VALUE"""),12487.25)</f>
        <v>12487.25</v>
      </c>
    </row>
    <row r="385">
      <c r="A385" s="5">
        <f>IFERROR(__xludf.DUMMYFUNCTION("""COMPUTED_VALUE"""),45498.64583333333)</f>
        <v>45498.64583</v>
      </c>
      <c r="B385" s="5">
        <f>IFERROR(__xludf.DUMMYFUNCTION("""COMPUTED_VALUE"""),12509.2)</f>
        <v>12509.2</v>
      </c>
    </row>
    <row r="386">
      <c r="A386" s="5">
        <f>IFERROR(__xludf.DUMMYFUNCTION("""COMPUTED_VALUE"""),45499.64583333333)</f>
        <v>45499.64583</v>
      </c>
      <c r="B386" s="5">
        <f>IFERROR(__xludf.DUMMYFUNCTION("""COMPUTED_VALUE"""),12663.7)</f>
        <v>12663.7</v>
      </c>
    </row>
    <row r="387">
      <c r="A387" s="5">
        <f>IFERROR(__xludf.DUMMYFUNCTION("""COMPUTED_VALUE"""),45502.64583333333)</f>
        <v>45502.64583</v>
      </c>
      <c r="B387" s="5">
        <f>IFERROR(__xludf.DUMMYFUNCTION("""COMPUTED_VALUE"""),12751.55)</f>
        <v>12751.55</v>
      </c>
    </row>
    <row r="388">
      <c r="A388" s="5">
        <f>IFERROR(__xludf.DUMMYFUNCTION("""COMPUTED_VALUE"""),45503.64583333333)</f>
        <v>45503.64583</v>
      </c>
      <c r="B388" s="5">
        <f>IFERROR(__xludf.DUMMYFUNCTION("""COMPUTED_VALUE"""),12873.65)</f>
        <v>12873.65</v>
      </c>
    </row>
    <row r="389">
      <c r="A389" s="5">
        <f>IFERROR(__xludf.DUMMYFUNCTION("""COMPUTED_VALUE"""),45504.64583333333)</f>
        <v>45504.64583</v>
      </c>
      <c r="B389" s="5">
        <f>IFERROR(__xludf.DUMMYFUNCTION("""COMPUTED_VALUE"""),13115.8)</f>
        <v>13115.8</v>
      </c>
    </row>
    <row r="390">
      <c r="A390" s="5">
        <f>IFERROR(__xludf.DUMMYFUNCTION("""COMPUTED_VALUE"""),45505.64583333333)</f>
        <v>45505.64583</v>
      </c>
      <c r="B390" s="5">
        <f>IFERROR(__xludf.DUMMYFUNCTION("""COMPUTED_VALUE"""),13359.05)</f>
        <v>13359.05</v>
      </c>
    </row>
    <row r="391">
      <c r="A391" s="5">
        <f>IFERROR(__xludf.DUMMYFUNCTION("""COMPUTED_VALUE"""),45506.64583333333)</f>
        <v>45506.64583</v>
      </c>
      <c r="B391" s="5">
        <f>IFERROR(__xludf.DUMMYFUNCTION("""COMPUTED_VALUE"""),12726.4)</f>
        <v>12726.4</v>
      </c>
    </row>
    <row r="392">
      <c r="A392" s="5">
        <f>IFERROR(__xludf.DUMMYFUNCTION("""COMPUTED_VALUE"""),45509.64583333333)</f>
        <v>45509.64583</v>
      </c>
      <c r="B392" s="5">
        <f>IFERROR(__xludf.DUMMYFUNCTION("""COMPUTED_VALUE"""),12200.85)</f>
        <v>12200.85</v>
      </c>
    </row>
    <row r="393">
      <c r="A393" s="5">
        <f>IFERROR(__xludf.DUMMYFUNCTION("""COMPUTED_VALUE"""),45510.64583333333)</f>
        <v>45510.64583</v>
      </c>
      <c r="B393" s="5">
        <f>IFERROR(__xludf.DUMMYFUNCTION("""COMPUTED_VALUE"""),12131.1)</f>
        <v>12131.1</v>
      </c>
    </row>
    <row r="394">
      <c r="A394" s="5">
        <f>IFERROR(__xludf.DUMMYFUNCTION("""COMPUTED_VALUE"""),45511.64583333333)</f>
        <v>45511.64583</v>
      </c>
      <c r="B394" s="5">
        <f>IFERROR(__xludf.DUMMYFUNCTION("""COMPUTED_VALUE"""),12371.5)</f>
        <v>12371.5</v>
      </c>
    </row>
    <row r="395">
      <c r="A395" s="5">
        <f>IFERROR(__xludf.DUMMYFUNCTION("""COMPUTED_VALUE"""),45512.64583333333)</f>
        <v>45512.64583</v>
      </c>
      <c r="B395" s="5">
        <f>IFERROR(__xludf.DUMMYFUNCTION("""COMPUTED_VALUE"""),12218.85)</f>
        <v>12218.85</v>
      </c>
    </row>
    <row r="396">
      <c r="A396" s="5">
        <f>IFERROR(__xludf.DUMMYFUNCTION("""COMPUTED_VALUE"""),45513.64583333333)</f>
        <v>45513.64583</v>
      </c>
      <c r="B396" s="5">
        <f>IFERROR(__xludf.DUMMYFUNCTION("""COMPUTED_VALUE"""),12224.2)</f>
        <v>12224.2</v>
      </c>
    </row>
    <row r="397">
      <c r="A397" s="5">
        <f>IFERROR(__xludf.DUMMYFUNCTION("""COMPUTED_VALUE"""),45516.64583333333)</f>
        <v>45516.64583</v>
      </c>
      <c r="B397" s="5">
        <f>IFERROR(__xludf.DUMMYFUNCTION("""COMPUTED_VALUE"""),12273.25)</f>
        <v>12273.25</v>
      </c>
    </row>
    <row r="398">
      <c r="A398" s="5">
        <f>IFERROR(__xludf.DUMMYFUNCTION("""COMPUTED_VALUE"""),45517.64583333333)</f>
        <v>45517.64583</v>
      </c>
      <c r="B398" s="5">
        <f>IFERROR(__xludf.DUMMYFUNCTION("""COMPUTED_VALUE"""),12176.25)</f>
        <v>12176.25</v>
      </c>
    </row>
    <row r="399">
      <c r="A399" s="5">
        <f>IFERROR(__xludf.DUMMYFUNCTION("""COMPUTED_VALUE"""),45518.64583333333)</f>
        <v>45518.64583</v>
      </c>
      <c r="B399" s="5">
        <f>IFERROR(__xludf.DUMMYFUNCTION("""COMPUTED_VALUE"""),12205.65)</f>
        <v>12205.65</v>
      </c>
    </row>
    <row r="400">
      <c r="A400" s="5">
        <f>IFERROR(__xludf.DUMMYFUNCTION("""COMPUTED_VALUE"""),45520.64583333333)</f>
        <v>45520.64583</v>
      </c>
      <c r="B400" s="5">
        <f>IFERROR(__xludf.DUMMYFUNCTION("""COMPUTED_VALUE"""),12213.3)</f>
        <v>12213.3</v>
      </c>
    </row>
    <row r="401">
      <c r="A401" s="5">
        <f>IFERROR(__xludf.DUMMYFUNCTION("""COMPUTED_VALUE"""),45523.64583333333)</f>
        <v>45523.64583</v>
      </c>
      <c r="B401" s="5">
        <f>IFERROR(__xludf.DUMMYFUNCTION("""COMPUTED_VALUE"""),12149.8)</f>
        <v>12149.8</v>
      </c>
    </row>
    <row r="402">
      <c r="A402" s="5">
        <f>IFERROR(__xludf.DUMMYFUNCTION("""COMPUTED_VALUE"""),45524.64583333333)</f>
        <v>45524.64583</v>
      </c>
      <c r="B402" s="5">
        <f>IFERROR(__xludf.DUMMYFUNCTION("""COMPUTED_VALUE"""),12214.95)</f>
        <v>12214.95</v>
      </c>
    </row>
    <row r="403">
      <c r="A403" s="5">
        <f>IFERROR(__xludf.DUMMYFUNCTION("""COMPUTED_VALUE"""),45525.64583333333)</f>
        <v>45525.64583</v>
      </c>
      <c r="B403" s="5">
        <f>IFERROR(__xludf.DUMMYFUNCTION("""COMPUTED_VALUE"""),12220.95)</f>
        <v>12220.95</v>
      </c>
    </row>
    <row r="404">
      <c r="A404" s="5">
        <f>IFERROR(__xludf.DUMMYFUNCTION("""COMPUTED_VALUE"""),45526.64583333333)</f>
        <v>45526.64583</v>
      </c>
      <c r="B404" s="5">
        <f>IFERROR(__xludf.DUMMYFUNCTION("""COMPUTED_VALUE"""),12276.35)</f>
        <v>12276.35</v>
      </c>
    </row>
    <row r="405">
      <c r="A405" s="5">
        <f>IFERROR(__xludf.DUMMYFUNCTION("""COMPUTED_VALUE"""),45527.64583333333)</f>
        <v>45527.64583</v>
      </c>
      <c r="B405" s="5">
        <f>IFERROR(__xludf.DUMMYFUNCTION("""COMPUTED_VALUE"""),12302.3)</f>
        <v>12302.3</v>
      </c>
    </row>
    <row r="406">
      <c r="A406" s="5">
        <f>IFERROR(__xludf.DUMMYFUNCTION("""COMPUTED_VALUE"""),45530.64583333333)</f>
        <v>45530.64583</v>
      </c>
      <c r="B406" s="5">
        <f>IFERROR(__xludf.DUMMYFUNCTION("""COMPUTED_VALUE"""),12243.8)</f>
        <v>12243.8</v>
      </c>
    </row>
    <row r="407">
      <c r="A407" s="5">
        <f>IFERROR(__xludf.DUMMYFUNCTION("""COMPUTED_VALUE"""),45531.64583333333)</f>
        <v>45531.64583</v>
      </c>
      <c r="B407" s="5">
        <f>IFERROR(__xludf.DUMMYFUNCTION("""COMPUTED_VALUE"""),12496.9)</f>
        <v>12496.9</v>
      </c>
    </row>
    <row r="408">
      <c r="A408" s="5">
        <f>IFERROR(__xludf.DUMMYFUNCTION("""COMPUTED_VALUE"""),45532.64583333333)</f>
        <v>45532.64583</v>
      </c>
      <c r="B408" s="5">
        <f>IFERROR(__xludf.DUMMYFUNCTION("""COMPUTED_VALUE"""),12357.5)</f>
        <v>12357.5</v>
      </c>
    </row>
    <row r="409">
      <c r="A409" s="5">
        <f>IFERROR(__xludf.DUMMYFUNCTION("""COMPUTED_VALUE"""),45533.64583333333)</f>
        <v>45533.64583</v>
      </c>
      <c r="B409" s="5">
        <f>IFERROR(__xludf.DUMMYFUNCTION("""COMPUTED_VALUE"""),12453.8)</f>
        <v>12453.8</v>
      </c>
    </row>
    <row r="410">
      <c r="A410" s="5">
        <f>IFERROR(__xludf.DUMMYFUNCTION("""COMPUTED_VALUE"""),45534.64583333333)</f>
        <v>45534.64583</v>
      </c>
      <c r="B410" s="5">
        <f>IFERROR(__xludf.DUMMYFUNCTION("""COMPUTED_VALUE"""),12403.0)</f>
        <v>12403</v>
      </c>
    </row>
    <row r="411">
      <c r="A411" s="5">
        <f>IFERROR(__xludf.DUMMYFUNCTION("""COMPUTED_VALUE"""),45537.64583333333)</f>
        <v>45537.64583</v>
      </c>
      <c r="B411" s="5">
        <f>IFERROR(__xludf.DUMMYFUNCTION("""COMPUTED_VALUE"""),12427.4)</f>
        <v>12427.4</v>
      </c>
    </row>
    <row r="412">
      <c r="A412" s="5">
        <f>IFERROR(__xludf.DUMMYFUNCTION("""COMPUTED_VALUE"""),45538.64583333333)</f>
        <v>45538.64583</v>
      </c>
      <c r="B412" s="5">
        <f>IFERROR(__xludf.DUMMYFUNCTION("""COMPUTED_VALUE"""),12397.1)</f>
        <v>12397.1</v>
      </c>
    </row>
    <row r="413">
      <c r="A413" s="5">
        <f>IFERROR(__xludf.DUMMYFUNCTION("""COMPUTED_VALUE"""),45539.64583333333)</f>
        <v>45539.64583</v>
      </c>
      <c r="B413" s="5">
        <f>IFERROR(__xludf.DUMMYFUNCTION("""COMPUTED_VALUE"""),12336.25)</f>
        <v>12336.25</v>
      </c>
    </row>
    <row r="414">
      <c r="A414" s="5">
        <f>IFERROR(__xludf.DUMMYFUNCTION("""COMPUTED_VALUE"""),45540.64583333333)</f>
        <v>45540.64583</v>
      </c>
      <c r="B414" s="5">
        <f>IFERROR(__xludf.DUMMYFUNCTION("""COMPUTED_VALUE"""),12298.6)</f>
        <v>12298.6</v>
      </c>
    </row>
    <row r="415">
      <c r="A415" s="5">
        <f>IFERROR(__xludf.DUMMYFUNCTION("""COMPUTED_VALUE"""),45541.64583333333)</f>
        <v>45541.64583</v>
      </c>
      <c r="B415" s="5">
        <f>IFERROR(__xludf.DUMMYFUNCTION("""COMPUTED_VALUE"""),12186.15)</f>
        <v>12186.15</v>
      </c>
    </row>
    <row r="416">
      <c r="A416" s="5">
        <f>IFERROR(__xludf.DUMMYFUNCTION("""COMPUTED_VALUE"""),45544.64583333333)</f>
        <v>45544.64583</v>
      </c>
      <c r="B416" s="5">
        <f>IFERROR(__xludf.DUMMYFUNCTION("""COMPUTED_VALUE"""),12145.75)</f>
        <v>12145.75</v>
      </c>
    </row>
    <row r="417">
      <c r="A417" s="5">
        <f>IFERROR(__xludf.DUMMYFUNCTION("""COMPUTED_VALUE"""),45545.64583333333)</f>
        <v>45545.64583</v>
      </c>
      <c r="B417" s="5">
        <f>IFERROR(__xludf.DUMMYFUNCTION("""COMPUTED_VALUE"""),12263.4)</f>
        <v>12263.4</v>
      </c>
    </row>
    <row r="418">
      <c r="A418" s="5">
        <f>IFERROR(__xludf.DUMMYFUNCTION("""COMPUTED_VALUE"""),45546.64583333333)</f>
        <v>45546.64583</v>
      </c>
      <c r="B418" s="5">
        <f>IFERROR(__xludf.DUMMYFUNCTION("""COMPUTED_VALUE"""),12242.6)</f>
        <v>12242.6</v>
      </c>
    </row>
    <row r="419">
      <c r="A419" s="5">
        <f>IFERROR(__xludf.DUMMYFUNCTION("""COMPUTED_VALUE"""),45547.64583333333)</f>
        <v>45547.64583</v>
      </c>
      <c r="B419" s="5">
        <f>IFERROR(__xludf.DUMMYFUNCTION("""COMPUTED_VALUE"""),12400.85)</f>
        <v>12400.85</v>
      </c>
    </row>
    <row r="420">
      <c r="A420" s="5">
        <f>IFERROR(__xludf.DUMMYFUNCTION("""COMPUTED_VALUE"""),45548.64583333333)</f>
        <v>45548.64583</v>
      </c>
      <c r="B420" s="5">
        <f>IFERROR(__xludf.DUMMYFUNCTION("""COMPUTED_VALUE"""),12316.05)</f>
        <v>12316.05</v>
      </c>
    </row>
    <row r="421">
      <c r="A421" s="5">
        <f>IFERROR(__xludf.DUMMYFUNCTION("""COMPUTED_VALUE"""),45551.64583333333)</f>
        <v>45551.64583</v>
      </c>
      <c r="B421" s="5">
        <f>IFERROR(__xludf.DUMMYFUNCTION("""COMPUTED_VALUE"""),12289.0)</f>
        <v>12289</v>
      </c>
    </row>
    <row r="422">
      <c r="A422" s="5">
        <f>IFERROR(__xludf.DUMMYFUNCTION("""COMPUTED_VALUE"""),45552.64583333333)</f>
        <v>45552.64583</v>
      </c>
      <c r="B422" s="5">
        <f>IFERROR(__xludf.DUMMYFUNCTION("""COMPUTED_VALUE"""),12245.75)</f>
        <v>12245.75</v>
      </c>
    </row>
    <row r="423">
      <c r="A423" s="5">
        <f>IFERROR(__xludf.DUMMYFUNCTION("""COMPUTED_VALUE"""),45553.64583333333)</f>
        <v>45553.64583</v>
      </c>
      <c r="B423" s="5">
        <f>IFERROR(__xludf.DUMMYFUNCTION("""COMPUTED_VALUE"""),12204.1)</f>
        <v>12204.1</v>
      </c>
    </row>
    <row r="424">
      <c r="A424" s="5">
        <f>IFERROR(__xludf.DUMMYFUNCTION("""COMPUTED_VALUE"""),45554.64583333333)</f>
        <v>45554.64583</v>
      </c>
      <c r="B424" s="5">
        <f>IFERROR(__xludf.DUMMYFUNCTION("""COMPUTED_VALUE"""),12351.5)</f>
        <v>12351.5</v>
      </c>
    </row>
    <row r="425">
      <c r="A425" s="5">
        <f>IFERROR(__xludf.DUMMYFUNCTION("""COMPUTED_VALUE"""),45555.64583333333)</f>
        <v>45555.64583</v>
      </c>
      <c r="B425" s="5">
        <f>IFERROR(__xludf.DUMMYFUNCTION("""COMPUTED_VALUE"""),12614.5)</f>
        <v>12614.5</v>
      </c>
    </row>
    <row r="426">
      <c r="A426" s="5">
        <f>IFERROR(__xludf.DUMMYFUNCTION("""COMPUTED_VALUE"""),45558.64583333333)</f>
        <v>45558.64583</v>
      </c>
      <c r="B426" s="5">
        <f>IFERROR(__xludf.DUMMYFUNCTION("""COMPUTED_VALUE"""),12683.1)</f>
        <v>12683.1</v>
      </c>
    </row>
    <row r="427">
      <c r="A427" s="5">
        <f>IFERROR(__xludf.DUMMYFUNCTION("""COMPUTED_VALUE"""),45559.64583333333)</f>
        <v>45559.64583</v>
      </c>
      <c r="B427" s="5">
        <f>IFERROR(__xludf.DUMMYFUNCTION("""COMPUTED_VALUE"""),12738.6)</f>
        <v>12738.6</v>
      </c>
    </row>
    <row r="428">
      <c r="A428" s="5">
        <f>IFERROR(__xludf.DUMMYFUNCTION("""COMPUTED_VALUE"""),45560.64583333333)</f>
        <v>45560.64583</v>
      </c>
      <c r="B428" s="5">
        <f>IFERROR(__xludf.DUMMYFUNCTION("""COMPUTED_VALUE"""),12785.3)</f>
        <v>12785.3</v>
      </c>
    </row>
    <row r="429">
      <c r="A429" s="5">
        <f>IFERROR(__xludf.DUMMYFUNCTION("""COMPUTED_VALUE"""),45561.64583333333)</f>
        <v>45561.64583</v>
      </c>
      <c r="B429" s="5">
        <f>IFERROR(__xludf.DUMMYFUNCTION("""COMPUTED_VALUE"""),13383.8)</f>
        <v>13383.8</v>
      </c>
    </row>
    <row r="430">
      <c r="A430" s="5">
        <f>IFERROR(__xludf.DUMMYFUNCTION("""COMPUTED_VALUE"""),45562.64583333333)</f>
        <v>45562.64583</v>
      </c>
      <c r="B430" s="5">
        <f>IFERROR(__xludf.DUMMYFUNCTION("""COMPUTED_VALUE"""),13495.6)</f>
        <v>13495.6</v>
      </c>
    </row>
    <row r="431">
      <c r="A431" s="5">
        <f>IFERROR(__xludf.DUMMYFUNCTION("""COMPUTED_VALUE"""),45565.64583333333)</f>
        <v>45565.64583</v>
      </c>
      <c r="B431" s="5">
        <f>IFERROR(__xludf.DUMMYFUNCTION("""COMPUTED_VALUE"""),13238.0)</f>
        <v>13238</v>
      </c>
    </row>
    <row r="432">
      <c r="A432" s="5">
        <f>IFERROR(__xludf.DUMMYFUNCTION("""COMPUTED_VALUE"""),45566.64583333333)</f>
        <v>45566.64583</v>
      </c>
      <c r="B432" s="5">
        <f>IFERROR(__xludf.DUMMYFUNCTION("""COMPUTED_VALUE"""),13166.0)</f>
        <v>13166</v>
      </c>
    </row>
    <row r="433">
      <c r="A433" s="5">
        <f>IFERROR(__xludf.DUMMYFUNCTION("""COMPUTED_VALUE"""),45568.64583333333)</f>
        <v>45568.64583</v>
      </c>
      <c r="B433" s="5">
        <f>IFERROR(__xludf.DUMMYFUNCTION("""COMPUTED_VALUE"""),12647.35)</f>
        <v>12647.35</v>
      </c>
    </row>
    <row r="434">
      <c r="A434" s="5">
        <f>IFERROR(__xludf.DUMMYFUNCTION("""COMPUTED_VALUE"""),45569.64583333333)</f>
        <v>45569.64583</v>
      </c>
      <c r="B434" s="5">
        <f>IFERROR(__xludf.DUMMYFUNCTION("""COMPUTED_VALUE"""),12605.75)</f>
        <v>12605.75</v>
      </c>
    </row>
    <row r="435">
      <c r="A435" s="5">
        <f>IFERROR(__xludf.DUMMYFUNCTION("""COMPUTED_VALUE"""),45572.64583333333)</f>
        <v>45572.64583</v>
      </c>
      <c r="B435" s="5">
        <f>IFERROR(__xludf.DUMMYFUNCTION("""COMPUTED_VALUE"""),12527.5)</f>
        <v>12527.5</v>
      </c>
    </row>
    <row r="436">
      <c r="A436" s="5">
        <f>IFERROR(__xludf.DUMMYFUNCTION("""COMPUTED_VALUE"""),45573.64583333333)</f>
        <v>45573.64583</v>
      </c>
      <c r="B436" s="5">
        <f>IFERROR(__xludf.DUMMYFUNCTION("""COMPUTED_VALUE"""),12531.95)</f>
        <v>12531.95</v>
      </c>
    </row>
    <row r="437">
      <c r="A437" s="5">
        <f>IFERROR(__xludf.DUMMYFUNCTION("""COMPUTED_VALUE"""),45574.64583333333)</f>
        <v>45574.64583</v>
      </c>
      <c r="B437" s="5">
        <f>IFERROR(__xludf.DUMMYFUNCTION("""COMPUTED_VALUE"""),12760.7)</f>
        <v>12760.7</v>
      </c>
    </row>
    <row r="438">
      <c r="A438" s="5">
        <f>IFERROR(__xludf.DUMMYFUNCTION("""COMPUTED_VALUE"""),45575.64583333333)</f>
        <v>45575.64583</v>
      </c>
      <c r="B438" s="5">
        <f>IFERROR(__xludf.DUMMYFUNCTION("""COMPUTED_VALUE"""),12944.1)</f>
        <v>12944.1</v>
      </c>
    </row>
    <row r="439">
      <c r="A439" s="5">
        <f>IFERROR(__xludf.DUMMYFUNCTION("""COMPUTED_VALUE"""),45576.64583333333)</f>
        <v>45576.64583</v>
      </c>
      <c r="B439" s="5">
        <f>IFERROR(__xludf.DUMMYFUNCTION("""COMPUTED_VALUE"""),12776.65)</f>
        <v>12776.65</v>
      </c>
    </row>
    <row r="440">
      <c r="A440" s="5">
        <f>IFERROR(__xludf.DUMMYFUNCTION("""COMPUTED_VALUE"""),45579.64583333333)</f>
        <v>45579.64583</v>
      </c>
      <c r="B440" s="5">
        <f>IFERROR(__xludf.DUMMYFUNCTION("""COMPUTED_VALUE"""),12537.85)</f>
        <v>12537.85</v>
      </c>
    </row>
    <row r="441">
      <c r="A441" s="5">
        <f>IFERROR(__xludf.DUMMYFUNCTION("""COMPUTED_VALUE"""),45580.64583333333)</f>
        <v>45580.64583</v>
      </c>
      <c r="B441" s="5">
        <f>IFERROR(__xludf.DUMMYFUNCTION("""COMPUTED_VALUE"""),12446.75)</f>
        <v>12446.75</v>
      </c>
    </row>
    <row r="442">
      <c r="A442" s="5">
        <f>IFERROR(__xludf.DUMMYFUNCTION("""COMPUTED_VALUE"""),45581.64583333333)</f>
        <v>45581.64583</v>
      </c>
      <c r="B442" s="5">
        <f>IFERROR(__xludf.DUMMYFUNCTION("""COMPUTED_VALUE"""),12383.9)</f>
        <v>12383.9</v>
      </c>
    </row>
    <row r="443">
      <c r="A443" s="5">
        <f>IFERROR(__xludf.DUMMYFUNCTION("""COMPUTED_VALUE"""),45582.64583333333)</f>
        <v>45582.64583</v>
      </c>
      <c r="B443" s="5">
        <f>IFERROR(__xludf.DUMMYFUNCTION("""COMPUTED_VALUE"""),12143.75)</f>
        <v>12143.75</v>
      </c>
    </row>
    <row r="444">
      <c r="A444" s="5">
        <f>IFERROR(__xludf.DUMMYFUNCTION("""COMPUTED_VALUE"""),45583.64583333333)</f>
        <v>45583.64583</v>
      </c>
      <c r="B444" s="5">
        <f>IFERROR(__xludf.DUMMYFUNCTION("""COMPUTED_VALUE"""),12105.1)</f>
        <v>12105.1</v>
      </c>
    </row>
    <row r="445">
      <c r="A445" s="5">
        <f>IFERROR(__xludf.DUMMYFUNCTION("""COMPUTED_VALUE"""),45586.64583333333)</f>
        <v>45586.64583</v>
      </c>
      <c r="B445" s="5">
        <f>IFERROR(__xludf.DUMMYFUNCTION("""COMPUTED_VALUE"""),12175.9)</f>
        <v>12175.9</v>
      </c>
    </row>
    <row r="446">
      <c r="A446" s="5">
        <f>IFERROR(__xludf.DUMMYFUNCTION("""COMPUTED_VALUE"""),45587.64583333333)</f>
        <v>45587.64583</v>
      </c>
      <c r="B446" s="5">
        <f>IFERROR(__xludf.DUMMYFUNCTION("""COMPUTED_VALUE"""),11923.3)</f>
        <v>11923.3</v>
      </c>
    </row>
    <row r="447">
      <c r="A447" s="5">
        <f>IFERROR(__xludf.DUMMYFUNCTION("""COMPUTED_VALUE"""),45588.64583333333)</f>
        <v>45588.64583</v>
      </c>
      <c r="B447" s="5">
        <f>IFERROR(__xludf.DUMMYFUNCTION("""COMPUTED_VALUE"""),11956.2)</f>
        <v>11956.2</v>
      </c>
    </row>
    <row r="448">
      <c r="A448" s="5">
        <f>IFERROR(__xludf.DUMMYFUNCTION("""COMPUTED_VALUE"""),45589.64583333333)</f>
        <v>45589.64583</v>
      </c>
      <c r="B448" s="5">
        <f>IFERROR(__xludf.DUMMYFUNCTION("""COMPUTED_VALUE"""),11763.7)</f>
        <v>11763.7</v>
      </c>
    </row>
    <row r="449">
      <c r="A449" s="5">
        <f>IFERROR(__xludf.DUMMYFUNCTION("""COMPUTED_VALUE"""),45590.64583333333)</f>
        <v>45590.64583</v>
      </c>
      <c r="B449" s="5">
        <f>IFERROR(__xludf.DUMMYFUNCTION("""COMPUTED_VALUE"""),11502.85)</f>
        <v>11502.85</v>
      </c>
    </row>
    <row r="450">
      <c r="A450" s="5">
        <f>IFERROR(__xludf.DUMMYFUNCTION("""COMPUTED_VALUE"""),45593.64583333333)</f>
        <v>45593.64583</v>
      </c>
      <c r="B450" s="5">
        <f>IFERROR(__xludf.DUMMYFUNCTION("""COMPUTED_VALUE"""),11483.25)</f>
        <v>11483.25</v>
      </c>
    </row>
    <row r="451">
      <c r="A451" s="5">
        <f>IFERROR(__xludf.DUMMYFUNCTION("""COMPUTED_VALUE"""),45594.64583333333)</f>
        <v>45594.64583</v>
      </c>
      <c r="B451" s="5">
        <f>IFERROR(__xludf.DUMMYFUNCTION("""COMPUTED_VALUE"""),11046.0)</f>
        <v>11046</v>
      </c>
    </row>
    <row r="452">
      <c r="A452" s="5">
        <f>IFERROR(__xludf.DUMMYFUNCTION("""COMPUTED_VALUE"""),45595.64583333333)</f>
        <v>45595.64583</v>
      </c>
      <c r="B452" s="5">
        <f>IFERROR(__xludf.DUMMYFUNCTION("""COMPUTED_VALUE"""),11256.45)</f>
        <v>11256.45</v>
      </c>
    </row>
    <row r="453">
      <c r="A453" s="5">
        <f>IFERROR(__xludf.DUMMYFUNCTION("""COMPUTED_VALUE"""),45596.64583333333)</f>
        <v>45596.64583</v>
      </c>
      <c r="B453" s="5">
        <f>IFERROR(__xludf.DUMMYFUNCTION("""COMPUTED_VALUE"""),11076.45)</f>
        <v>11076.45</v>
      </c>
    </row>
    <row r="454">
      <c r="A454" s="5">
        <f>IFERROR(__xludf.DUMMYFUNCTION("""COMPUTED_VALUE"""),45600.64583333333)</f>
        <v>45600.64583</v>
      </c>
      <c r="B454" s="5">
        <f>IFERROR(__xludf.DUMMYFUNCTION("""COMPUTED_VALUE"""),11052.45)</f>
        <v>11052.45</v>
      </c>
    </row>
    <row r="455">
      <c r="A455" s="5">
        <f>IFERROR(__xludf.DUMMYFUNCTION("""COMPUTED_VALUE"""),45601.64583333333)</f>
        <v>45601.64583</v>
      </c>
      <c r="B455" s="5">
        <f>IFERROR(__xludf.DUMMYFUNCTION("""COMPUTED_VALUE"""),11170.1)</f>
        <v>11170.1</v>
      </c>
    </row>
    <row r="456">
      <c r="A456" s="5">
        <f>IFERROR(__xludf.DUMMYFUNCTION("""COMPUTED_VALUE"""),45602.64583333333)</f>
        <v>45602.64583</v>
      </c>
      <c r="B456" s="5">
        <f>IFERROR(__xludf.DUMMYFUNCTION("""COMPUTED_VALUE"""),11354.25)</f>
        <v>11354.25</v>
      </c>
    </row>
    <row r="457">
      <c r="A457" s="5">
        <f>IFERROR(__xludf.DUMMYFUNCTION("""COMPUTED_VALUE"""),45603.64583333333)</f>
        <v>45603.64583</v>
      </c>
      <c r="B457" s="5">
        <f>IFERROR(__xludf.DUMMYFUNCTION("""COMPUTED_VALUE"""),11300.15)</f>
        <v>11300.15</v>
      </c>
    </row>
    <row r="458">
      <c r="A458" s="5">
        <f>IFERROR(__xludf.DUMMYFUNCTION("""COMPUTED_VALUE"""),45604.64583333333)</f>
        <v>45604.64583</v>
      </c>
      <c r="B458" s="5">
        <f>IFERROR(__xludf.DUMMYFUNCTION("""COMPUTED_VALUE"""),11303.0)</f>
        <v>11303</v>
      </c>
    </row>
    <row r="459">
      <c r="A459" s="5">
        <f>IFERROR(__xludf.DUMMYFUNCTION("""COMPUTED_VALUE"""),45607.64583333333)</f>
        <v>45607.64583</v>
      </c>
      <c r="B459" s="5">
        <f>IFERROR(__xludf.DUMMYFUNCTION("""COMPUTED_VALUE"""),11399.7)</f>
        <v>11399.7</v>
      </c>
    </row>
    <row r="460">
      <c r="A460" s="5">
        <f>IFERROR(__xludf.DUMMYFUNCTION("""COMPUTED_VALUE"""),45608.64583333333)</f>
        <v>45608.64583</v>
      </c>
      <c r="B460" s="5">
        <f>IFERROR(__xludf.DUMMYFUNCTION("""COMPUTED_VALUE"""),11143.1)</f>
        <v>11143.1</v>
      </c>
    </row>
    <row r="461">
      <c r="A461" s="5">
        <f>IFERROR(__xludf.DUMMYFUNCTION("""COMPUTED_VALUE"""),45609.64583333333)</f>
        <v>45609.64583</v>
      </c>
      <c r="B461" s="5">
        <f>IFERROR(__xludf.DUMMYFUNCTION("""COMPUTED_VALUE"""),11049.6)</f>
        <v>11049.6</v>
      </c>
    </row>
    <row r="462">
      <c r="A462" s="5">
        <f>IFERROR(__xludf.DUMMYFUNCTION("""COMPUTED_VALUE"""),45610.64583333333)</f>
        <v>45610.64583</v>
      </c>
      <c r="B462" s="5">
        <f>IFERROR(__xludf.DUMMYFUNCTION("""COMPUTED_VALUE"""),11006.05)</f>
        <v>11006.05</v>
      </c>
    </row>
    <row r="463">
      <c r="A463" s="5">
        <f>IFERROR(__xludf.DUMMYFUNCTION("""COMPUTED_VALUE"""),45614.64583333333)</f>
        <v>45614.64583</v>
      </c>
      <c r="B463" s="5">
        <f>IFERROR(__xludf.DUMMYFUNCTION("""COMPUTED_VALUE"""),11093.95)</f>
        <v>11093.95</v>
      </c>
    </row>
    <row r="464">
      <c r="A464" s="5">
        <f>IFERROR(__xludf.DUMMYFUNCTION("""COMPUTED_VALUE"""),45615.64583333333)</f>
        <v>45615.64583</v>
      </c>
      <c r="B464" s="5">
        <f>IFERROR(__xludf.DUMMYFUNCTION("""COMPUTED_VALUE"""),10959.3)</f>
        <v>10959.3</v>
      </c>
    </row>
    <row r="465">
      <c r="A465" s="5">
        <f>IFERROR(__xludf.DUMMYFUNCTION("""COMPUTED_VALUE"""),45617.64583333333)</f>
        <v>45617.64583</v>
      </c>
      <c r="B465" s="5">
        <f>IFERROR(__xludf.DUMMYFUNCTION("""COMPUTED_VALUE"""),10861.45)</f>
        <v>10861.45</v>
      </c>
    </row>
    <row r="466">
      <c r="A466" s="5">
        <f>IFERROR(__xludf.DUMMYFUNCTION("""COMPUTED_VALUE"""),45618.64583333333)</f>
        <v>45618.64583</v>
      </c>
      <c r="B466" s="5">
        <f>IFERROR(__xludf.DUMMYFUNCTION("""COMPUTED_VALUE"""),11063.6)</f>
        <v>11063.6</v>
      </c>
    </row>
    <row r="467">
      <c r="A467" s="5">
        <f>IFERROR(__xludf.DUMMYFUNCTION("""COMPUTED_VALUE"""),45621.64583333333)</f>
        <v>45621.64583</v>
      </c>
      <c r="B467" s="5">
        <f>IFERROR(__xludf.DUMMYFUNCTION("""COMPUTED_VALUE"""),11025.15)</f>
        <v>11025.15</v>
      </c>
    </row>
    <row r="468">
      <c r="A468" s="5">
        <f>IFERROR(__xludf.DUMMYFUNCTION("""COMPUTED_VALUE"""),45622.64583333333)</f>
        <v>45622.64583</v>
      </c>
      <c r="B468" s="5">
        <f>IFERROR(__xludf.DUMMYFUNCTION("""COMPUTED_VALUE"""),10943.95)</f>
        <v>10943.95</v>
      </c>
    </row>
    <row r="469">
      <c r="A469" s="5">
        <f>IFERROR(__xludf.DUMMYFUNCTION("""COMPUTED_VALUE"""),45623.64583333333)</f>
        <v>45623.64583</v>
      </c>
      <c r="B469" s="5">
        <f>IFERROR(__xludf.DUMMYFUNCTION("""COMPUTED_VALUE"""),11058.35)</f>
        <v>11058.35</v>
      </c>
    </row>
    <row r="470">
      <c r="A470" s="5">
        <f>IFERROR(__xludf.DUMMYFUNCTION("""COMPUTED_VALUE"""),45624.64583333333)</f>
        <v>45624.64583</v>
      </c>
      <c r="B470" s="5">
        <f>IFERROR(__xludf.DUMMYFUNCTION("""COMPUTED_VALUE"""),10949.85)</f>
        <v>10949.85</v>
      </c>
    </row>
    <row r="471">
      <c r="A471" s="5">
        <f>IFERROR(__xludf.DUMMYFUNCTION("""COMPUTED_VALUE"""),45625.64583333333)</f>
        <v>45625.64583</v>
      </c>
      <c r="B471" s="5">
        <f>IFERROR(__xludf.DUMMYFUNCTION("""COMPUTED_VALUE"""),11074.2)</f>
        <v>11074.2</v>
      </c>
    </row>
    <row r="472">
      <c r="A472" s="5">
        <f>IFERROR(__xludf.DUMMYFUNCTION("""COMPUTED_VALUE"""),45628.64583333333)</f>
        <v>45628.64583</v>
      </c>
      <c r="B472" s="5">
        <f>IFERROR(__xludf.DUMMYFUNCTION("""COMPUTED_VALUE"""),11239.3)</f>
        <v>11239.3</v>
      </c>
    </row>
    <row r="473">
      <c r="A473" s="5">
        <f>IFERROR(__xludf.DUMMYFUNCTION("""COMPUTED_VALUE"""),45629.64583333333)</f>
        <v>45629.64583</v>
      </c>
      <c r="B473" s="5">
        <f>IFERROR(__xludf.DUMMYFUNCTION("""COMPUTED_VALUE"""),11279.25)</f>
        <v>11279.25</v>
      </c>
    </row>
    <row r="474">
      <c r="A474" s="5">
        <f>IFERROR(__xludf.DUMMYFUNCTION("""COMPUTED_VALUE"""),45630.64583333333)</f>
        <v>45630.64583</v>
      </c>
      <c r="B474" s="5">
        <f>IFERROR(__xludf.DUMMYFUNCTION("""COMPUTED_VALUE"""),11129.85)</f>
        <v>11129.85</v>
      </c>
    </row>
    <row r="475">
      <c r="A475" s="5">
        <f>IFERROR(__xludf.DUMMYFUNCTION("""COMPUTED_VALUE"""),45631.64583333333)</f>
        <v>45631.64583</v>
      </c>
      <c r="B475" s="5">
        <f>IFERROR(__xludf.DUMMYFUNCTION("""COMPUTED_VALUE"""),11182.25)</f>
        <v>11182.25</v>
      </c>
    </row>
    <row r="476">
      <c r="A476" s="5">
        <f>IFERROR(__xludf.DUMMYFUNCTION("""COMPUTED_VALUE"""),45632.64583333333)</f>
        <v>45632.64583</v>
      </c>
      <c r="B476" s="5">
        <f>IFERROR(__xludf.DUMMYFUNCTION("""COMPUTED_VALUE"""),11317.95)</f>
        <v>11317.95</v>
      </c>
    </row>
    <row r="477">
      <c r="A477" s="5">
        <f>IFERROR(__xludf.DUMMYFUNCTION("""COMPUTED_VALUE"""),45635.64583333333)</f>
        <v>45635.64583</v>
      </c>
      <c r="B477" s="5">
        <f>IFERROR(__xludf.DUMMYFUNCTION("""COMPUTED_VALUE"""),11279.8)</f>
        <v>11279.8</v>
      </c>
    </row>
    <row r="478">
      <c r="A478" s="5">
        <f>IFERROR(__xludf.DUMMYFUNCTION("""COMPUTED_VALUE"""),45636.64583333333)</f>
        <v>45636.64583</v>
      </c>
      <c r="B478" s="5">
        <f>IFERROR(__xludf.DUMMYFUNCTION("""COMPUTED_VALUE"""),11198.2)</f>
        <v>11198.2</v>
      </c>
    </row>
    <row r="479">
      <c r="A479" s="5">
        <f>IFERROR(__xludf.DUMMYFUNCTION("""COMPUTED_VALUE"""),45637.64583333333)</f>
        <v>45637.64583</v>
      </c>
      <c r="B479" s="5">
        <f>IFERROR(__xludf.DUMMYFUNCTION("""COMPUTED_VALUE"""),11277.75)</f>
        <v>11277.75</v>
      </c>
    </row>
    <row r="480">
      <c r="A480" s="5">
        <f>IFERROR(__xludf.DUMMYFUNCTION("""COMPUTED_VALUE"""),45638.64583333333)</f>
        <v>45638.64583</v>
      </c>
      <c r="B480" s="5">
        <f>IFERROR(__xludf.DUMMYFUNCTION("""COMPUTED_VALUE"""),11167.4)</f>
        <v>11167.4</v>
      </c>
    </row>
    <row r="481">
      <c r="A481" s="5">
        <f>IFERROR(__xludf.DUMMYFUNCTION("""COMPUTED_VALUE"""),45639.64583333333)</f>
        <v>45639.64583</v>
      </c>
      <c r="B481" s="5">
        <f>IFERROR(__xludf.DUMMYFUNCTION("""COMPUTED_VALUE"""),11272.55)</f>
        <v>11272.55</v>
      </c>
    </row>
    <row r="482">
      <c r="A482" s="5">
        <f>IFERROR(__xludf.DUMMYFUNCTION("""COMPUTED_VALUE"""),45642.64583333333)</f>
        <v>45642.64583</v>
      </c>
      <c r="B482" s="5">
        <f>IFERROR(__xludf.DUMMYFUNCTION("""COMPUTED_VALUE"""),11277.0)</f>
        <v>11277</v>
      </c>
    </row>
    <row r="483">
      <c r="A483" s="5">
        <f>IFERROR(__xludf.DUMMYFUNCTION("""COMPUTED_VALUE"""),45643.64583333333)</f>
        <v>45643.64583</v>
      </c>
      <c r="B483" s="5">
        <f>IFERROR(__xludf.DUMMYFUNCTION("""COMPUTED_VALUE"""),11108.55)</f>
        <v>11108.55</v>
      </c>
    </row>
    <row r="484">
      <c r="A484" s="5">
        <f>IFERROR(__xludf.DUMMYFUNCTION("""COMPUTED_VALUE"""),45644.64583333333)</f>
        <v>45644.64583</v>
      </c>
      <c r="B484" s="5">
        <f>IFERROR(__xludf.DUMMYFUNCTION("""COMPUTED_VALUE"""),11002.45)</f>
        <v>11002.45</v>
      </c>
    </row>
    <row r="485">
      <c r="A485" s="5">
        <f>IFERROR(__xludf.DUMMYFUNCTION("""COMPUTED_VALUE"""),45645.64583333333)</f>
        <v>45645.64583</v>
      </c>
      <c r="B485" s="5">
        <f>IFERROR(__xludf.DUMMYFUNCTION("""COMPUTED_VALUE"""),10955.35)</f>
        <v>10955.35</v>
      </c>
    </row>
    <row r="486">
      <c r="A486" s="5">
        <f>IFERROR(__xludf.DUMMYFUNCTION("""COMPUTED_VALUE"""),45646.64583333333)</f>
        <v>45646.64583</v>
      </c>
      <c r="B486" s="5">
        <f>IFERROR(__xludf.DUMMYFUNCTION("""COMPUTED_VALUE"""),10901.05)</f>
        <v>10901.05</v>
      </c>
    </row>
    <row r="487">
      <c r="A487" s="5">
        <f>IFERROR(__xludf.DUMMYFUNCTION("""COMPUTED_VALUE"""),45649.64583333333)</f>
        <v>45649.64583</v>
      </c>
      <c r="B487" s="5">
        <f>IFERROR(__xludf.DUMMYFUNCTION("""COMPUTED_VALUE"""),10822.0)</f>
        <v>10822</v>
      </c>
    </row>
    <row r="488">
      <c r="A488" s="5">
        <f>IFERROR(__xludf.DUMMYFUNCTION("""COMPUTED_VALUE"""),45650.64583333333)</f>
        <v>45650.64583</v>
      </c>
      <c r="B488" s="5">
        <f>IFERROR(__xludf.DUMMYFUNCTION("""COMPUTED_VALUE"""),10736.6)</f>
        <v>10736.6</v>
      </c>
    </row>
    <row r="489">
      <c r="A489" s="5">
        <f>IFERROR(__xludf.DUMMYFUNCTION("""COMPUTED_VALUE"""),45652.64583333333)</f>
        <v>45652.64583</v>
      </c>
      <c r="B489" s="5">
        <f>IFERROR(__xludf.DUMMYFUNCTION("""COMPUTED_VALUE"""),10896.0)</f>
        <v>10896</v>
      </c>
    </row>
    <row r="490">
      <c r="A490" s="5">
        <f>IFERROR(__xludf.DUMMYFUNCTION("""COMPUTED_VALUE"""),45653.64583333333)</f>
        <v>45653.64583</v>
      </c>
      <c r="B490" s="5">
        <f>IFERROR(__xludf.DUMMYFUNCTION("""COMPUTED_VALUE"""),10941.05)</f>
        <v>10941.05</v>
      </c>
    </row>
    <row r="491">
      <c r="A491" s="5">
        <f>IFERROR(__xludf.DUMMYFUNCTION("""COMPUTED_VALUE"""),45656.64583333333)</f>
        <v>45656.64583</v>
      </c>
      <c r="B491" s="5">
        <f>IFERROR(__xludf.DUMMYFUNCTION("""COMPUTED_VALUE"""),10798.95)</f>
        <v>10798.95</v>
      </c>
    </row>
    <row r="492">
      <c r="A492" s="5">
        <f>IFERROR(__xludf.DUMMYFUNCTION("""COMPUTED_VALUE"""),45657.64583333333)</f>
        <v>45657.64583</v>
      </c>
      <c r="B492" s="5">
        <f>IFERROR(__xludf.DUMMYFUNCTION("""COMPUTED_VALUE"""),10858.4)</f>
        <v>10858.4</v>
      </c>
    </row>
    <row r="493">
      <c r="A493" s="5">
        <f>IFERROR(__xludf.DUMMYFUNCTION("""COMPUTED_VALUE"""),45658.64583333333)</f>
        <v>45658.64583</v>
      </c>
      <c r="B493" s="5">
        <f>IFERROR(__xludf.DUMMYFUNCTION("""COMPUTED_VALUE"""),11208.3)</f>
        <v>11208.3</v>
      </c>
    </row>
    <row r="494">
      <c r="A494" s="5">
        <f>IFERROR(__xludf.DUMMYFUNCTION("""COMPUTED_VALUE"""),45659.64583333333)</f>
        <v>45659.64583</v>
      </c>
      <c r="B494" s="5">
        <f>IFERROR(__xludf.DUMMYFUNCTION("""COMPUTED_VALUE"""),11841.3)</f>
        <v>11841.3</v>
      </c>
    </row>
    <row r="495">
      <c r="A495" s="5">
        <f>IFERROR(__xludf.DUMMYFUNCTION("""COMPUTED_VALUE"""),45660.64583333333)</f>
        <v>45660.64583</v>
      </c>
      <c r="B495" s="5">
        <f>IFERROR(__xludf.DUMMYFUNCTION("""COMPUTED_VALUE"""),11934.25)</f>
        <v>11934.25</v>
      </c>
    </row>
    <row r="496">
      <c r="A496" s="5">
        <f>IFERROR(__xludf.DUMMYFUNCTION("""COMPUTED_VALUE"""),45663.64583333333)</f>
        <v>45663.64583</v>
      </c>
      <c r="B496" s="5">
        <f>IFERROR(__xludf.DUMMYFUNCTION("""COMPUTED_VALUE"""),11755.65)</f>
        <v>11755.65</v>
      </c>
    </row>
    <row r="497">
      <c r="A497" s="5">
        <f>IFERROR(__xludf.DUMMYFUNCTION("""COMPUTED_VALUE"""),45664.64583333333)</f>
        <v>45664.64583</v>
      </c>
      <c r="B497" s="5">
        <f>IFERROR(__xludf.DUMMYFUNCTION("""COMPUTED_VALUE"""),11721.3)</f>
        <v>11721.3</v>
      </c>
    </row>
    <row r="498">
      <c r="A498" s="5">
        <f>IFERROR(__xludf.DUMMYFUNCTION("""COMPUTED_VALUE"""),45665.64583333333)</f>
        <v>45665.64583</v>
      </c>
      <c r="B498" s="5">
        <f>IFERROR(__xludf.DUMMYFUNCTION("""COMPUTED_VALUE"""),11822.0)</f>
        <v>11822</v>
      </c>
    </row>
    <row r="499">
      <c r="A499" s="5">
        <f>IFERROR(__xludf.DUMMYFUNCTION("""COMPUTED_VALUE"""),45666.64583333333)</f>
        <v>45666.64583</v>
      </c>
      <c r="B499" s="5">
        <f>IFERROR(__xludf.DUMMYFUNCTION("""COMPUTED_VALUE"""),11740.55)</f>
        <v>11740.55</v>
      </c>
    </row>
    <row r="500">
      <c r="A500" s="5">
        <f>IFERROR(__xludf.DUMMYFUNCTION("""COMPUTED_VALUE"""),45667.64583333333)</f>
        <v>45667.64583</v>
      </c>
      <c r="B500" s="5">
        <f>IFERROR(__xludf.DUMMYFUNCTION("""COMPUTED_VALUE"""),11631.1)</f>
        <v>11631.1</v>
      </c>
    </row>
    <row r="501">
      <c r="A501" s="5">
        <f>IFERROR(__xludf.DUMMYFUNCTION("""COMPUTED_VALUE"""),45670.64583333333)</f>
        <v>45670.64583</v>
      </c>
      <c r="B501" s="5">
        <f>IFERROR(__xludf.DUMMYFUNCTION("""COMPUTED_VALUE"""),11497.7)</f>
        <v>11497.7</v>
      </c>
    </row>
    <row r="502">
      <c r="A502" s="5">
        <f>IFERROR(__xludf.DUMMYFUNCTION("""COMPUTED_VALUE"""),45671.64583333333)</f>
        <v>45671.64583</v>
      </c>
      <c r="B502" s="5">
        <f>IFERROR(__xludf.DUMMYFUNCTION("""COMPUTED_VALUE"""),11741.15)</f>
        <v>11741.15</v>
      </c>
    </row>
    <row r="503">
      <c r="A503" s="5">
        <f>IFERROR(__xludf.DUMMYFUNCTION("""COMPUTED_VALUE"""),45672.64583333333)</f>
        <v>45672.64583</v>
      </c>
      <c r="B503" s="5">
        <f>IFERROR(__xludf.DUMMYFUNCTION("""COMPUTED_VALUE"""),11947.4)</f>
        <v>11947.4</v>
      </c>
    </row>
    <row r="504">
      <c r="A504" s="5">
        <f>IFERROR(__xludf.DUMMYFUNCTION("""COMPUTED_VALUE"""),45673.64583333333)</f>
        <v>45673.64583</v>
      </c>
      <c r="B504" s="5">
        <f>IFERROR(__xludf.DUMMYFUNCTION("""COMPUTED_VALUE"""),12092.3)</f>
        <v>12092.3</v>
      </c>
    </row>
    <row r="505">
      <c r="A505" s="5">
        <f>IFERROR(__xludf.DUMMYFUNCTION("""COMPUTED_VALUE"""),45674.64583333333)</f>
        <v>45674.64583</v>
      </c>
      <c r="B505" s="5">
        <f>IFERROR(__xludf.DUMMYFUNCTION("""COMPUTED_VALUE"""),12136.35)</f>
        <v>12136.35</v>
      </c>
    </row>
    <row r="506">
      <c r="A506" s="5">
        <f>IFERROR(__xludf.DUMMYFUNCTION("""COMPUTED_VALUE"""),45677.64583333333)</f>
        <v>45677.64583</v>
      </c>
      <c r="B506" s="5">
        <f>IFERROR(__xludf.DUMMYFUNCTION("""COMPUTED_VALUE"""),12020.05)</f>
        <v>12020.05</v>
      </c>
    </row>
    <row r="507">
      <c r="A507" s="5">
        <f>IFERROR(__xludf.DUMMYFUNCTION("""COMPUTED_VALUE"""),45678.64583333333)</f>
        <v>45678.64583</v>
      </c>
      <c r="B507" s="5">
        <f>IFERROR(__xludf.DUMMYFUNCTION("""COMPUTED_VALUE"""),11883.7)</f>
        <v>11883.7</v>
      </c>
    </row>
    <row r="508">
      <c r="A508" s="5">
        <f>IFERROR(__xludf.DUMMYFUNCTION("""COMPUTED_VALUE"""),45679.64583333333)</f>
        <v>45679.64583</v>
      </c>
      <c r="B508" s="5">
        <f>IFERROR(__xludf.DUMMYFUNCTION("""COMPUTED_VALUE"""),12020.35)</f>
        <v>12020.35</v>
      </c>
    </row>
    <row r="509">
      <c r="A509" s="5">
        <f>IFERROR(__xludf.DUMMYFUNCTION("""COMPUTED_VALUE"""),45680.64583333333)</f>
        <v>45680.64583</v>
      </c>
      <c r="B509" s="5">
        <f>IFERROR(__xludf.DUMMYFUNCTION("""COMPUTED_VALUE"""),12045.75)</f>
        <v>12045.75</v>
      </c>
    </row>
    <row r="510">
      <c r="A510" s="5">
        <f>IFERROR(__xludf.DUMMYFUNCTION("""COMPUTED_VALUE"""),45681.64583333333)</f>
        <v>45681.64583</v>
      </c>
      <c r="B510" s="5">
        <f>IFERROR(__xludf.DUMMYFUNCTION("""COMPUTED_VALUE"""),11967.9)</f>
        <v>11967.9</v>
      </c>
    </row>
    <row r="511">
      <c r="A511" s="5">
        <f>IFERROR(__xludf.DUMMYFUNCTION("""COMPUTED_VALUE"""),45684.64583333333)</f>
        <v>45684.64583</v>
      </c>
      <c r="B511" s="5">
        <f>IFERROR(__xludf.DUMMYFUNCTION("""COMPUTED_VALUE"""),11993.85)</f>
        <v>11993.85</v>
      </c>
    </row>
    <row r="512">
      <c r="A512" s="5">
        <f>IFERROR(__xludf.DUMMYFUNCTION("""COMPUTED_VALUE"""),45685.64583333333)</f>
        <v>45685.64583</v>
      </c>
      <c r="B512" s="5">
        <f>IFERROR(__xludf.DUMMYFUNCTION("""COMPUTED_VALUE"""),12123.75)</f>
        <v>12123.75</v>
      </c>
    </row>
    <row r="513">
      <c r="A513" s="5">
        <f>IFERROR(__xludf.DUMMYFUNCTION("""COMPUTED_VALUE"""),45686.64583333333)</f>
        <v>45686.64583</v>
      </c>
      <c r="B513" s="5">
        <f>IFERROR(__xludf.DUMMYFUNCTION("""COMPUTED_VALUE"""),11977.9)</f>
        <v>11977.9</v>
      </c>
    </row>
    <row r="514">
      <c r="A514" s="5">
        <f>IFERROR(__xludf.DUMMYFUNCTION("""COMPUTED_VALUE"""),45687.64583333333)</f>
        <v>45687.64583</v>
      </c>
      <c r="B514" s="5">
        <f>IFERROR(__xludf.DUMMYFUNCTION("""COMPUTED_VALUE"""),12000.0)</f>
        <v>12000</v>
      </c>
    </row>
    <row r="515">
      <c r="A515" s="5">
        <f>IFERROR(__xludf.DUMMYFUNCTION("""COMPUTED_VALUE"""),45688.64583333333)</f>
        <v>45688.64583</v>
      </c>
      <c r="B515" s="5">
        <f>IFERROR(__xludf.DUMMYFUNCTION("""COMPUTED_VALUE"""),12310.65)</f>
        <v>12310.65</v>
      </c>
    </row>
    <row r="516">
      <c r="A516" s="5">
        <f>IFERROR(__xludf.DUMMYFUNCTION("""COMPUTED_VALUE"""),45691.64583333333)</f>
        <v>45691.64583</v>
      </c>
      <c r="B516" s="5">
        <f>IFERROR(__xludf.DUMMYFUNCTION("""COMPUTED_VALUE"""),13139.95)</f>
        <v>13139.95</v>
      </c>
    </row>
    <row r="517">
      <c r="A517" s="5">
        <f>IFERROR(__xludf.DUMMYFUNCTION("""COMPUTED_VALUE"""),45692.64583333333)</f>
        <v>45692.64583</v>
      </c>
      <c r="B517" s="5">
        <f>IFERROR(__xludf.DUMMYFUNCTION("""COMPUTED_VALUE"""),13109.95)</f>
        <v>13109.95</v>
      </c>
    </row>
    <row r="518">
      <c r="A518" s="5">
        <f>IFERROR(__xludf.DUMMYFUNCTION("""COMPUTED_VALUE"""),45693.64583333333)</f>
        <v>45693.64583</v>
      </c>
      <c r="B518" s="5">
        <f>IFERROR(__xludf.DUMMYFUNCTION("""COMPUTED_VALUE"""),13086.8)</f>
        <v>13086.8</v>
      </c>
    </row>
    <row r="519">
      <c r="A519" s="5">
        <f>IFERROR(__xludf.DUMMYFUNCTION("""COMPUTED_VALUE"""),45694.64583333333)</f>
        <v>45694.64583</v>
      </c>
      <c r="B519" s="5">
        <f>IFERROR(__xludf.DUMMYFUNCTION("""COMPUTED_VALUE"""),13074.0)</f>
        <v>13074</v>
      </c>
    </row>
    <row r="520">
      <c r="A520" s="5">
        <f>IFERROR(__xludf.DUMMYFUNCTION("""COMPUTED_VALUE"""),45695.64583333333)</f>
        <v>45695.64583</v>
      </c>
      <c r="B520" s="5">
        <f>IFERROR(__xludf.DUMMYFUNCTION("""COMPUTED_VALUE"""),13049.5)</f>
        <v>13049.5</v>
      </c>
    </row>
    <row r="521">
      <c r="A521" s="5">
        <f>IFERROR(__xludf.DUMMYFUNCTION("""COMPUTED_VALUE"""),45698.64583333333)</f>
        <v>45698.64583</v>
      </c>
      <c r="B521" s="5">
        <f>IFERROR(__xludf.DUMMYFUNCTION("""COMPUTED_VALUE"""),12900.75)</f>
        <v>12900.75</v>
      </c>
    </row>
    <row r="522">
      <c r="A522" s="5">
        <f>IFERROR(__xludf.DUMMYFUNCTION("""COMPUTED_VALUE"""),45699.64583333333)</f>
        <v>45699.64583</v>
      </c>
      <c r="B522" s="5">
        <f>IFERROR(__xludf.DUMMYFUNCTION("""COMPUTED_VALUE"""),12724.35)</f>
        <v>12724.35</v>
      </c>
    </row>
    <row r="523">
      <c r="A523" s="5">
        <f>IFERROR(__xludf.DUMMYFUNCTION("""COMPUTED_VALUE"""),45700.64583333333)</f>
        <v>45700.64583</v>
      </c>
      <c r="B523" s="5">
        <f>IFERROR(__xludf.DUMMYFUNCTION("""COMPUTED_VALUE"""),12655.55)</f>
        <v>12655.55</v>
      </c>
    </row>
    <row r="524">
      <c r="A524" s="5">
        <f>IFERROR(__xludf.DUMMYFUNCTION("""COMPUTED_VALUE"""),45701.64583333333)</f>
        <v>45701.64583</v>
      </c>
      <c r="B524" s="5">
        <f>IFERROR(__xludf.DUMMYFUNCTION("""COMPUTED_VALUE"""),12671.3)</f>
        <v>12671.3</v>
      </c>
    </row>
    <row r="525">
      <c r="A525" s="5">
        <f>IFERROR(__xludf.DUMMYFUNCTION("""COMPUTED_VALUE"""),45702.64583333333)</f>
        <v>45702.64583</v>
      </c>
      <c r="B525" s="5">
        <f>IFERROR(__xludf.DUMMYFUNCTION("""COMPUTED_VALUE"""),12680.25)</f>
        <v>12680.25</v>
      </c>
    </row>
    <row r="526">
      <c r="A526" s="5">
        <f>IFERROR(__xludf.DUMMYFUNCTION("""COMPUTED_VALUE"""),45705.64583333333)</f>
        <v>45705.64583</v>
      </c>
      <c r="B526" s="5">
        <f>IFERROR(__xludf.DUMMYFUNCTION("""COMPUTED_VALUE"""),12762.9)</f>
        <v>12762.9</v>
      </c>
    </row>
    <row r="527">
      <c r="A527" s="5">
        <f>IFERROR(__xludf.DUMMYFUNCTION("""COMPUTED_VALUE"""),45706.64583333333)</f>
        <v>45706.64583</v>
      </c>
      <c r="B527" s="5">
        <f>IFERROR(__xludf.DUMMYFUNCTION("""COMPUTED_VALUE"""),12786.2)</f>
        <v>12786.2</v>
      </c>
    </row>
    <row r="528">
      <c r="A528" s="5">
        <f>IFERROR(__xludf.DUMMYFUNCTION("""COMPUTED_VALUE"""),45707.64583333333)</f>
        <v>45707.64583</v>
      </c>
      <c r="B528" s="5">
        <f>IFERROR(__xludf.DUMMYFUNCTION("""COMPUTED_VALUE"""),12686.15)</f>
        <v>12686.15</v>
      </c>
    </row>
    <row r="529">
      <c r="A529" s="5">
        <f>IFERROR(__xludf.DUMMYFUNCTION("""COMPUTED_VALUE"""),45708.64583333333)</f>
        <v>45708.64583</v>
      </c>
      <c r="B529" s="5">
        <f>IFERROR(__xludf.DUMMYFUNCTION("""COMPUTED_VALUE"""),12440.65)</f>
        <v>12440.65</v>
      </c>
    </row>
    <row r="530">
      <c r="A530" s="5">
        <f>IFERROR(__xludf.DUMMYFUNCTION("""COMPUTED_VALUE"""),45709.64583333333)</f>
        <v>45709.64583</v>
      </c>
      <c r="B530" s="5">
        <f>IFERROR(__xludf.DUMMYFUNCTION("""COMPUTED_VALUE"""),12323.45)</f>
        <v>12323.45</v>
      </c>
    </row>
    <row r="531">
      <c r="A531" s="5">
        <f>IFERROR(__xludf.DUMMYFUNCTION("""COMPUTED_VALUE"""),45712.64583333333)</f>
        <v>45712.64583</v>
      </c>
      <c r="B531" s="5">
        <f>IFERROR(__xludf.DUMMYFUNCTION("""COMPUTED_VALUE"""),12345.2)</f>
        <v>12345.2</v>
      </c>
    </row>
    <row r="532">
      <c r="A532" s="5">
        <f>IFERROR(__xludf.DUMMYFUNCTION("""COMPUTED_VALUE"""),45713.64583333333)</f>
        <v>45713.64583</v>
      </c>
      <c r="B532" s="5">
        <f>IFERROR(__xludf.DUMMYFUNCTION("""COMPUTED_VALUE"""),12476.35)</f>
        <v>12476.35</v>
      </c>
    </row>
    <row r="533">
      <c r="A533" s="5">
        <f>IFERROR(__xludf.DUMMYFUNCTION("""COMPUTED_VALUE"""),45715.64583333333)</f>
        <v>45715.64583</v>
      </c>
      <c r="B533" s="5">
        <f>IFERROR(__xludf.DUMMYFUNCTION("""COMPUTED_VALUE"""),12380.6)</f>
        <v>12380.6</v>
      </c>
    </row>
    <row r="534">
      <c r="A534" s="5">
        <f>IFERROR(__xludf.DUMMYFUNCTION("""COMPUTED_VALUE"""),45716.64583333333)</f>
        <v>45716.64583</v>
      </c>
      <c r="B534" s="5">
        <f>IFERROR(__xludf.DUMMYFUNCTION("""COMPUTED_VALUE"""),11945.85)</f>
        <v>11945.85</v>
      </c>
    </row>
    <row r="535">
      <c r="A535" s="5">
        <f>IFERROR(__xludf.DUMMYFUNCTION("""COMPUTED_VALUE"""),45719.64583333333)</f>
        <v>45719.64583</v>
      </c>
      <c r="B535" s="5">
        <f>IFERROR(__xludf.DUMMYFUNCTION("""COMPUTED_VALUE"""),11775.6)</f>
        <v>11775.6</v>
      </c>
    </row>
    <row r="536">
      <c r="A536" s="5">
        <f>IFERROR(__xludf.DUMMYFUNCTION("""COMPUTED_VALUE"""),45720.64583333333)</f>
        <v>45720.64583</v>
      </c>
      <c r="B536" s="5">
        <f>IFERROR(__xludf.DUMMYFUNCTION("""COMPUTED_VALUE"""),11616.25)</f>
        <v>11616.25</v>
      </c>
    </row>
    <row r="537">
      <c r="A537" s="5">
        <f>IFERROR(__xludf.DUMMYFUNCTION("""COMPUTED_VALUE"""),45721.64583333333)</f>
        <v>45721.64583</v>
      </c>
      <c r="B537" s="5">
        <f>IFERROR(__xludf.DUMMYFUNCTION("""COMPUTED_VALUE"""),11617.35)</f>
        <v>11617.35</v>
      </c>
    </row>
    <row r="538">
      <c r="A538" s="5">
        <f>IFERROR(__xludf.DUMMYFUNCTION("""COMPUTED_VALUE"""),45722.64583333333)</f>
        <v>45722.64583</v>
      </c>
      <c r="B538" s="5">
        <f>IFERROR(__xludf.DUMMYFUNCTION("""COMPUTED_VALUE"""),11666.4)</f>
        <v>11666.4</v>
      </c>
    </row>
    <row r="539">
      <c r="A539" s="5">
        <f>IFERROR(__xludf.DUMMYFUNCTION("""COMPUTED_VALUE"""),45723.64583333333)</f>
        <v>45723.64583</v>
      </c>
      <c r="B539" s="5">
        <f>IFERROR(__xludf.DUMMYFUNCTION("""COMPUTED_VALUE"""),11664.15)</f>
        <v>11664.15</v>
      </c>
    </row>
    <row r="540">
      <c r="A540" s="5">
        <f>IFERROR(__xludf.DUMMYFUNCTION("""COMPUTED_VALUE"""),45726.64583333333)</f>
        <v>45726.64583</v>
      </c>
      <c r="B540" s="5">
        <f>IFERROR(__xludf.DUMMYFUNCTION("""COMPUTED_VALUE"""),11586.05)</f>
        <v>11586.05</v>
      </c>
    </row>
    <row r="541">
      <c r="A541" s="5">
        <f>IFERROR(__xludf.DUMMYFUNCTION("""COMPUTED_VALUE"""),45727.64583333333)</f>
        <v>45727.64583</v>
      </c>
      <c r="B541" s="5">
        <f>IFERROR(__xludf.DUMMYFUNCTION("""COMPUTED_VALUE"""),11646.95)</f>
        <v>11646.95</v>
      </c>
    </row>
    <row r="542">
      <c r="A542" s="5">
        <f>IFERROR(__xludf.DUMMYFUNCTION("""COMPUTED_VALUE"""),45728.64583333333)</f>
        <v>45728.64583</v>
      </c>
      <c r="B542" s="5">
        <f>IFERROR(__xludf.DUMMYFUNCTION("""COMPUTED_VALUE"""),11640.1)</f>
        <v>11640.1</v>
      </c>
    </row>
    <row r="543">
      <c r="A543" s="5">
        <f>IFERROR(__xludf.DUMMYFUNCTION("""COMPUTED_VALUE"""),45729.64583333333)</f>
        <v>45729.64583</v>
      </c>
      <c r="B543" s="5">
        <f>IFERROR(__xludf.DUMMYFUNCTION("""COMPUTED_VALUE"""),11513.8)</f>
        <v>11513.8</v>
      </c>
    </row>
    <row r="544">
      <c r="A544" s="5">
        <f>IFERROR(__xludf.DUMMYFUNCTION("""COMPUTED_VALUE"""),45733.64583333333)</f>
        <v>45733.64583</v>
      </c>
      <c r="B544" s="5">
        <f>IFERROR(__xludf.DUMMYFUNCTION("""COMPUTED_VALUE"""),11553.7)</f>
        <v>11553.7</v>
      </c>
    </row>
    <row r="545">
      <c r="A545" s="5">
        <f>IFERROR(__xludf.DUMMYFUNCTION("""COMPUTED_VALUE"""),45734.64583333333)</f>
        <v>45734.64583</v>
      </c>
      <c r="B545" s="5">
        <f>IFERROR(__xludf.DUMMYFUNCTION("""COMPUTED_VALUE"""),11714.55)</f>
        <v>11714.55</v>
      </c>
    </row>
    <row r="546">
      <c r="A546" s="5">
        <f>IFERROR(__xludf.DUMMYFUNCTION("""COMPUTED_VALUE"""),45735.64583333333)</f>
        <v>45735.64583</v>
      </c>
      <c r="B546" s="5">
        <f>IFERROR(__xludf.DUMMYFUNCTION("""COMPUTED_VALUE"""),11615.55)</f>
        <v>11615.55</v>
      </c>
    </row>
    <row r="547">
      <c r="A547" s="5">
        <f>IFERROR(__xludf.DUMMYFUNCTION("""COMPUTED_VALUE"""),45736.64583333333)</f>
        <v>45736.64583</v>
      </c>
      <c r="B547" s="5">
        <f>IFERROR(__xludf.DUMMYFUNCTION("""COMPUTED_VALUE"""),11730.2)</f>
        <v>11730.2</v>
      </c>
    </row>
    <row r="548">
      <c r="A548" s="5">
        <f>IFERROR(__xludf.DUMMYFUNCTION("""COMPUTED_VALUE"""),45737.64583333333)</f>
        <v>45737.64583</v>
      </c>
      <c r="B548" s="5">
        <f>IFERROR(__xludf.DUMMYFUNCTION("""COMPUTED_VALUE"""),11732.8)</f>
        <v>11732.8</v>
      </c>
    </row>
    <row r="549">
      <c r="A549" s="5">
        <f>IFERROR(__xludf.DUMMYFUNCTION("""COMPUTED_VALUE"""),45740.64583333333)</f>
        <v>45740.64583</v>
      </c>
      <c r="B549" s="5">
        <f>IFERROR(__xludf.DUMMYFUNCTION("""COMPUTED_VALUE"""),11922.25)</f>
        <v>11922.25</v>
      </c>
    </row>
    <row r="550">
      <c r="A550" s="5">
        <f>IFERROR(__xludf.DUMMYFUNCTION("""COMPUTED_VALUE"""),45741.64583333333)</f>
        <v>45741.64583</v>
      </c>
      <c r="B550" s="5">
        <f>IFERROR(__xludf.DUMMYFUNCTION("""COMPUTED_VALUE"""),11868.9)</f>
        <v>11868.9</v>
      </c>
    </row>
    <row r="551">
      <c r="A551" s="5">
        <f>IFERROR(__xludf.DUMMYFUNCTION("""COMPUTED_VALUE"""),45742.64583333333)</f>
        <v>45742.64583</v>
      </c>
      <c r="B551" s="5">
        <f>IFERROR(__xludf.DUMMYFUNCTION("""COMPUTED_VALUE"""),11734.3)</f>
        <v>11734.3</v>
      </c>
    </row>
    <row r="552">
      <c r="A552" s="5">
        <f>IFERROR(__xludf.DUMMYFUNCTION("""COMPUTED_VALUE"""),45743.64583333333)</f>
        <v>45743.64583</v>
      </c>
      <c r="B552" s="5">
        <f>IFERROR(__xludf.DUMMYFUNCTION("""COMPUTED_VALUE"""),11721.95)</f>
        <v>11721.95</v>
      </c>
    </row>
    <row r="553">
      <c r="A553" s="5">
        <f>IFERROR(__xludf.DUMMYFUNCTION("""COMPUTED_VALUE"""),45744.64583333333)</f>
        <v>45744.64583</v>
      </c>
      <c r="B553" s="5">
        <f>IFERROR(__xludf.DUMMYFUNCTION("""COMPUTED_VALUE"""),11522.15)</f>
        <v>11522.15</v>
      </c>
    </row>
    <row r="554">
      <c r="A554" s="5">
        <f>IFERROR(__xludf.DUMMYFUNCTION("""COMPUTED_VALUE"""),45748.64583333333)</f>
        <v>45748.64583</v>
      </c>
      <c r="B554" s="5">
        <f>IFERROR(__xludf.DUMMYFUNCTION("""COMPUTED_VALUE"""),11481.1)</f>
        <v>11481.1</v>
      </c>
    </row>
    <row r="555">
      <c r="A555" s="5">
        <f>IFERROR(__xludf.DUMMYFUNCTION("""COMPUTED_VALUE"""),45749.64583333333)</f>
        <v>45749.64583</v>
      </c>
      <c r="B555" s="5">
        <f>IFERROR(__xludf.DUMMYFUNCTION("""COMPUTED_VALUE"""),11716.1)</f>
        <v>11716.1</v>
      </c>
    </row>
    <row r="556">
      <c r="A556" s="5">
        <f>IFERROR(__xludf.DUMMYFUNCTION("""COMPUTED_VALUE"""),45750.64583333333)</f>
        <v>45750.64583</v>
      </c>
      <c r="B556" s="5">
        <f>IFERROR(__xludf.DUMMYFUNCTION("""COMPUTED_VALUE"""),11688.1)</f>
        <v>11688.1</v>
      </c>
    </row>
    <row r="557">
      <c r="A557" s="5">
        <f>IFERROR(__xludf.DUMMYFUNCTION("""COMPUTED_VALUE"""),45751.64583333333)</f>
        <v>45751.64583</v>
      </c>
      <c r="B557" s="5">
        <f>IFERROR(__xludf.DUMMYFUNCTION("""COMPUTED_VALUE"""),11482.0)</f>
        <v>11482</v>
      </c>
    </row>
    <row r="558">
      <c r="A558" s="5">
        <f>IFERROR(__xludf.DUMMYFUNCTION("""COMPUTED_VALUE"""),45754.64583333333)</f>
        <v>45754.64583</v>
      </c>
      <c r="B558" s="5">
        <f>IFERROR(__xludf.DUMMYFUNCTION("""COMPUTED_VALUE"""),11329.75)</f>
        <v>11329.75</v>
      </c>
    </row>
    <row r="559">
      <c r="A559" s="5">
        <f>IFERROR(__xludf.DUMMYFUNCTION("""COMPUTED_VALUE"""),45755.64583333333)</f>
        <v>45755.64583</v>
      </c>
      <c r="B559" s="5">
        <f>IFERROR(__xludf.DUMMYFUNCTION("""COMPUTED_VALUE"""),11458.9)</f>
        <v>11458.9</v>
      </c>
    </row>
    <row r="560">
      <c r="A560" s="5">
        <f>IFERROR(__xludf.DUMMYFUNCTION("""COMPUTED_VALUE"""),45756.64583333333)</f>
        <v>45756.64583</v>
      </c>
      <c r="B560" s="5">
        <f>IFERROR(__xludf.DUMMYFUNCTION("""COMPUTED_VALUE"""),11457.4)</f>
        <v>11457.4</v>
      </c>
    </row>
    <row r="561">
      <c r="A561" s="5">
        <f>IFERROR(__xludf.DUMMYFUNCTION("""COMPUTED_VALUE"""),45758.64583333333)</f>
        <v>45758.64583</v>
      </c>
      <c r="B561" s="5">
        <f>IFERROR(__xludf.DUMMYFUNCTION("""COMPUTED_VALUE"""),11599.05)</f>
        <v>11599.05</v>
      </c>
    </row>
    <row r="562">
      <c r="A562" s="5">
        <f>IFERROR(__xludf.DUMMYFUNCTION("""COMPUTED_VALUE"""),45762.64583333333)</f>
        <v>45762.64583</v>
      </c>
      <c r="B562" s="5">
        <f>IFERROR(__xludf.DUMMYFUNCTION("""COMPUTED_VALUE"""),11855.0)</f>
        <v>11855</v>
      </c>
    </row>
    <row r="563">
      <c r="A563" s="5">
        <f>IFERROR(__xludf.DUMMYFUNCTION("""COMPUTED_VALUE"""),45763.64583333333)</f>
        <v>45763.64583</v>
      </c>
      <c r="B563" s="5">
        <f>IFERROR(__xludf.DUMMYFUNCTION("""COMPUTED_VALUE"""),11664.0)</f>
        <v>11664</v>
      </c>
    </row>
    <row r="564">
      <c r="A564" s="5">
        <f>IFERROR(__xludf.DUMMYFUNCTION("""COMPUTED_VALUE"""),45764.64583333333)</f>
        <v>45764.64583</v>
      </c>
      <c r="B564" s="5">
        <f>IFERROR(__xludf.DUMMYFUNCTION("""COMPUTED_VALUE"""),11695.0)</f>
        <v>11695</v>
      </c>
    </row>
    <row r="565">
      <c r="A565" s="5">
        <f>IFERROR(__xludf.DUMMYFUNCTION("""COMPUTED_VALUE"""),45768.64583333333)</f>
        <v>45768.64583</v>
      </c>
      <c r="B565" s="5">
        <f>IFERROR(__xludf.DUMMYFUNCTION("""COMPUTED_VALUE"""),11745.0)</f>
        <v>11745</v>
      </c>
    </row>
    <row r="566">
      <c r="A566" s="5">
        <f>IFERROR(__xludf.DUMMYFUNCTION("""COMPUTED_VALUE"""),45769.64583333333)</f>
        <v>45769.64583</v>
      </c>
      <c r="B566" s="5">
        <f>IFERROR(__xludf.DUMMYFUNCTION("""COMPUTED_VALUE"""),11734.0)</f>
        <v>11734</v>
      </c>
    </row>
    <row r="567">
      <c r="A567" s="5">
        <f>IFERROR(__xludf.DUMMYFUNCTION("""COMPUTED_VALUE"""),45770.64583333333)</f>
        <v>45770.64583</v>
      </c>
      <c r="B567" s="5">
        <f>IFERROR(__xludf.DUMMYFUNCTION("""COMPUTED_VALUE"""),11907.0)</f>
        <v>11907</v>
      </c>
    </row>
    <row r="568">
      <c r="A568" s="5">
        <f>IFERROR(__xludf.DUMMYFUNCTION("""COMPUTED_VALUE"""),45771.64583333333)</f>
        <v>45771.64583</v>
      </c>
      <c r="B568" s="5">
        <f>IFERROR(__xludf.DUMMYFUNCTION("""COMPUTED_VALUE"""),11894.0)</f>
        <v>11894</v>
      </c>
    </row>
    <row r="569">
      <c r="A569" s="5">
        <f>IFERROR(__xludf.DUMMYFUNCTION("""COMPUTED_VALUE"""),45772.64583333333)</f>
        <v>45772.64583</v>
      </c>
      <c r="B569" s="5">
        <f>IFERROR(__xludf.DUMMYFUNCTION("""COMPUTED_VALUE"""),11698.0)</f>
        <v>11698</v>
      </c>
    </row>
    <row r="570">
      <c r="A570" s="5">
        <f>IFERROR(__xludf.DUMMYFUNCTION("""COMPUTED_VALUE"""),45775.64583333333)</f>
        <v>45775.64583</v>
      </c>
      <c r="B570" s="5">
        <f>IFERROR(__xludf.DUMMYFUNCTION("""COMPUTED_VALUE"""),11846.0)</f>
        <v>11846</v>
      </c>
    </row>
    <row r="571">
      <c r="A571" s="5">
        <f>IFERROR(__xludf.DUMMYFUNCTION("""COMPUTED_VALUE"""),45776.64583333333)</f>
        <v>45776.64583</v>
      </c>
      <c r="B571" s="5">
        <f>IFERROR(__xludf.DUMMYFUNCTION("""COMPUTED_VALUE"""),11841.0)</f>
        <v>11841</v>
      </c>
    </row>
    <row r="572">
      <c r="A572" s="5">
        <f>IFERROR(__xludf.DUMMYFUNCTION("""COMPUTED_VALUE"""),45777.64583333333)</f>
        <v>45777.64583</v>
      </c>
      <c r="B572" s="5">
        <f>IFERROR(__xludf.DUMMYFUNCTION("""COMPUTED_VALUE"""),12257.0)</f>
        <v>12257</v>
      </c>
    </row>
    <row r="573">
      <c r="A573" s="5">
        <f>IFERROR(__xludf.DUMMYFUNCTION("""COMPUTED_VALUE"""),45779.64583333333)</f>
        <v>45779.64583</v>
      </c>
      <c r="B573" s="5">
        <f>IFERROR(__xludf.DUMMYFUNCTION("""COMPUTED_VALUE"""),12406.0)</f>
        <v>12406</v>
      </c>
    </row>
    <row r="574">
      <c r="A574" s="5">
        <f>IFERROR(__xludf.DUMMYFUNCTION("""COMPUTED_VALUE"""),45782.64583333333)</f>
        <v>45782.64583</v>
      </c>
      <c r="B574" s="5">
        <f>IFERROR(__xludf.DUMMYFUNCTION("""COMPUTED_VALUE"""),12458.0)</f>
        <v>12458</v>
      </c>
    </row>
    <row r="575">
      <c r="A575" s="5">
        <f>IFERROR(__xludf.DUMMYFUNCTION("""COMPUTED_VALUE"""),45783.64583333333)</f>
        <v>45783.64583</v>
      </c>
      <c r="B575" s="5">
        <f>IFERROR(__xludf.DUMMYFUNCTION("""COMPUTED_VALUE"""),12581.0)</f>
        <v>12581</v>
      </c>
    </row>
    <row r="576">
      <c r="A576" s="5">
        <f>IFERROR(__xludf.DUMMYFUNCTION("""COMPUTED_VALUE"""),45784.64583333333)</f>
        <v>45784.64583</v>
      </c>
      <c r="B576" s="5">
        <f>IFERROR(__xludf.DUMMYFUNCTION("""COMPUTED_VALUE"""),12633.0)</f>
        <v>12633</v>
      </c>
    </row>
    <row r="577">
      <c r="A577" s="5">
        <f>IFERROR(__xludf.DUMMYFUNCTION("""COMPUTED_VALUE"""),45785.64583333333)</f>
        <v>45785.64583</v>
      </c>
      <c r="B577" s="5">
        <f>IFERROR(__xludf.DUMMYFUNCTION("""COMPUTED_VALUE"""),12392.0)</f>
        <v>12392</v>
      </c>
    </row>
    <row r="578">
      <c r="A578" s="5">
        <f>IFERROR(__xludf.DUMMYFUNCTION("""COMPUTED_VALUE"""),45786.64583333333)</f>
        <v>45786.64583</v>
      </c>
      <c r="B578" s="5">
        <f>IFERROR(__xludf.DUMMYFUNCTION("""COMPUTED_VALUE"""),12250.0)</f>
        <v>12250</v>
      </c>
    </row>
    <row r="579">
      <c r="A579" s="5">
        <f>IFERROR(__xludf.DUMMYFUNCTION("""COMPUTED_VALUE"""),45789.64583333333)</f>
        <v>45789.64583</v>
      </c>
      <c r="B579" s="5">
        <f>IFERROR(__xludf.DUMMYFUNCTION("""COMPUTED_VALUE"""),12616.0)</f>
        <v>12616</v>
      </c>
    </row>
    <row r="580">
      <c r="A580" s="5">
        <f>IFERROR(__xludf.DUMMYFUNCTION("""COMPUTED_VALUE"""),45790.64583333333)</f>
        <v>45790.64583</v>
      </c>
      <c r="B580" s="5">
        <f>IFERROR(__xludf.DUMMYFUNCTION("""COMPUTED_VALUE"""),12482.0)</f>
        <v>12482</v>
      </c>
    </row>
    <row r="581">
      <c r="A581" s="5">
        <f>IFERROR(__xludf.DUMMYFUNCTION("""COMPUTED_VALUE"""),45791.64583333333)</f>
        <v>45791.64583</v>
      </c>
      <c r="B581" s="5">
        <f>IFERROR(__xludf.DUMMYFUNCTION("""COMPUTED_VALUE"""),12670.0)</f>
        <v>12670</v>
      </c>
    </row>
    <row r="582">
      <c r="A582" s="5">
        <f>IFERROR(__xludf.DUMMYFUNCTION("""COMPUTED_VALUE"""),45792.64583333333)</f>
        <v>45792.64583</v>
      </c>
      <c r="B582" s="5">
        <f>IFERROR(__xludf.DUMMYFUNCTION("""COMPUTED_VALUE"""),12952.0)</f>
        <v>12952</v>
      </c>
    </row>
    <row r="583">
      <c r="A583" s="5">
        <f>IFERROR(__xludf.DUMMYFUNCTION("""COMPUTED_VALUE"""),45793.64583333333)</f>
        <v>45793.64583</v>
      </c>
      <c r="B583" s="5">
        <f>IFERROR(__xludf.DUMMYFUNCTION("""COMPUTED_VALUE"""),12995.0)</f>
        <v>12995</v>
      </c>
    </row>
    <row r="584">
      <c r="A584" s="5">
        <f>IFERROR(__xludf.DUMMYFUNCTION("""COMPUTED_VALUE"""),45796.64583333333)</f>
        <v>45796.64583</v>
      </c>
      <c r="B584" s="5">
        <f>IFERROR(__xludf.DUMMYFUNCTION("""COMPUTED_VALUE"""),12989.0)</f>
        <v>12989</v>
      </c>
    </row>
    <row r="585">
      <c r="A585" s="5">
        <f>IFERROR(__xludf.DUMMYFUNCTION("""COMPUTED_VALUE"""),45797.64583333333)</f>
        <v>45797.64583</v>
      </c>
      <c r="B585" s="5">
        <f>IFERROR(__xludf.DUMMYFUNCTION("""COMPUTED_VALUE"""),12638.0)</f>
        <v>12638</v>
      </c>
    </row>
    <row r="586">
      <c r="A586" s="5">
        <f>IFERROR(__xludf.DUMMYFUNCTION("""COMPUTED_VALUE"""),45798.64583333333)</f>
        <v>45798.64583</v>
      </c>
      <c r="B586" s="5">
        <f>IFERROR(__xludf.DUMMYFUNCTION("""COMPUTED_VALUE"""),12615.0)</f>
        <v>12615</v>
      </c>
    </row>
    <row r="587">
      <c r="A587" s="5">
        <f>IFERROR(__xludf.DUMMYFUNCTION("""COMPUTED_VALUE"""),45799.64583333333)</f>
        <v>45799.64583</v>
      </c>
      <c r="B587" s="5">
        <f>IFERROR(__xludf.DUMMYFUNCTION("""COMPUTED_VALUE"""),12445.0)</f>
        <v>12445</v>
      </c>
    </row>
    <row r="588">
      <c r="A588" s="5">
        <f>IFERROR(__xludf.DUMMYFUNCTION("""COMPUTED_VALUE"""),45800.64583333333)</f>
        <v>45800.64583</v>
      </c>
      <c r="B588" s="5">
        <f>IFERROR(__xludf.DUMMYFUNCTION("""COMPUTED_VALUE"""),12453.0)</f>
        <v>12453</v>
      </c>
    </row>
    <row r="589">
      <c r="A589" s="5">
        <f>IFERROR(__xludf.DUMMYFUNCTION("""COMPUTED_VALUE"""),45803.64583333333)</f>
        <v>45803.64583</v>
      </c>
      <c r="B589" s="5">
        <f>IFERROR(__xludf.DUMMYFUNCTION("""COMPUTED_VALUE"""),12421.0)</f>
        <v>12421</v>
      </c>
    </row>
    <row r="590">
      <c r="A590" s="5">
        <f>IFERROR(__xludf.DUMMYFUNCTION("""COMPUTED_VALUE"""),45804.64583333333)</f>
        <v>45804.64583</v>
      </c>
      <c r="B590" s="5">
        <f>IFERROR(__xludf.DUMMYFUNCTION("""COMPUTED_VALUE"""),12414.0)</f>
        <v>12414</v>
      </c>
    </row>
    <row r="591">
      <c r="A591" s="5">
        <f>IFERROR(__xludf.DUMMYFUNCTION("""COMPUTED_VALUE"""),45805.64583333333)</f>
        <v>45805.64583</v>
      </c>
      <c r="B591" s="5">
        <f>IFERROR(__xludf.DUMMYFUNCTION("""COMPUTED_VALUE"""),12331.0)</f>
        <v>12331</v>
      </c>
    </row>
    <row r="592">
      <c r="A592" s="5">
        <f>IFERROR(__xludf.DUMMYFUNCTION("""COMPUTED_VALUE"""),45806.64583333333)</f>
        <v>45806.64583</v>
      </c>
      <c r="B592" s="5">
        <f>IFERROR(__xludf.DUMMYFUNCTION("""COMPUTED_VALUE"""),12392.0)</f>
        <v>12392</v>
      </c>
    </row>
    <row r="593">
      <c r="A593" s="5">
        <f>IFERROR(__xludf.DUMMYFUNCTION("""COMPUTED_VALUE"""),45807.64583333333)</f>
        <v>45807.64583</v>
      </c>
      <c r="B593" s="5">
        <f>IFERROR(__xludf.DUMMYFUNCTION("""COMPUTED_VALUE"""),12319.0)</f>
        <v>12319</v>
      </c>
    </row>
    <row r="594">
      <c r="A594" s="5">
        <f>IFERROR(__xludf.DUMMYFUNCTION("""COMPUTED_VALUE"""),45810.64583333333)</f>
        <v>45810.64583</v>
      </c>
      <c r="B594" s="5">
        <f>IFERROR(__xludf.DUMMYFUNCTION("""COMPUTED_VALUE"""),12290.0)</f>
        <v>12290</v>
      </c>
    </row>
    <row r="595">
      <c r="A595" s="5">
        <f>IFERROR(__xludf.DUMMYFUNCTION("""COMPUTED_VALUE"""),45811.64583333333)</f>
        <v>45811.64583</v>
      </c>
      <c r="B595" s="5">
        <f>IFERROR(__xludf.DUMMYFUNCTION("""COMPUTED_VALUE"""),12128.0)</f>
        <v>12128</v>
      </c>
    </row>
    <row r="596">
      <c r="A596" s="5">
        <f>IFERROR(__xludf.DUMMYFUNCTION("""COMPUTED_VALUE"""),45812.64583333333)</f>
        <v>45812.64583</v>
      </c>
      <c r="B596" s="5">
        <f>IFERROR(__xludf.DUMMYFUNCTION("""COMPUTED_VALUE"""),12163.0)</f>
        <v>12163</v>
      </c>
    </row>
    <row r="597">
      <c r="A597" s="5">
        <f>IFERROR(__xludf.DUMMYFUNCTION("""COMPUTED_VALUE"""),45813.64583333333)</f>
        <v>45813.64583</v>
      </c>
      <c r="B597" s="5">
        <f>IFERROR(__xludf.DUMMYFUNCTION("""COMPUTED_VALUE"""),12126.0)</f>
        <v>12126</v>
      </c>
    </row>
    <row r="598">
      <c r="A598" s="5">
        <f>IFERROR(__xludf.DUMMYFUNCTION("""COMPUTED_VALUE"""),45814.64583333333)</f>
        <v>45814.64583</v>
      </c>
      <c r="B598" s="5">
        <f>IFERROR(__xludf.DUMMYFUNCTION("""COMPUTED_VALUE"""),12462.0)</f>
        <v>12462</v>
      </c>
    </row>
    <row r="599">
      <c r="A599" s="5">
        <f>IFERROR(__xludf.DUMMYFUNCTION("""COMPUTED_VALUE"""),45817.64583333333)</f>
        <v>45817.64583</v>
      </c>
      <c r="B599" s="5">
        <f>IFERROR(__xludf.DUMMYFUNCTION("""COMPUTED_VALUE"""),12637.0)</f>
        <v>12637</v>
      </c>
    </row>
    <row r="600">
      <c r="A600" s="5">
        <f>IFERROR(__xludf.DUMMYFUNCTION("""COMPUTED_VALUE"""),45818.64583333333)</f>
        <v>45818.64583</v>
      </c>
      <c r="B600" s="5">
        <f>IFERROR(__xludf.DUMMYFUNCTION("""COMPUTED_VALUE"""),12520.0)</f>
        <v>12520</v>
      </c>
    </row>
    <row r="601">
      <c r="A601" s="5">
        <f>IFERROR(__xludf.DUMMYFUNCTION("""COMPUTED_VALUE"""),45819.64583333333)</f>
        <v>45819.64583</v>
      </c>
      <c r="B601" s="5">
        <f>IFERROR(__xludf.DUMMYFUNCTION("""COMPUTED_VALUE"""),12452.0)</f>
        <v>12452</v>
      </c>
    </row>
    <row r="602">
      <c r="A602" s="5">
        <f>IFERROR(__xludf.DUMMYFUNCTION("""COMPUTED_VALUE"""),45820.64583333333)</f>
        <v>45820.64583</v>
      </c>
      <c r="B602" s="5">
        <f>IFERROR(__xludf.DUMMYFUNCTION("""COMPUTED_VALUE"""),12390.0)</f>
        <v>12390</v>
      </c>
    </row>
    <row r="603">
      <c r="A603" s="5">
        <f>IFERROR(__xludf.DUMMYFUNCTION("""COMPUTED_VALUE"""),45821.64583333333)</f>
        <v>45821.64583</v>
      </c>
      <c r="B603" s="5">
        <f>IFERROR(__xludf.DUMMYFUNCTION("""COMPUTED_VALUE"""),12408.0)</f>
        <v>12408</v>
      </c>
    </row>
    <row r="604">
      <c r="A604" s="5">
        <f>IFERROR(__xludf.DUMMYFUNCTION("""COMPUTED_VALUE"""),45824.64583333333)</f>
        <v>45824.64583</v>
      </c>
      <c r="B604" s="5">
        <f>IFERROR(__xludf.DUMMYFUNCTION("""COMPUTED_VALUE"""),12530.0)</f>
        <v>12530</v>
      </c>
    </row>
    <row r="605">
      <c r="A605" s="5">
        <f>IFERROR(__xludf.DUMMYFUNCTION("""COMPUTED_VALUE"""),45825.64583333333)</f>
        <v>45825.64583</v>
      </c>
      <c r="B605" s="5">
        <f>IFERROR(__xludf.DUMMYFUNCTION("""COMPUTED_VALUE"""),12595.0)</f>
        <v>12595</v>
      </c>
    </row>
    <row r="606">
      <c r="A606" s="5">
        <f>IFERROR(__xludf.DUMMYFUNCTION("""COMPUTED_VALUE"""),45826.64583333333)</f>
        <v>45826.64583</v>
      </c>
      <c r="B606" s="5">
        <f>IFERROR(__xludf.DUMMYFUNCTION("""COMPUTED_VALUE"""),12748.0)</f>
        <v>12748</v>
      </c>
    </row>
    <row r="607">
      <c r="A607" s="5">
        <f>IFERROR(__xludf.DUMMYFUNCTION("""COMPUTED_VALUE"""),45827.64583333333)</f>
        <v>45827.64583</v>
      </c>
      <c r="B607" s="5">
        <f>IFERROR(__xludf.DUMMYFUNCTION("""COMPUTED_VALUE"""),12806.0)</f>
        <v>12806</v>
      </c>
    </row>
    <row r="608">
      <c r="A608" s="5">
        <f>IFERROR(__xludf.DUMMYFUNCTION("""COMPUTED_VALUE"""),45828.64583333333)</f>
        <v>45828.64583</v>
      </c>
      <c r="B608" s="5">
        <f>IFERROR(__xludf.DUMMYFUNCTION("""COMPUTED_VALUE"""),12791.0)</f>
        <v>12791</v>
      </c>
    </row>
    <row r="609">
      <c r="A609" s="5">
        <f>IFERROR(__xludf.DUMMYFUNCTION("""COMPUTED_VALUE"""),45831.64583333333)</f>
        <v>45831.64583</v>
      </c>
      <c r="B609" s="5">
        <f>IFERROR(__xludf.DUMMYFUNCTION("""COMPUTED_VALUE"""),12699.0)</f>
        <v>12699</v>
      </c>
    </row>
    <row r="610">
      <c r="A610" s="5">
        <f>IFERROR(__xludf.DUMMYFUNCTION("""COMPUTED_VALUE"""),45832.64583333333)</f>
        <v>45832.64583</v>
      </c>
      <c r="B610" s="5">
        <f>IFERROR(__xludf.DUMMYFUNCTION("""COMPUTED_VALUE"""),12611.0)</f>
        <v>12611</v>
      </c>
    </row>
    <row r="611">
      <c r="A611" s="5">
        <f>IFERROR(__xludf.DUMMYFUNCTION("""COMPUTED_VALUE"""),45833.64583333333)</f>
        <v>45833.64583</v>
      </c>
      <c r="B611" s="5">
        <f>IFERROR(__xludf.DUMMYFUNCTION("""COMPUTED_VALUE"""),12767.0)</f>
        <v>12767</v>
      </c>
    </row>
    <row r="612">
      <c r="A612" s="5">
        <f>IFERROR(__xludf.DUMMYFUNCTION("""COMPUTED_VALUE"""),45834.64583333333)</f>
        <v>45834.64583</v>
      </c>
      <c r="B612" s="5">
        <f>IFERROR(__xludf.DUMMYFUNCTION("""COMPUTED_VALUE"""),12715.0)</f>
        <v>12715</v>
      </c>
    </row>
    <row r="613">
      <c r="A613" s="5">
        <f>IFERROR(__xludf.DUMMYFUNCTION("""COMPUTED_VALUE"""),45835.64583333333)</f>
        <v>45835.64583</v>
      </c>
      <c r="B613" s="5">
        <f>IFERROR(__xludf.DUMMYFUNCTION("""COMPUTED_VALUE"""),12642.0)</f>
        <v>12642</v>
      </c>
    </row>
    <row r="614">
      <c r="A614" s="5">
        <f>IFERROR(__xludf.DUMMYFUNCTION("""COMPUTED_VALUE"""),45838.64583333333)</f>
        <v>45838.64583</v>
      </c>
      <c r="B614" s="5">
        <f>IFERROR(__xludf.DUMMYFUNCTION("""COMPUTED_VALUE"""),12400.0)</f>
        <v>12400</v>
      </c>
    </row>
    <row r="615">
      <c r="A615" s="5">
        <f>IFERROR(__xludf.DUMMYFUNCTION("""COMPUTED_VALUE"""),45839.64583333333)</f>
        <v>45839.64583</v>
      </c>
      <c r="B615" s="5">
        <f>IFERROR(__xludf.DUMMYFUNCTION("""COMPUTED_VALUE"""),12442.0)</f>
        <v>12442</v>
      </c>
    </row>
    <row r="616">
      <c r="A616" s="5">
        <f>IFERROR(__xludf.DUMMYFUNCTION("""COMPUTED_VALUE"""),45840.64583333333)</f>
        <v>45840.64583</v>
      </c>
      <c r="B616" s="5">
        <f>IFERROR(__xludf.DUMMYFUNCTION("""COMPUTED_VALUE"""),12622.0)</f>
        <v>12622</v>
      </c>
    </row>
    <row r="617">
      <c r="A617" s="5">
        <f>IFERROR(__xludf.DUMMYFUNCTION("""COMPUTED_VALUE"""),45841.64583333333)</f>
        <v>45841.64583</v>
      </c>
      <c r="B617" s="5">
        <f>IFERROR(__xludf.DUMMYFUNCTION("""COMPUTED_VALUE"""),12752.0)</f>
        <v>12752</v>
      </c>
    </row>
    <row r="618">
      <c r="A618" s="5">
        <f>IFERROR(__xludf.DUMMYFUNCTION("""COMPUTED_VALUE"""),45842.64583333333)</f>
        <v>45842.64583</v>
      </c>
      <c r="B618" s="5">
        <f>IFERROR(__xludf.DUMMYFUNCTION("""COMPUTED_VALUE"""),12646.0)</f>
        <v>12646</v>
      </c>
    </row>
    <row r="619">
      <c r="A619" s="5">
        <f>IFERROR(__xludf.DUMMYFUNCTION("""COMPUTED_VALUE"""),45845.64583333333)</f>
        <v>45845.64583</v>
      </c>
      <c r="B619" s="5">
        <f>IFERROR(__xludf.DUMMYFUNCTION("""COMPUTED_VALUE"""),12520.0)</f>
        <v>12520</v>
      </c>
    </row>
    <row r="620">
      <c r="A620" s="5">
        <f>IFERROR(__xludf.DUMMYFUNCTION("""COMPUTED_VALUE"""),45846.64583333333)</f>
        <v>45846.64583</v>
      </c>
      <c r="B620" s="5">
        <f>IFERROR(__xludf.DUMMYFUNCTION("""COMPUTED_VALUE"""),12414.0)</f>
        <v>12414</v>
      </c>
    </row>
    <row r="621">
      <c r="A621" s="5">
        <f>IFERROR(__xludf.DUMMYFUNCTION("""COMPUTED_VALUE"""),45847.64583333333)</f>
        <v>45847.64583</v>
      </c>
      <c r="B621" s="5">
        <f>IFERROR(__xludf.DUMMYFUNCTION("""COMPUTED_VALUE"""),12470.0)</f>
        <v>12470</v>
      </c>
    </row>
    <row r="622">
      <c r="A622" s="5">
        <f>IFERROR(__xludf.DUMMYFUNCTION("""COMPUTED_VALUE"""),45848.64583333333)</f>
        <v>45848.64583</v>
      </c>
      <c r="B622" s="5">
        <f>IFERROR(__xludf.DUMMYFUNCTION("""COMPUTED_VALUE"""),12650.0)</f>
        <v>12650</v>
      </c>
    </row>
    <row r="623">
      <c r="A623" s="5">
        <f>IFERROR(__xludf.DUMMYFUNCTION("""COMPUTED_VALUE"""),45849.64583333333)</f>
        <v>45849.64583</v>
      </c>
      <c r="B623" s="5">
        <f>IFERROR(__xludf.DUMMYFUNCTION("""COMPUTED_VALUE"""),12574.0)</f>
        <v>12574</v>
      </c>
    </row>
    <row r="624">
      <c r="A624" s="5">
        <f>IFERROR(__xludf.DUMMYFUNCTION("""COMPUTED_VALUE"""),45852.64583333333)</f>
        <v>45852.64583</v>
      </c>
      <c r="B624" s="5">
        <f>IFERROR(__xludf.DUMMYFUNCTION("""COMPUTED_VALUE"""),12514.0)</f>
        <v>12514</v>
      </c>
    </row>
    <row r="625">
      <c r="A625" s="5">
        <f>IFERROR(__xludf.DUMMYFUNCTION("""COMPUTED_VALUE"""),45853.64583333333)</f>
        <v>45853.64583</v>
      </c>
      <c r="B625" s="5">
        <f>IFERROR(__xludf.DUMMYFUNCTION("""COMPUTED_VALUE"""),12536.0)</f>
        <v>12536</v>
      </c>
    </row>
    <row r="626">
      <c r="A626" s="5">
        <f>IFERROR(__xludf.DUMMYFUNCTION("""COMPUTED_VALUE"""),45854.64583333333)</f>
        <v>45854.64583</v>
      </c>
      <c r="B626" s="5">
        <f>IFERROR(__xludf.DUMMYFUNCTION("""COMPUTED_VALUE"""),12564.0)</f>
        <v>12564</v>
      </c>
    </row>
    <row r="627">
      <c r="A627" s="5">
        <f>IFERROR(__xludf.DUMMYFUNCTION("""COMPUTED_VALUE"""),45855.64583333333)</f>
        <v>45855.64583</v>
      </c>
      <c r="B627" s="5">
        <f>IFERROR(__xludf.DUMMYFUNCTION("""COMPUTED_VALUE"""),12476.0)</f>
        <v>12476</v>
      </c>
    </row>
    <row r="628">
      <c r="A628" s="5">
        <f>IFERROR(__xludf.DUMMYFUNCTION("""COMPUTED_VALUE"""),45856.64583333333)</f>
        <v>45856.64583</v>
      </c>
      <c r="B628" s="5">
        <f>IFERROR(__xludf.DUMMYFUNCTION("""COMPUTED_VALUE"""),12419.0)</f>
        <v>12419</v>
      </c>
    </row>
    <row r="629">
      <c r="A629" s="5">
        <f>IFERROR(__xludf.DUMMYFUNCTION("""COMPUTED_VALUE"""),45859.64583333333)</f>
        <v>45859.64583</v>
      </c>
      <c r="B629" s="5">
        <f>IFERROR(__xludf.DUMMYFUNCTION("""COMPUTED_VALUE"""),12405.0)</f>
        <v>12405</v>
      </c>
    </row>
    <row r="630">
      <c r="A630" s="5">
        <f>IFERROR(__xludf.DUMMYFUNCTION("""COMPUTED_VALUE"""),45860.64583333333)</f>
        <v>45860.64583</v>
      </c>
      <c r="B630" s="5">
        <f>IFERROR(__xludf.DUMMYFUNCTION("""COMPUTED_VALUE"""),12492.0)</f>
        <v>12492</v>
      </c>
    </row>
    <row r="631">
      <c r="A631" s="5">
        <f>IFERROR(__xludf.DUMMYFUNCTION("""COMPUTED_VALUE"""),45861.64583333333)</f>
        <v>45861.64583</v>
      </c>
      <c r="B631" s="5">
        <f>IFERROR(__xludf.DUMMYFUNCTION("""COMPUTED_VALUE"""),12627.0)</f>
        <v>12627</v>
      </c>
    </row>
    <row r="632">
      <c r="A632" s="5">
        <f>IFERROR(__xludf.DUMMYFUNCTION("""COMPUTED_VALUE"""),45862.64583333333)</f>
        <v>45862.64583</v>
      </c>
      <c r="B632" s="5">
        <f>IFERROR(__xludf.DUMMYFUNCTION("""COMPUTED_VALUE"""),12557.0)</f>
        <v>12557</v>
      </c>
    </row>
    <row r="633">
      <c r="A633" s="5">
        <f>IFERROR(__xludf.DUMMYFUNCTION("""COMPUTED_VALUE"""),45863.64583333333)</f>
        <v>45863.64583</v>
      </c>
      <c r="B633" s="5">
        <f>IFERROR(__xludf.DUMMYFUNCTION("""COMPUTED_VALUE"""),12404.0)</f>
        <v>12404</v>
      </c>
    </row>
    <row r="634">
      <c r="A634" s="5">
        <f>IFERROR(__xludf.DUMMYFUNCTION("""COMPUTED_VALUE"""),45866.64583333333)</f>
        <v>45866.64583</v>
      </c>
      <c r="B634" s="5">
        <f>IFERROR(__xludf.DUMMYFUNCTION("""COMPUTED_VALUE"""),12340.0)</f>
        <v>12340</v>
      </c>
    </row>
    <row r="635">
      <c r="A635" s="5">
        <f>IFERROR(__xludf.DUMMYFUNCTION("""COMPUTED_VALUE"""),45867.64583333333)</f>
        <v>45867.64583</v>
      </c>
      <c r="B635" s="5">
        <f>IFERROR(__xludf.DUMMYFUNCTION("""COMPUTED_VALUE"""),12469.0)</f>
        <v>12469</v>
      </c>
    </row>
    <row r="636">
      <c r="A636" s="5">
        <f>IFERROR(__xludf.DUMMYFUNCTION("""COMPUTED_VALUE"""),45868.64583333333)</f>
        <v>45868.64583</v>
      </c>
      <c r="B636" s="5">
        <f>IFERROR(__xludf.DUMMYFUNCTION("""COMPUTED_VALUE"""),12618.0)</f>
        <v>12618</v>
      </c>
    </row>
    <row r="637">
      <c r="A637" s="5">
        <f>IFERROR(__xludf.DUMMYFUNCTION("""COMPUTED_VALUE"""),45869.64583333333)</f>
        <v>45869.64583</v>
      </c>
      <c r="B637" s="5">
        <f>IFERROR(__xludf.DUMMYFUNCTION("""COMPUTED_VALUE"""),12608.0)</f>
        <v>12608</v>
      </c>
    </row>
    <row r="638">
      <c r="A638" s="5">
        <f>IFERROR(__xludf.DUMMYFUNCTION("""COMPUTED_VALUE"""),45870.64583333333)</f>
        <v>45870.64583</v>
      </c>
      <c r="B638" s="5">
        <f>IFERROR(__xludf.DUMMYFUNCTION("""COMPUTED_VALUE"""),12302.0)</f>
        <v>12302</v>
      </c>
    </row>
    <row r="639">
      <c r="A639" s="5">
        <f>IFERROR(__xludf.DUMMYFUNCTION("""COMPUTED_VALUE"""),45873.64583333333)</f>
        <v>45873.64583</v>
      </c>
      <c r="B639" s="5">
        <f>IFERROR(__xludf.DUMMYFUNCTION("""COMPUTED_VALUE"""),12365.0)</f>
        <v>12365</v>
      </c>
    </row>
    <row r="640">
      <c r="A640" s="5">
        <f>IFERROR(__xludf.DUMMYFUNCTION("""COMPUTED_VALUE"""),45874.64583333333)</f>
        <v>45874.64583</v>
      </c>
      <c r="B640" s="5">
        <f>IFERROR(__xludf.DUMMYFUNCTION("""COMPUTED_VALUE"""),12537.0)</f>
        <v>12537</v>
      </c>
    </row>
    <row r="641">
      <c r="A641" s="5">
        <f>IFERROR(__xludf.DUMMYFUNCTION("""COMPUTED_VALUE"""),45875.64583333333)</f>
        <v>45875.64583</v>
      </c>
      <c r="B641" s="5">
        <f>IFERROR(__xludf.DUMMYFUNCTION("""COMPUTED_VALUE"""),12524.0)</f>
        <v>12524</v>
      </c>
    </row>
    <row r="642">
      <c r="A642" s="5">
        <f>IFERROR(__xludf.DUMMYFUNCTION("""COMPUTED_VALUE"""),45876.64583333333)</f>
        <v>45876.64583</v>
      </c>
      <c r="B642" s="5">
        <f>IFERROR(__xludf.DUMMYFUNCTION("""COMPUTED_VALUE"""),12632.0)</f>
        <v>12632</v>
      </c>
    </row>
    <row r="643">
      <c r="A643" s="5">
        <f>IFERROR(__xludf.DUMMYFUNCTION("""COMPUTED_VALUE"""),45877.64583333333)</f>
        <v>45877.64583</v>
      </c>
      <c r="B643" s="5">
        <f>IFERROR(__xludf.DUMMYFUNCTION("""COMPUTED_VALUE"""),12590.0)</f>
        <v>12590</v>
      </c>
    </row>
    <row r="644">
      <c r="A644" s="5">
        <f>IFERROR(__xludf.DUMMYFUNCTION("""COMPUTED_VALUE"""),45880.64583333333)</f>
        <v>45880.64583</v>
      </c>
      <c r="B644" s="5">
        <f>IFERROR(__xludf.DUMMYFUNCTION("""COMPUTED_VALUE"""),12597.0)</f>
        <v>12597</v>
      </c>
    </row>
    <row r="645">
      <c r="A645" s="5">
        <f>IFERROR(__xludf.DUMMYFUNCTION("""COMPUTED_VALUE"""),45881.64583333333)</f>
        <v>45881.64583</v>
      </c>
      <c r="B645" s="5">
        <f>IFERROR(__xludf.DUMMYFUNCTION("""COMPUTED_VALUE"""),12840.0)</f>
        <v>12840</v>
      </c>
    </row>
    <row r="646">
      <c r="A646" s="5">
        <f>IFERROR(__xludf.DUMMYFUNCTION("""COMPUTED_VALUE"""),45882.64583333333)</f>
        <v>45882.64583</v>
      </c>
      <c r="B646" s="5">
        <f>IFERROR(__xludf.DUMMYFUNCTION("""COMPUTED_VALUE"""),12834.0)</f>
        <v>12834</v>
      </c>
    </row>
    <row r="647">
      <c r="A647" s="5">
        <f>IFERROR(__xludf.DUMMYFUNCTION("""COMPUTED_VALUE"""),45883.64583333333)</f>
        <v>45883.64583</v>
      </c>
      <c r="B647" s="5">
        <f>IFERROR(__xludf.DUMMYFUNCTION("""COMPUTED_VALUE"""),12936.0)</f>
        <v>12936</v>
      </c>
    </row>
    <row r="648">
      <c r="A648" s="5">
        <f>IFERROR(__xludf.DUMMYFUNCTION("""COMPUTED_VALUE"""),45887.64583333333)</f>
        <v>45887.64583</v>
      </c>
      <c r="B648" s="5">
        <f>IFERROR(__xludf.DUMMYFUNCTION("""COMPUTED_VALUE"""),14068.0)</f>
        <v>14068</v>
      </c>
    </row>
    <row r="649">
      <c r="A649" s="5">
        <f>IFERROR(__xludf.DUMMYFUNCTION("""COMPUTED_VALUE"""),45888.64583333333)</f>
        <v>45888.64583</v>
      </c>
      <c r="B649" s="5">
        <f>IFERROR(__xludf.DUMMYFUNCTION("""COMPUTED_VALUE"""),14250.0)</f>
        <v>14250</v>
      </c>
    </row>
    <row r="650">
      <c r="A650" s="5">
        <f>IFERROR(__xludf.DUMMYFUNCTION("""COMPUTED_VALUE"""),45889.64583333333)</f>
        <v>45889.64583</v>
      </c>
      <c r="B650" s="5">
        <f>IFERROR(__xludf.DUMMYFUNCTION("""COMPUTED_VALUE"""),14221.0)</f>
        <v>14221</v>
      </c>
    </row>
    <row r="651">
      <c r="A651" s="5">
        <f>IFERROR(__xludf.DUMMYFUNCTION("""COMPUTED_VALUE"""),45890.64583333333)</f>
        <v>45890.64583</v>
      </c>
      <c r="B651" s="5">
        <f>IFERROR(__xludf.DUMMYFUNCTION("""COMPUTED_VALUE"""),14280.0)</f>
        <v>14280</v>
      </c>
    </row>
    <row r="652">
      <c r="A652" s="5">
        <f>IFERROR(__xludf.DUMMYFUNCTION("""COMPUTED_VALUE"""),45891.64583333333)</f>
        <v>45891.64583</v>
      </c>
      <c r="B652" s="5">
        <f>IFERROR(__xludf.DUMMYFUNCTION("""COMPUTED_VALUE"""),14349.0)</f>
        <v>14349</v>
      </c>
    </row>
    <row r="653">
      <c r="A653" s="5">
        <f>IFERROR(__xludf.DUMMYFUNCTION("""COMPUTED_VALUE"""),45894.64583333333)</f>
        <v>45894.64583</v>
      </c>
      <c r="B653" s="5">
        <f>IFERROR(__xludf.DUMMYFUNCTION("""COMPUTED_VALUE"""),14452.0)</f>
        <v>14452</v>
      </c>
    </row>
    <row r="654">
      <c r="A654" s="5">
        <f>IFERROR(__xludf.DUMMYFUNCTION("""COMPUTED_VALUE"""),45895.64583333333)</f>
        <v>45895.64583</v>
      </c>
      <c r="B654" s="5">
        <f>IFERROR(__xludf.DUMMYFUNCTION("""COMPUTED_VALUE"""),14714.0)</f>
        <v>14714</v>
      </c>
    </row>
    <row r="655">
      <c r="A655" s="5">
        <f>IFERROR(__xludf.DUMMYFUNCTION("""COMPUTED_VALUE"""),45897.64583333333)</f>
        <v>45897.64583</v>
      </c>
      <c r="B655" s="5">
        <f>IFERROR(__xludf.DUMMYFUNCTION("""COMPUTED_VALUE"""),14752.0)</f>
        <v>14752</v>
      </c>
    </row>
    <row r="656">
      <c r="A656" s="5">
        <f>IFERROR(__xludf.DUMMYFUNCTION("""COMPUTED_VALUE"""),45898.64583333333)</f>
        <v>45898.64583</v>
      </c>
      <c r="B656" s="5">
        <f>IFERROR(__xludf.DUMMYFUNCTION("""COMPUTED_VALUE"""),14791.0)</f>
        <v>14791</v>
      </c>
    </row>
    <row r="657">
      <c r="A657" s="5">
        <f>IFERROR(__xludf.DUMMYFUNCTION("""COMPUTED_VALUE"""),45901.64583333333)</f>
        <v>45901.64583</v>
      </c>
      <c r="B657" s="5">
        <f>IFERROR(__xludf.DUMMYFUNCTION("""COMPUTED_VALUE"""),14887.0)</f>
        <v>14887</v>
      </c>
    </row>
    <row r="658">
      <c r="A658" s="5">
        <f>IFERROR(__xludf.DUMMYFUNCTION("""COMPUTED_VALUE"""),45902.64583333333)</f>
        <v>45902.64583</v>
      </c>
      <c r="B658" s="5">
        <f>IFERROR(__xludf.DUMMYFUNCTION("""COMPUTED_VALUE"""),14842.0)</f>
        <v>14842</v>
      </c>
    </row>
    <row r="659">
      <c r="A659" s="5">
        <f>IFERROR(__xludf.DUMMYFUNCTION("""COMPUTED_VALUE"""),45903.64583333333)</f>
        <v>45903.64583</v>
      </c>
      <c r="B659" s="5">
        <f>IFERROR(__xludf.DUMMYFUNCTION("""COMPUTED_VALUE"""),14927.0)</f>
        <v>14927</v>
      </c>
    </row>
    <row r="660">
      <c r="A660" s="5">
        <f>IFERROR(__xludf.DUMMYFUNCTION("""COMPUTED_VALUE"""),45904.64583333333)</f>
        <v>45904.64583</v>
      </c>
      <c r="B660" s="5">
        <f>IFERROR(__xludf.DUMMYFUNCTION("""COMPUTED_VALUE"""),14662.0)</f>
        <v>14662</v>
      </c>
    </row>
    <row r="661">
      <c r="A661" s="5">
        <f>IFERROR(__xludf.DUMMYFUNCTION("""COMPUTED_VALUE"""),45905.64583333333)</f>
        <v>45905.64583</v>
      </c>
      <c r="B661" s="5">
        <f>IFERROR(__xludf.DUMMYFUNCTION("""COMPUTED_VALUE"""),14895.0)</f>
        <v>14895</v>
      </c>
    </row>
    <row r="662">
      <c r="A662" s="5">
        <f>IFERROR(__xludf.DUMMYFUNCTION("""COMPUTED_VALUE"""),45908.64583333333)</f>
        <v>45908.64583</v>
      </c>
      <c r="B662" s="5">
        <f>IFERROR(__xludf.DUMMYFUNCTION("""COMPUTED_VALUE"""),15258.0)</f>
        <v>15258</v>
      </c>
    </row>
    <row r="663">
      <c r="A663" s="5">
        <f>IFERROR(__xludf.DUMMYFUNCTION("""COMPUTED_VALUE"""),45909.64583333333)</f>
        <v>45909.64583</v>
      </c>
      <c r="B663" s="5">
        <f>IFERROR(__xludf.DUMMYFUNCTION("""COMPUTED_VALUE"""),15365.0)</f>
        <v>15365</v>
      </c>
    </row>
    <row r="664">
      <c r="A664" s="5">
        <f>IFERROR(__xludf.DUMMYFUNCTION("""COMPUTED_VALUE"""),45910.64583333333)</f>
        <v>45910.64583</v>
      </c>
      <c r="B664" s="5">
        <f>IFERROR(__xludf.DUMMYFUNCTION("""COMPUTED_VALUE"""),15108.0)</f>
        <v>15108</v>
      </c>
    </row>
    <row r="665">
      <c r="A665" s="5">
        <f>IFERROR(__xludf.DUMMYFUNCTION("""COMPUTED_VALUE"""),45911.64583333333)</f>
        <v>45911.64583</v>
      </c>
      <c r="B665" s="5">
        <f>IFERROR(__xludf.DUMMYFUNCTION("""COMPUTED_VALUE"""),15095.0)</f>
        <v>15095</v>
      </c>
    </row>
    <row r="666">
      <c r="A666" s="5">
        <f>IFERROR(__xludf.DUMMYFUNCTION("""COMPUTED_VALUE"""),45912.64583333333)</f>
        <v>45912.64583</v>
      </c>
      <c r="B666" s="5">
        <f>IFERROR(__xludf.DUMMYFUNCTION("""COMPUTED_VALUE"""),15325.0)</f>
        <v>15325</v>
      </c>
    </row>
    <row r="667">
      <c r="A667" s="5">
        <f>IFERROR(__xludf.DUMMYFUNCTION("""COMPUTED_VALUE"""),45915.64583333333)</f>
        <v>45915.64583</v>
      </c>
      <c r="B667" s="5">
        <f>IFERROR(__xludf.DUMMYFUNCTION("""COMPUTED_VALUE"""),15265.0)</f>
        <v>15265</v>
      </c>
    </row>
    <row r="668">
      <c r="A668" s="5">
        <f>IFERROR(__xludf.DUMMYFUNCTION("""COMPUTED_VALUE"""),45916.64583333333)</f>
        <v>45916.64583</v>
      </c>
      <c r="B668" s="5">
        <f>IFERROR(__xludf.DUMMYFUNCTION("""COMPUTED_VALUE"""),15573.0)</f>
        <v>15573</v>
      </c>
    </row>
    <row r="669">
      <c r="A669" s="5">
        <f>IFERROR(__xludf.DUMMYFUNCTION("""COMPUTED_VALUE"""),45917.64583333333)</f>
        <v>45917.64583</v>
      </c>
      <c r="B669" s="5">
        <f>IFERROR(__xludf.DUMMYFUNCTION("""COMPUTED_VALUE"""),15801.0)</f>
        <v>15801</v>
      </c>
    </row>
    <row r="670">
      <c r="A670" s="5">
        <f>IFERROR(__xludf.DUMMYFUNCTION("""COMPUTED_VALUE"""),45918.64583333333)</f>
        <v>45918.64583</v>
      </c>
      <c r="B670" s="5">
        <f>IFERROR(__xludf.DUMMYFUNCTION("""COMPUTED_VALUE"""),15817.0)</f>
        <v>15817</v>
      </c>
    </row>
    <row r="671">
      <c r="A671" s="5">
        <f>IFERROR(__xludf.DUMMYFUNCTION("""COMPUTED_VALUE"""),45919.64583333333)</f>
        <v>45919.64583</v>
      </c>
      <c r="B671" s="5">
        <f>IFERROR(__xludf.DUMMYFUNCTION("""COMPUTED_VALUE"""),15864.0)</f>
        <v>15864</v>
      </c>
    </row>
    <row r="672">
      <c r="A672" s="5">
        <f>IFERROR(__xludf.DUMMYFUNCTION("""COMPUTED_VALUE"""),45922.64583333333)</f>
        <v>45922.64583</v>
      </c>
      <c r="B672" s="5">
        <f>IFERROR(__xludf.DUMMYFUNCTION("""COMPUTED_VALUE"""),15816.0)</f>
        <v>15816</v>
      </c>
    </row>
    <row r="673">
      <c r="A673" s="5">
        <f>IFERROR(__xludf.DUMMYFUNCTION("""COMPUTED_VALUE"""),45923.64583333333)</f>
        <v>45923.64583</v>
      </c>
      <c r="B673" s="5">
        <f>IFERROR(__xludf.DUMMYFUNCTION("""COMPUTED_VALUE"""),16097.0)</f>
        <v>16097</v>
      </c>
    </row>
    <row r="674">
      <c r="A674" s="5">
        <f>IFERROR(__xludf.DUMMYFUNCTION("""COMPUTED_VALUE"""),45924.64583333333)</f>
        <v>45924.64583</v>
      </c>
      <c r="B674" s="5">
        <f>IFERROR(__xludf.DUMMYFUNCTION("""COMPUTED_VALUE"""),16249.0)</f>
        <v>16249</v>
      </c>
    </row>
    <row r="675">
      <c r="A675" s="5">
        <f>IFERROR(__xludf.DUMMYFUNCTION("""COMPUTED_VALUE"""),45925.64583333333)</f>
        <v>45925.64583</v>
      </c>
      <c r="B675" s="5">
        <f>IFERROR(__xludf.DUMMYFUNCTION("""COMPUTED_VALUE"""),16269.0)</f>
        <v>16269</v>
      </c>
    </row>
    <row r="676">
      <c r="A676" s="5">
        <f>IFERROR(__xludf.DUMMYFUNCTION("""COMPUTED_VALUE"""),45926.64583333333)</f>
        <v>45926.64583</v>
      </c>
      <c r="B676" s="5">
        <f>IFERROR(__xludf.DUMMYFUNCTION("""COMPUTED_VALUE"""),16286.0)</f>
        <v>16286</v>
      </c>
    </row>
    <row r="677">
      <c r="A677" s="5">
        <f>IFERROR(__xludf.DUMMYFUNCTION("""COMPUTED_VALUE"""),45929.64583333333)</f>
        <v>45929.64583</v>
      </c>
      <c r="B677" s="5">
        <f>IFERROR(__xludf.DUMMYFUNCTION("""COMPUTED_VALUE"""),15984.0)</f>
        <v>15984</v>
      </c>
    </row>
    <row r="678">
      <c r="A678" s="5">
        <f>IFERROR(__xludf.DUMMYFUNCTION("""COMPUTED_VALUE"""),45930.64583333333)</f>
        <v>45930.64583</v>
      </c>
      <c r="B678" s="5">
        <f>IFERROR(__xludf.DUMMYFUNCTION("""COMPUTED_VALUE"""),16029.0)</f>
        <v>16029</v>
      </c>
    </row>
    <row r="679">
      <c r="A679" s="5">
        <f>IFERROR(__xludf.DUMMYFUNCTION("""COMPUTED_VALUE"""),45931.64583333333)</f>
        <v>45931.64583</v>
      </c>
      <c r="B679" s="5">
        <f>IFERROR(__xludf.DUMMYFUNCTION("""COMPUTED_VALUE"""),15965.0)</f>
        <v>15965</v>
      </c>
    </row>
    <row r="680">
      <c r="A680" s="5">
        <f>IFERROR(__xludf.DUMMYFUNCTION("""COMPUTED_VALUE"""),45933.64583333333)</f>
        <v>45933.64583</v>
      </c>
      <c r="B680" s="5">
        <f>IFERROR(__xludf.DUMMYFUNCTION("""COMPUTED_VALUE"""),15806.0)</f>
        <v>15806</v>
      </c>
    </row>
    <row r="681">
      <c r="A681" s="5">
        <f>IFERROR(__xludf.DUMMYFUNCTION("""COMPUTED_VALUE"""),45936.64583333333)</f>
        <v>45936.64583</v>
      </c>
      <c r="B681" s="5">
        <f>IFERROR(__xludf.DUMMYFUNCTION("""COMPUTED_VALUE"""),15998.0)</f>
        <v>15998</v>
      </c>
    </row>
    <row r="682">
      <c r="A682" s="5">
        <f>IFERROR(__xludf.DUMMYFUNCTION("""COMPUTED_VALUE"""),45937.64583333333)</f>
        <v>45937.64583</v>
      </c>
      <c r="B682" s="5">
        <f>IFERROR(__xludf.DUMMYFUNCTION("""COMPUTED_VALUE"""),16108.0)</f>
        <v>16108</v>
      </c>
    </row>
    <row r="683">
      <c r="A683" s="5">
        <f>IFERROR(__xludf.DUMMYFUNCTION("""COMPUTED_VALUE"""),45938.64583333333)</f>
        <v>45938.64583</v>
      </c>
      <c r="B683" s="5">
        <f>IFERROR(__xludf.DUMMYFUNCTION("""COMPUTED_VALUE"""),16012.0)</f>
        <v>16012</v>
      </c>
    </row>
    <row r="684">
      <c r="A684" s="5">
        <f>IFERROR(__xludf.DUMMYFUNCTION("""COMPUTED_VALUE"""),45939.64583333333)</f>
        <v>45939.64583</v>
      </c>
      <c r="B684" s="5">
        <f>IFERROR(__xludf.DUMMYFUNCTION("""COMPUTED_VALUE"""),15985.0)</f>
        <v>15985</v>
      </c>
    </row>
    <row r="685">
      <c r="A685" s="5">
        <f>IFERROR(__xludf.DUMMYFUNCTION("""COMPUTED_VALUE"""),45940.64583333333)</f>
        <v>45940.64583</v>
      </c>
      <c r="B685" s="5">
        <f>IFERROR(__xludf.DUMMYFUNCTION("""COMPUTED_VALUE"""),16265.0)</f>
        <v>16265</v>
      </c>
    </row>
    <row r="686">
      <c r="A686" s="5">
        <f>IFERROR(__xludf.DUMMYFUNCTION("""COMPUTED_VALUE"""),45943.64583333333)</f>
        <v>45943.64583</v>
      </c>
      <c r="B686" s="5">
        <f>IFERROR(__xludf.DUMMYFUNCTION("""COMPUTED_VALUE"""),16323.0)</f>
        <v>16323</v>
      </c>
    </row>
    <row r="687">
      <c r="A687" s="5">
        <f>IFERROR(__xludf.DUMMYFUNCTION("""COMPUTED_VALUE"""),45944.64583333333)</f>
        <v>45944.64583</v>
      </c>
      <c r="B687" s="5">
        <f>IFERROR(__xludf.DUMMYFUNCTION("""COMPUTED_VALUE"""),16261.0)</f>
        <v>16261</v>
      </c>
    </row>
    <row r="688">
      <c r="A688" s="5">
        <f>IFERROR(__xludf.DUMMYFUNCTION("""COMPUTED_VALUE"""),45945.64583333333)</f>
        <v>45945.64583</v>
      </c>
      <c r="B688" s="5">
        <f>IFERROR(__xludf.DUMMYFUNCTION("""COMPUTED_VALUE"""),16212.0)</f>
        <v>16212</v>
      </c>
    </row>
    <row r="689">
      <c r="A689" s="5">
        <f>IFERROR(__xludf.DUMMYFUNCTION("""COMPUTED_VALUE"""),45946.64583333333)</f>
        <v>45946.64583</v>
      </c>
      <c r="B689" s="5">
        <f>IFERROR(__xludf.DUMMYFUNCTION("""COMPUTED_VALUE"""),16298.0)</f>
        <v>16298</v>
      </c>
    </row>
    <row r="690">
      <c r="A690" s="5">
        <f>IFERROR(__xludf.DUMMYFUNCTION("""COMPUTED_VALUE"""),45947.64583333333)</f>
        <v>45947.64583</v>
      </c>
      <c r="B690" s="5">
        <f>IFERROR(__xludf.DUMMYFUNCTION("""COMPUTED_VALUE"""),16401.0)</f>
        <v>16401</v>
      </c>
    </row>
    <row r="691">
      <c r="A691" s="5">
        <f>IFERROR(__xludf.DUMMYFUNCTION("""COMPUTED_VALUE"""),45950.64583333333)</f>
        <v>45950.64583</v>
      </c>
      <c r="B691" s="5">
        <f>IFERROR(__xludf.DUMMYFUNCTION("""COMPUTED_VALUE"""),16424.0)</f>
        <v>16424</v>
      </c>
    </row>
    <row r="692">
      <c r="A692" s="5">
        <f>IFERROR(__xludf.DUMMYFUNCTION("""COMPUTED_VALUE"""),45951.64583333333)</f>
        <v>45951.64583</v>
      </c>
      <c r="B692" s="5">
        <f>IFERROR(__xludf.DUMMYFUNCTION("""COMPUTED_VALUE"""),16396.0)</f>
        <v>16396</v>
      </c>
    </row>
    <row r="693">
      <c r="A693" s="5">
        <f>IFERROR(__xludf.DUMMYFUNCTION("""COMPUTED_VALUE"""),45953.64583333333)</f>
        <v>45953.64583</v>
      </c>
      <c r="B693" s="5">
        <f>IFERROR(__xludf.DUMMYFUNCTION("""COMPUTED_VALUE"""),16393.0)</f>
        <v>16393</v>
      </c>
    </row>
    <row r="694">
      <c r="A694" s="5">
        <f>IFERROR(__xludf.DUMMYFUNCTION("""COMPUTED_VALUE"""),45954.64583333333)</f>
        <v>45954.64583</v>
      </c>
      <c r="B694" s="5">
        <f>IFERROR(__xludf.DUMMYFUNCTION("""COMPUTED_VALUE"""),16274.0)</f>
        <v>16274</v>
      </c>
    </row>
    <row r="695">
      <c r="A695" s="5">
        <f>IFERROR(__xludf.DUMMYFUNCTION("""COMPUTED_VALUE"""),45957.64583333333)</f>
        <v>45957.64583</v>
      </c>
      <c r="B695" s="5">
        <f>IFERROR(__xludf.DUMMYFUNCTION("""COMPUTED_VALUE"""),16388.0)</f>
        <v>16388</v>
      </c>
    </row>
    <row r="696">
      <c r="A696" s="5">
        <f>IFERROR(__xludf.DUMMYFUNCTION("""COMPUTED_VALUE"""),45958.64583333333)</f>
        <v>45958.64583</v>
      </c>
      <c r="B696" s="5">
        <f>IFERROR(__xludf.DUMMYFUNCTION("""COMPUTED_VALUE"""),16311.0)</f>
        <v>16311</v>
      </c>
    </row>
    <row r="697">
      <c r="A697" s="5">
        <f>IFERROR(__xludf.DUMMYFUNCTION("""COMPUTED_VALUE"""),45959.64583333333)</f>
        <v>45959.64583</v>
      </c>
      <c r="B697" s="5">
        <f>IFERROR(__xludf.DUMMYFUNCTION("""COMPUTED_VALUE"""),16138.0)</f>
        <v>16138</v>
      </c>
    </row>
    <row r="698">
      <c r="A698" s="5">
        <f>IFERROR(__xludf.DUMMYFUNCTION("""COMPUTED_VALUE"""),45960.64583333333)</f>
        <v>45960.64583</v>
      </c>
      <c r="B698" s="5">
        <f>IFERROR(__xludf.DUMMYFUNCTION("""COMPUTED_VALUE"""),16206.0)</f>
        <v>16206</v>
      </c>
    </row>
    <row r="699">
      <c r="A699" s="5">
        <f>IFERROR(__xludf.DUMMYFUNCTION("""COMPUTED_VALUE"""),45961.64583333333)</f>
        <v>45961.64583</v>
      </c>
      <c r="B699" s="5">
        <f>IFERROR(__xludf.DUMMYFUNCTION("""COMPUTED_VALUE"""),16186.0)</f>
        <v>16186</v>
      </c>
    </row>
    <row r="700">
      <c r="A700" s="5">
        <f>IFERROR(__xludf.DUMMYFUNCTION("""COMPUTED_VALUE"""),45964.64583333333)</f>
        <v>45964.64583</v>
      </c>
      <c r="B700" s="5">
        <f>IFERROR(__xludf.DUMMYFUNCTION("""COMPUTED_VALUE"""),15651.0)</f>
        <v>15651</v>
      </c>
    </row>
    <row r="701">
      <c r="A701" s="5">
        <f>IFERROR(__xludf.DUMMYFUNCTION("""COMPUTED_VALUE"""),45965.64583333333)</f>
        <v>45965.64583</v>
      </c>
      <c r="B701" s="5">
        <f>IFERROR(__xludf.DUMMYFUNCTION("""COMPUTED_VALUE"""),15374.0)</f>
        <v>15374</v>
      </c>
    </row>
    <row r="702">
      <c r="A702" s="5">
        <f>IFERROR(__xludf.DUMMYFUNCTION("""COMPUTED_VALUE"""),45967.64583333333)</f>
        <v>45967.64583</v>
      </c>
      <c r="B702" s="5">
        <f>IFERROR(__xludf.DUMMYFUNCTION("""COMPUTED_VALUE"""),15452.0)</f>
        <v>15452</v>
      </c>
    </row>
    <row r="703">
      <c r="A703" s="5">
        <f>IFERROR(__xludf.DUMMYFUNCTION("""COMPUTED_VALUE"""),45968.64583333333)</f>
        <v>45968.64583</v>
      </c>
      <c r="B703" s="5">
        <f>IFERROR(__xludf.DUMMYFUNCTION("""COMPUTED_VALUE"""),15479.0)</f>
        <v>15479</v>
      </c>
    </row>
    <row r="704">
      <c r="A704" s="5">
        <f>IFERROR(__xludf.DUMMYFUNCTION("""COMPUTED_VALUE"""),45971.64583333333)</f>
        <v>45971.64583</v>
      </c>
      <c r="B704" s="5">
        <f>IFERROR(__xludf.DUMMYFUNCTION("""COMPUTED_VALUE"""),15583.0)</f>
        <v>15583</v>
      </c>
    </row>
    <row r="705">
      <c r="A705" s="5">
        <f>IFERROR(__xludf.DUMMYFUNCTION("""COMPUTED_VALUE"""),45972.64583333333)</f>
        <v>45972.64583</v>
      </c>
      <c r="B705" s="5">
        <f>IFERROR(__xludf.DUMMYFUNCTION("""COMPUTED_VALUE"""),15645.0)</f>
        <v>15645</v>
      </c>
    </row>
    <row r="706">
      <c r="A706" s="5">
        <f>IFERROR(__xludf.DUMMYFUNCTION("""COMPUTED_VALUE"""),45973.64583333333)</f>
        <v>45973.64583</v>
      </c>
      <c r="B706" s="5">
        <f>IFERROR(__xludf.DUMMYFUNCTION("""COMPUTED_VALUE"""),15696.0)</f>
        <v>15696</v>
      </c>
    </row>
    <row r="707">
      <c r="A707" s="5">
        <f>IFERROR(__xludf.DUMMYFUNCTION("""COMPUTED_VALUE"""),45974.64583333333)</f>
        <v>45974.64583</v>
      </c>
      <c r="B707" s="5">
        <f>IFERROR(__xludf.DUMMYFUNCTION("""COMPUTED_VALUE"""),15749.0)</f>
        <v>15749</v>
      </c>
    </row>
    <row r="708">
      <c r="A708" s="5">
        <f>IFERROR(__xludf.DUMMYFUNCTION("""COMPUTED_VALUE"""),45975.64583333333)</f>
        <v>45975.64583</v>
      </c>
      <c r="B708" s="5">
        <f>IFERROR(__xludf.DUMMYFUNCTION("""COMPUTED_VALUE"""),15684.0)</f>
        <v>15684</v>
      </c>
    </row>
    <row r="709">
      <c r="A709" s="5">
        <f>IFERROR(__xludf.DUMMYFUNCTION("""COMPUTED_VALUE"""),45978.64583333333)</f>
        <v>45978.64583</v>
      </c>
      <c r="B709" s="5">
        <f>IFERROR(__xludf.DUMMYFUNCTION("""COMPUTED_VALUE"""),15878.0)</f>
        <v>15878</v>
      </c>
    </row>
    <row r="710">
      <c r="A710" s="5">
        <f>IFERROR(__xludf.DUMMYFUNCTION("""COMPUTED_VALUE"""),45979.64583333333)</f>
        <v>45979.64583</v>
      </c>
      <c r="B710" s="5">
        <f>IFERROR(__xludf.DUMMYFUNCTION("""COMPUTED_VALUE"""),15930.0)</f>
        <v>15930</v>
      </c>
    </row>
    <row r="711">
      <c r="A711" s="5">
        <f>IFERROR(__xludf.DUMMYFUNCTION("""COMPUTED_VALUE"""),45980.64583333333)</f>
        <v>45980.64583</v>
      </c>
      <c r="B711" s="5">
        <f>IFERROR(__xludf.DUMMYFUNCTION("""COMPUTED_VALUE"""),15768.0)</f>
        <v>15768</v>
      </c>
    </row>
    <row r="712">
      <c r="A712" s="5">
        <f>IFERROR(__xludf.DUMMYFUNCTION("""COMPUTED_VALUE"""),45981.64583333333)</f>
        <v>45981.64583</v>
      </c>
      <c r="B712" s="5">
        <f>IFERROR(__xludf.DUMMYFUNCTION("""COMPUTED_VALUE"""),15801.0)</f>
        <v>15801</v>
      </c>
    </row>
    <row r="713">
      <c r="A713" s="5">
        <f>IFERROR(__xludf.DUMMYFUNCTION("""COMPUTED_VALUE"""),45982.64583333333)</f>
        <v>45982.64583</v>
      </c>
      <c r="B713" s="5">
        <f>IFERROR(__xludf.DUMMYFUNCTION("""COMPUTED_VALUE"""),15977.0)</f>
        <v>15977</v>
      </c>
    </row>
    <row r="714">
      <c r="A714" s="5">
        <f>IFERROR(__xludf.DUMMYFUNCTION("""COMPUTED_VALUE"""),45985.64583333333)</f>
        <v>45985.64583</v>
      </c>
      <c r="B714" s="5">
        <f>IFERROR(__xludf.DUMMYFUNCTION("""COMPUTED_VALUE"""),15958.0)</f>
        <v>15958</v>
      </c>
    </row>
    <row r="715">
      <c r="A715" s="5">
        <f>IFERROR(__xludf.DUMMYFUNCTION("""COMPUTED_VALUE"""),45986.64583333333)</f>
        <v>45986.64583</v>
      </c>
      <c r="B715" s="5">
        <f>IFERROR(__xludf.DUMMYFUNCTION("""COMPUTED_VALUE"""),15889.0)</f>
        <v>15889</v>
      </c>
    </row>
    <row r="716">
      <c r="A716" s="5">
        <f>IFERROR(__xludf.DUMMYFUNCTION("""COMPUTED_VALUE"""),45987.64583333333)</f>
        <v>45987.64583</v>
      </c>
      <c r="B716" s="5">
        <f>IFERROR(__xludf.DUMMYFUNCTION("""COMPUTED_VALUE"""),16156.0)</f>
        <v>16156</v>
      </c>
    </row>
    <row r="717">
      <c r="A717" s="5">
        <f>IFERROR(__xludf.DUMMYFUNCTION("""COMPUTED_VALUE"""),45988.64583333333)</f>
        <v>45988.64583</v>
      </c>
      <c r="B717" s="5">
        <f>IFERROR(__xludf.DUMMYFUNCTION("""COMPUTED_VALUE"""),15903.0)</f>
        <v>15903</v>
      </c>
    </row>
    <row r="718">
      <c r="A718" s="5">
        <f>IFERROR(__xludf.DUMMYFUNCTION("""COMPUTED_VALUE"""),45989.64583333333)</f>
        <v>45989.64583</v>
      </c>
      <c r="B718" s="5">
        <f>IFERROR(__xludf.DUMMYFUNCTION("""COMPUTED_VALUE"""),15900.0)</f>
        <v>15900</v>
      </c>
    </row>
    <row r="719">
      <c r="A719" s="5">
        <f>IFERROR(__xludf.DUMMYFUNCTION("""COMPUTED_VALUE"""),45992.64583333333)</f>
        <v>45992.64583</v>
      </c>
      <c r="B719" s="5">
        <f>IFERROR(__xludf.DUMMYFUNCTION("""COMPUTED_VALUE"""),16097.0)</f>
        <v>16097</v>
      </c>
    </row>
    <row r="720">
      <c r="A720" s="5">
        <f>IFERROR(__xludf.DUMMYFUNCTION("""COMPUTED_VALUE"""),45993.64583333333)</f>
        <v>45993.64583</v>
      </c>
      <c r="B720" s="5">
        <f>IFERROR(__xludf.DUMMYFUNCTION("""COMPUTED_VALUE"""),16239.0)</f>
        <v>16239</v>
      </c>
    </row>
    <row r="721">
      <c r="A721" s="5">
        <f>IFERROR(__xludf.DUMMYFUNCTION("""COMPUTED_VALUE"""),45994.64583333333)</f>
        <v>45994.64583</v>
      </c>
      <c r="B721" s="5">
        <f>IFERROR(__xludf.DUMMYFUNCTION("""COMPUTED_VALUE"""),16082.0)</f>
        <v>16082</v>
      </c>
    </row>
    <row r="722">
      <c r="A722" s="5">
        <f>IFERROR(__xludf.DUMMYFUNCTION("""COMPUTED_VALUE"""),45995.64583333333)</f>
        <v>45995.64583</v>
      </c>
      <c r="B722" s="5">
        <f>IFERROR(__xludf.DUMMYFUNCTION("""COMPUTED_VALUE"""),15994.0)</f>
        <v>15994</v>
      </c>
    </row>
    <row r="723">
      <c r="A723" s="5">
        <f>IFERROR(__xludf.DUMMYFUNCTION("""COMPUTED_VALUE"""),45996.64583333333)</f>
        <v>45996.64583</v>
      </c>
      <c r="B723" s="5">
        <f>IFERROR(__xludf.DUMMYFUNCTION("""COMPUTED_VALUE"""),16282.0)</f>
        <v>16282</v>
      </c>
    </row>
    <row r="724">
      <c r="A724" s="5">
        <f>IFERROR(__xludf.DUMMYFUNCTION("""COMPUTED_VALUE"""),45999.64583333333)</f>
        <v>45999.64583</v>
      </c>
      <c r="B724" s="5">
        <f>IFERROR(__xludf.DUMMYFUNCTION("""COMPUTED_VALUE"""),16187.0)</f>
        <v>16187</v>
      </c>
    </row>
    <row r="725">
      <c r="A725" s="5">
        <f>IFERROR(__xludf.DUMMYFUNCTION("""COMPUTED_VALUE"""),46000.64583333333)</f>
        <v>46000.64583</v>
      </c>
      <c r="B725" s="5">
        <f>IFERROR(__xludf.DUMMYFUNCTION("""COMPUTED_VALUE"""),16020.0)</f>
        <v>16020</v>
      </c>
    </row>
    <row r="726">
      <c r="A726" s="5">
        <f>IFERROR(__xludf.DUMMYFUNCTION("""COMPUTED_VALUE"""),46001.64583333333)</f>
        <v>46001.64583</v>
      </c>
      <c r="B726" s="5">
        <f>IFERROR(__xludf.DUMMYFUNCTION("""COMPUTED_VALUE"""),16019.0)</f>
        <v>16019</v>
      </c>
    </row>
    <row r="727">
      <c r="A727" s="5">
        <f>IFERROR(__xludf.DUMMYFUNCTION("""COMPUTED_VALUE"""),46002.64583333333)</f>
        <v>46002.64583</v>
      </c>
      <c r="B727" s="5">
        <f>IFERROR(__xludf.DUMMYFUNCTION("""COMPUTED_VALUE"""),16248.0)</f>
        <v>16248</v>
      </c>
    </row>
    <row r="728">
      <c r="A728" s="5">
        <f>IFERROR(__xludf.DUMMYFUNCTION("""COMPUTED_VALUE"""),46003.64583333333)</f>
        <v>46003.64583</v>
      </c>
      <c r="B728" s="5">
        <f>IFERROR(__xludf.DUMMYFUNCTION("""COMPUTED_VALUE"""),16522.0)</f>
        <v>16522</v>
      </c>
    </row>
    <row r="729">
      <c r="A729" s="5">
        <f>IFERROR(__xludf.DUMMYFUNCTION("""COMPUTED_VALUE"""),46006.64583333333)</f>
        <v>46006.64583</v>
      </c>
      <c r="B729" s="5">
        <f>IFERROR(__xludf.DUMMYFUNCTION("""COMPUTED_VALUE"""),16415.0)</f>
        <v>16415</v>
      </c>
    </row>
    <row r="730">
      <c r="A730" s="5">
        <f>IFERROR(__xludf.DUMMYFUNCTION("""COMPUTED_VALUE"""),46007.64583333333)</f>
        <v>46007.64583</v>
      </c>
      <c r="B730" s="5">
        <f>IFERROR(__xludf.DUMMYFUNCTION("""COMPUTED_VALUE"""),16354.0)</f>
        <v>16354</v>
      </c>
    </row>
    <row r="731">
      <c r="A731" s="5">
        <f>IFERROR(__xludf.DUMMYFUNCTION("""COMPUTED_VALUE"""),46008.64583333333)</f>
        <v>46008.64583</v>
      </c>
      <c r="B731" s="5">
        <f>IFERROR(__xludf.DUMMYFUNCTION("""COMPUTED_VALUE"""),16398.0)</f>
        <v>16398</v>
      </c>
    </row>
    <row r="732">
      <c r="A732" s="5">
        <f>IFERROR(__xludf.DUMMYFUNCTION("""COMPUTED_VALUE"""),46009.64583333333)</f>
        <v>46009.64583</v>
      </c>
      <c r="B732" s="5">
        <f>IFERROR(__xludf.DUMMYFUNCTION("""COMPUTED_VALUE"""),16329.0)</f>
        <v>16329</v>
      </c>
    </row>
    <row r="733">
      <c r="A733" s="5">
        <f>IFERROR(__xludf.DUMMYFUNCTION("""COMPUTED_VALUE"""),46010.64583333333)</f>
        <v>46010.64583</v>
      </c>
      <c r="B733" s="5">
        <f>IFERROR(__xludf.DUMMYFUNCTION("""COMPUTED_VALUE"""),16414.0)</f>
        <v>16414</v>
      </c>
    </row>
    <row r="734">
      <c r="A734" s="5">
        <f>IFERROR(__xludf.DUMMYFUNCTION("""COMPUTED_VALUE"""),46013.64583333333)</f>
        <v>46013.64583</v>
      </c>
      <c r="B734" s="5">
        <f>IFERROR(__xludf.DUMMYFUNCTION("""COMPUTED_VALUE"""),16649.0)</f>
        <v>16649</v>
      </c>
    </row>
    <row r="735">
      <c r="A735" s="5">
        <f>IFERROR(__xludf.DUMMYFUNCTION("""COMPUTED_VALUE"""),46014.64583333333)</f>
        <v>46014.64583</v>
      </c>
      <c r="B735" s="5">
        <f>IFERROR(__xludf.DUMMYFUNCTION("""COMPUTED_VALUE"""),16585.0)</f>
        <v>16585</v>
      </c>
    </row>
    <row r="736">
      <c r="A736" s="5">
        <f>IFERROR(__xludf.DUMMYFUNCTION("""COMPUTED_VALUE"""),46015.64583333333)</f>
        <v>46015.64583</v>
      </c>
      <c r="B736" s="5">
        <f>IFERROR(__xludf.DUMMYFUNCTION("""COMPUTED_VALUE"""),16703.0)</f>
        <v>16703</v>
      </c>
    </row>
    <row r="737">
      <c r="A737" s="5">
        <f>IFERROR(__xludf.DUMMYFUNCTION("""COMPUTED_VALUE"""),46017.64583333333)</f>
        <v>46017.64583</v>
      </c>
      <c r="B737" s="5">
        <f>IFERROR(__xludf.DUMMYFUNCTION("""COMPUTED_VALUE"""),16596.0)</f>
        <v>16596</v>
      </c>
    </row>
    <row r="738">
      <c r="A738" s="5">
        <f>IFERROR(__xludf.DUMMYFUNCTION("""COMPUTED_VALUE"""),46020.64583333333)</f>
        <v>46020.64583</v>
      </c>
      <c r="B738" s="5">
        <f>IFERROR(__xludf.DUMMYFUNCTION("""COMPUTED_VALUE"""),16542.0)</f>
        <v>16542</v>
      </c>
    </row>
    <row r="739">
      <c r="A739" s="5">
        <f>IFERROR(__xludf.DUMMYFUNCTION("""COMPUTED_VALUE"""),46021.64583333333)</f>
        <v>46021.64583</v>
      </c>
      <c r="B739" s="5">
        <f>IFERROR(__xludf.DUMMYFUNCTION("""COMPUTED_VALUE"""),16647.0)</f>
        <v>16647</v>
      </c>
    </row>
    <row r="740">
      <c r="A740" s="5">
        <f>IFERROR(__xludf.DUMMYFUNCTION("""COMPUTED_VALUE"""),46022.64583333333)</f>
        <v>46022.64583</v>
      </c>
      <c r="B740" s="5">
        <f>IFERROR(__xludf.DUMMYFUNCTION("""COMPUTED_VALUE"""),16697.0)</f>
        <v>16697</v>
      </c>
    </row>
    <row r="741">
      <c r="A741" s="5">
        <f>IFERROR(__xludf.DUMMYFUNCTION("""COMPUTED_VALUE"""),46023.64583333333)</f>
        <v>46023.64583</v>
      </c>
      <c r="B741" s="5">
        <f>IFERROR(__xludf.DUMMYFUNCTION("""COMPUTED_VALUE"""),16708.0)</f>
        <v>16708</v>
      </c>
    </row>
    <row r="742">
      <c r="A742" s="5">
        <f>IFERROR(__xludf.DUMMYFUNCTION("""COMPUTED_VALUE"""),46024.64583333333)</f>
        <v>46024.64583</v>
      </c>
      <c r="B742" s="5">
        <f>IFERROR(__xludf.DUMMYFUNCTION("""COMPUTED_VALUE"""),16960.0)</f>
        <v>16960</v>
      </c>
    </row>
    <row r="743">
      <c r="A743" s="5">
        <f>IFERROR(__xludf.DUMMYFUNCTION("""COMPUTED_VALUE"""),46027.64583333333)</f>
        <v>46027.64583</v>
      </c>
      <c r="B743" s="5">
        <f>IFERROR(__xludf.DUMMYFUNCTION("""COMPUTED_VALUE"""),17155.0)</f>
        <v>17155</v>
      </c>
    </row>
    <row r="744">
      <c r="A744" s="5">
        <f>IFERROR(__xludf.DUMMYFUNCTION("""COMPUTED_VALUE"""),46028.64583333333)</f>
        <v>46028.64583</v>
      </c>
      <c r="B744" s="5">
        <f>IFERROR(__xludf.DUMMYFUNCTION("""COMPUTED_VALUE"""),17292.0)</f>
        <v>17292</v>
      </c>
    </row>
    <row r="745">
      <c r="A745" s="5">
        <f>IFERROR(__xludf.DUMMYFUNCTION("""COMPUTED_VALUE"""),46029.64583333333)</f>
        <v>46029.64583</v>
      </c>
      <c r="B745" s="5">
        <f>IFERROR(__xludf.DUMMYFUNCTION("""COMPUTED_VALUE"""),16809.0)</f>
        <v>16809</v>
      </c>
    </row>
    <row r="746">
      <c r="A746" s="5">
        <f>IFERROR(__xludf.DUMMYFUNCTION("""COMPUTED_VALUE"""),46030.64583333333)</f>
        <v>46030.64583</v>
      </c>
      <c r="B746" s="5">
        <f>IFERROR(__xludf.DUMMYFUNCTION("""COMPUTED_VALUE"""),16664.0)</f>
        <v>16664</v>
      </c>
    </row>
    <row r="747">
      <c r="A747" s="5">
        <f>IFERROR(__xludf.DUMMYFUNCTION("""COMPUTED_VALUE"""),46031.64583333333)</f>
        <v>46031.64583</v>
      </c>
      <c r="B747" s="5">
        <f>IFERROR(__xludf.DUMMYFUNCTION("""COMPUTED_VALUE"""),16501.0)</f>
        <v>16501</v>
      </c>
    </row>
    <row r="748">
      <c r="A748" s="5">
        <f>IFERROR(__xludf.DUMMYFUNCTION("""COMPUTED_VALUE"""),46034.64583333333)</f>
        <v>46034.64583</v>
      </c>
      <c r="B748" s="5">
        <f>IFERROR(__xludf.DUMMYFUNCTION("""COMPUTED_VALUE"""),16582.0)</f>
        <v>16582</v>
      </c>
    </row>
    <row r="749">
      <c r="A749" s="5">
        <f>IFERROR(__xludf.DUMMYFUNCTION("""COMPUTED_VALUE"""),46035.64583333333)</f>
        <v>46035.64583</v>
      </c>
      <c r="B749" s="5">
        <f>IFERROR(__xludf.DUMMYFUNCTION("""COMPUTED_VALUE"""),16426.0)</f>
        <v>16426</v>
      </c>
    </row>
    <row r="750">
      <c r="A750" s="5">
        <f>IFERROR(__xludf.DUMMYFUNCTION("""COMPUTED_VALUE"""),46036.64583333333)</f>
        <v>46036.64583</v>
      </c>
      <c r="B750" s="5">
        <f>IFERROR(__xludf.DUMMYFUNCTION("""COMPUTED_VALUE"""),16152.0)</f>
        <v>16152</v>
      </c>
    </row>
    <row r="751">
      <c r="A751" s="5">
        <f>IFERROR(__xludf.DUMMYFUNCTION("""COMPUTED_VALUE"""),46038.64583333333)</f>
        <v>46038.64583</v>
      </c>
      <c r="B751" s="5">
        <f>IFERROR(__xludf.DUMMYFUNCTION("""COMPUTED_VALUE"""),15859.0)</f>
        <v>15859</v>
      </c>
    </row>
    <row r="752">
      <c r="A752" s="5">
        <f>IFERROR(__xludf.DUMMYFUNCTION("""COMPUTED_VALUE"""),46041.64583333333)</f>
        <v>46041.64583</v>
      </c>
      <c r="B752" s="5">
        <f>IFERROR(__xludf.DUMMYFUNCTION("""COMPUTED_VALUE"""),16176.0)</f>
        <v>16176</v>
      </c>
    </row>
    <row r="753">
      <c r="A753" s="5">
        <f>IFERROR(__xludf.DUMMYFUNCTION("""COMPUTED_VALUE"""),46042.64583333333)</f>
        <v>46042.64583</v>
      </c>
      <c r="B753" s="5">
        <f>IFERROR(__xludf.DUMMYFUNCTION("""COMPUTED_VALUE"""),15879.0)</f>
        <v>15879</v>
      </c>
    </row>
    <row r="754">
      <c r="A754" s="5">
        <f>IFERROR(__xludf.DUMMYFUNCTION("""COMPUTED_VALUE"""),46043.64583333333)</f>
        <v>46043.64583</v>
      </c>
      <c r="B754" s="5">
        <f>IFERROR(__xludf.DUMMYFUNCTION("""COMPUTED_VALUE"""),15770.0)</f>
        <v>15770</v>
      </c>
    </row>
    <row r="755">
      <c r="A755" s="5">
        <f>IFERROR(__xludf.DUMMYFUNCTION("""COMPUTED_VALUE"""),46044.64583333333)</f>
        <v>46044.64583</v>
      </c>
      <c r="B755" s="5">
        <f>IFERROR(__xludf.DUMMYFUNCTION("""COMPUTED_VALUE"""),15765.0)</f>
        <v>15765</v>
      </c>
    </row>
    <row r="756">
      <c r="A756" s="5">
        <f>IFERROR(__xludf.DUMMYFUNCTION("""COMPUTED_VALUE"""),46045.64583333333)</f>
        <v>46045.64583</v>
      </c>
      <c r="B756" s="5">
        <f>IFERROR(__xludf.DUMMYFUNCTION("""COMPUTED_VALUE"""),15469.0)</f>
        <v>15469</v>
      </c>
    </row>
    <row r="757">
      <c r="A757" s="5">
        <f>IFERROR(__xludf.DUMMYFUNCTION("""COMPUTED_VALUE"""),46049.64583333333)</f>
        <v>46049.64583</v>
      </c>
      <c r="B757" s="5">
        <f>IFERROR(__xludf.DUMMYFUNCTION("""COMPUTED_VALUE"""),15245.0)</f>
        <v>15245</v>
      </c>
    </row>
    <row r="758">
      <c r="A758" s="5">
        <f>IFERROR(__xludf.DUMMYFUNCTION("""COMPUTED_VALUE"""),46050.64583333333)</f>
        <v>46050.64583</v>
      </c>
      <c r="B758" s="5">
        <f>IFERROR(__xludf.DUMMYFUNCTION("""COMPUTED_VALUE"""),14877.0)</f>
        <v>14877</v>
      </c>
    </row>
    <row r="759">
      <c r="A759" s="5">
        <f>IFERROR(__xludf.DUMMYFUNCTION("""COMPUTED_VALUE"""),46051.64583333333)</f>
        <v>46051.64583</v>
      </c>
      <c r="B759" s="5">
        <f>IFERROR(__xludf.DUMMYFUNCTION("""COMPUTED_VALUE"""),14502.0)</f>
        <v>14502</v>
      </c>
    </row>
    <row r="760">
      <c r="A760" s="5">
        <f>IFERROR(__xludf.DUMMYFUNCTION("""COMPUTED_VALUE"""),46052.64583333333)</f>
        <v>46052.64583</v>
      </c>
      <c r="B760" s="5">
        <f>IFERROR(__xludf.DUMMYFUNCTION("""COMPUTED_VALUE"""),14599.0)</f>
        <v>14599</v>
      </c>
    </row>
    <row r="761">
      <c r="A761" s="5">
        <f>IFERROR(__xludf.DUMMYFUNCTION("""COMPUTED_VALUE"""),46055.64583333333)</f>
        <v>46055.64583</v>
      </c>
      <c r="B761" s="5">
        <f>IFERROR(__xludf.DUMMYFUNCTION("""COMPUTED_VALUE"""),14384.0)</f>
        <v>14384</v>
      </c>
    </row>
    <row r="762">
      <c r="A762" s="5">
        <f>IFERROR(__xludf.DUMMYFUNCTION("""COMPUTED_VALUE"""),46056.64583333333)</f>
        <v>46056.64583</v>
      </c>
      <c r="B762" s="5">
        <f>IFERROR(__xludf.DUMMYFUNCTION("""COMPUTED_VALUE"""),14782.0)</f>
        <v>14782</v>
      </c>
    </row>
    <row r="763">
      <c r="A763" s="5">
        <f>IFERROR(__xludf.DUMMYFUNCTION("""COMPUTED_VALUE"""),46057.64583333333)</f>
        <v>46057.64583</v>
      </c>
      <c r="B763" s="5">
        <f>IFERROR(__xludf.DUMMYFUNCTION("""COMPUTED_VALUE"""),15071.0)</f>
        <v>15071</v>
      </c>
    </row>
    <row r="764">
      <c r="A764" s="5">
        <f>IFERROR(__xludf.DUMMYFUNCTION("""COMPUTED_VALUE"""),46058.64583333333)</f>
        <v>46058.64583</v>
      </c>
      <c r="B764" s="5">
        <f>IFERROR(__xludf.DUMMYFUNCTION("""COMPUTED_VALUE"""),15059.0)</f>
        <v>15059</v>
      </c>
    </row>
    <row r="765">
      <c r="A765" s="5">
        <f>IFERROR(__xludf.DUMMYFUNCTION("""COMPUTED_VALUE"""),46059.64583333333)</f>
        <v>46059.64583</v>
      </c>
      <c r="B765" s="5">
        <f>IFERROR(__xludf.DUMMYFUNCTION("""COMPUTED_VALUE"""),14997.0)</f>
        <v>14997</v>
      </c>
    </row>
    <row r="766">
      <c r="A766" s="5">
        <f>IFERROR(__xludf.DUMMYFUNCTION("""COMPUTED_VALUE"""),46062.64583333333)</f>
        <v>46062.64583</v>
      </c>
      <c r="B766" s="5">
        <f>IFERROR(__xludf.DUMMYFUNCTION("""COMPUTED_VALUE"""),14978.0)</f>
        <v>14978</v>
      </c>
    </row>
    <row r="767">
      <c r="A767" s="5">
        <f>IFERROR(__xludf.DUMMYFUNCTION("""COMPUTED_VALUE"""),46063.64583333333)</f>
        <v>46063.64583</v>
      </c>
      <c r="B767" s="5">
        <f>IFERROR(__xludf.DUMMYFUNCTION("""COMPUTED_VALUE"""),15146.0)</f>
        <v>15146</v>
      </c>
    </row>
    <row r="768">
      <c r="A768" s="5">
        <f>IFERROR(__xludf.DUMMYFUNCTION("""COMPUTED_VALUE"""),46064.64583333333)</f>
        <v>46064.64583</v>
      </c>
      <c r="B768" s="5">
        <f>IFERROR(__xludf.DUMMYFUNCTION("""COMPUTED_VALUE"""),15412.0)</f>
        <v>15412</v>
      </c>
    </row>
    <row r="769">
      <c r="A769" s="5">
        <f>IFERROR(__xludf.DUMMYFUNCTION("""COMPUTED_VALUE"""),46065.64583333333)</f>
        <v>46065.64583</v>
      </c>
      <c r="B769" s="5">
        <f>IFERROR(__xludf.DUMMYFUNCTION("""COMPUTED_VALUE"""),15326.0)</f>
        <v>15326</v>
      </c>
    </row>
    <row r="770">
      <c r="A770" s="5">
        <f>IFERROR(__xludf.DUMMYFUNCTION("""COMPUTED_VALUE"""),46066.64583333333)</f>
        <v>46066.64583</v>
      </c>
      <c r="B770" s="5">
        <f>IFERROR(__xludf.DUMMYFUNCTION("""COMPUTED_VALUE"""),15237.0)</f>
        <v>15237</v>
      </c>
    </row>
    <row r="771">
      <c r="A771" s="5">
        <f>IFERROR(__xludf.DUMMYFUNCTION("""COMPUTED_VALUE"""),46069.64583333333)</f>
        <v>46069.64583</v>
      </c>
      <c r="B771" s="5">
        <f>IFERROR(__xludf.DUMMYFUNCTION("""COMPUTED_VALUE"""),15051.0)</f>
        <v>15051</v>
      </c>
    </row>
    <row r="772">
      <c r="A772" s="5">
        <f>IFERROR(__xludf.DUMMYFUNCTION("""COMPUTED_VALUE"""),46070.64583333333)</f>
        <v>46070.64583</v>
      </c>
      <c r="B772" s="5">
        <f>IFERROR(__xludf.DUMMYFUNCTION("""COMPUTED_VALUE"""),15179.0)</f>
        <v>15179</v>
      </c>
    </row>
    <row r="773">
      <c r="A773" s="5">
        <f>IFERROR(__xludf.DUMMYFUNCTION("""COMPUTED_VALUE"""),46071.64583333333)</f>
        <v>46071.64583</v>
      </c>
      <c r="B773" s="5">
        <f>IFERROR(__xludf.DUMMYFUNCTION("""COMPUTED_VALUE"""),15164.0)</f>
        <v>15164</v>
      </c>
    </row>
    <row r="774">
      <c r="A774" s="5">
        <f>IFERROR(__xludf.DUMMYFUNCTION("""COMPUTED_VALUE"""),46072.64583333333)</f>
        <v>46072.64583</v>
      </c>
      <c r="B774" s="5">
        <f>IFERROR(__xludf.DUMMYFUNCTION("""COMPUTED_VALUE"""),14903.0)</f>
        <v>14903</v>
      </c>
    </row>
    <row r="775">
      <c r="A775" s="5">
        <f>IFERROR(__xludf.DUMMYFUNCTION("""COMPUTED_VALUE"""),46073.64583333333)</f>
        <v>46073.64583</v>
      </c>
      <c r="B775" s="5">
        <f>IFERROR(__xludf.DUMMYFUNCTION("""COMPUTED_VALUE"""),14977.0)</f>
        <v>14977</v>
      </c>
    </row>
    <row r="776">
      <c r="A776" s="5">
        <f>IFERROR(__xludf.DUMMYFUNCTION("""COMPUTED_VALUE"""),46076.64583333333)</f>
        <v>46076.64583</v>
      </c>
      <c r="B776" s="5">
        <f>IFERROR(__xludf.DUMMYFUNCTION("""COMPUTED_VALUE"""),15072.0)</f>
        <v>15072</v>
      </c>
    </row>
    <row r="777">
      <c r="A777" s="5">
        <f>IFERROR(__xludf.DUMMYFUNCTION("""COMPUTED_VALUE"""),46077.64583333333)</f>
        <v>46077.64583</v>
      </c>
      <c r="B777" s="5">
        <f>IFERROR(__xludf.DUMMYFUNCTION("""COMPUTED_VALUE"""),14926.0)</f>
        <v>14926</v>
      </c>
    </row>
    <row r="778">
      <c r="A778" s="5">
        <f>IFERROR(__xludf.DUMMYFUNCTION("""COMPUTED_VALUE"""),46078.64583333333)</f>
        <v>46078.64583</v>
      </c>
      <c r="B778" s="5">
        <f>IFERROR(__xludf.DUMMYFUNCTION("""COMPUTED_VALUE"""),15070.0)</f>
        <v>15070</v>
      </c>
    </row>
    <row r="779">
      <c r="A779" s="5">
        <f>IFERROR(__xludf.DUMMYFUNCTION("""COMPUTED_VALUE"""),46079.64583333333)</f>
        <v>46079.64583</v>
      </c>
      <c r="B779" s="5">
        <f>IFERROR(__xludf.DUMMYFUNCTION("""COMPUTED_VALUE"""),15213.0)</f>
        <v>15213</v>
      </c>
    </row>
    <row r="780">
      <c r="A780" s="5">
        <f>IFERROR(__xludf.DUMMYFUNCTION("""COMPUTED_VALUE"""),46080.64583333333)</f>
        <v>46080.64583</v>
      </c>
      <c r="B780" s="5">
        <f>IFERROR(__xludf.DUMMYFUNCTION("""COMPUTED_VALUE"""),14857.0)</f>
        <v>14857</v>
      </c>
    </row>
    <row r="781">
      <c r="A781" s="5">
        <f>IFERROR(__xludf.DUMMYFUNCTION("""COMPUTED_VALUE"""),46083.64583333333)</f>
        <v>46083.64583</v>
      </c>
      <c r="B781" s="5">
        <f>IFERROR(__xludf.DUMMYFUNCTION("""COMPUTED_VALUE"""),14388.0)</f>
        <v>14388</v>
      </c>
    </row>
    <row r="782">
      <c r="A782" s="5">
        <f>IFERROR(__xludf.DUMMYFUNCTION("""COMPUTED_VALUE"""),46085.64583333333)</f>
        <v>46085.64583</v>
      </c>
      <c r="B782" s="5">
        <f>IFERROR(__xludf.DUMMYFUNCTION("""COMPUTED_VALUE"""),14158.0)</f>
        <v>14158</v>
      </c>
    </row>
    <row r="783">
      <c r="A783" s="5">
        <f>IFERROR(__xludf.DUMMYFUNCTION("""COMPUTED_VALUE"""),46086.64583333333)</f>
        <v>46086.64583</v>
      </c>
      <c r="B783" s="5">
        <f>IFERROR(__xludf.DUMMYFUNCTION("""COMPUTED_VALUE"""),14415.0)</f>
        <v>14415</v>
      </c>
    </row>
    <row r="784">
      <c r="A784" s="5">
        <f>IFERROR(__xludf.DUMMYFUNCTION("""COMPUTED_VALUE"""),46087.64583333333)</f>
        <v>46087.64583</v>
      </c>
      <c r="B784" s="5">
        <f>IFERROR(__xludf.DUMMYFUNCTION("""COMPUTED_VALUE"""),14159.0)</f>
        <v>14159</v>
      </c>
    </row>
    <row r="785">
      <c r="A785" s="5">
        <f>IFERROR(__xludf.DUMMYFUNCTION("""COMPUTED_VALUE"""),46090.64583333333)</f>
        <v>46090.64583</v>
      </c>
      <c r="B785" s="5">
        <f>IFERROR(__xludf.DUMMYFUNCTION("""COMPUTED_VALUE"""),13508.0)</f>
        <v>13508</v>
      </c>
    </row>
    <row r="786">
      <c r="A786" s="5">
        <f>IFERROR(__xludf.DUMMYFUNCTION("""COMPUTED_VALUE"""),46091.64583333333)</f>
        <v>46091.64583</v>
      </c>
      <c r="B786" s="5">
        <f>IFERROR(__xludf.DUMMYFUNCTION("""COMPUTED_VALUE"""),13867.0)</f>
        <v>13867</v>
      </c>
    </row>
    <row r="787">
      <c r="A787" s="5">
        <f>IFERROR(__xludf.DUMMYFUNCTION("""COMPUTED_VALUE"""),46092.64583333333)</f>
        <v>46092.64583</v>
      </c>
      <c r="B787" s="5">
        <f>IFERROR(__xludf.DUMMYFUNCTION("""COMPUTED_VALUE"""),13497.0)</f>
        <v>13497</v>
      </c>
    </row>
    <row r="788">
      <c r="A788" s="5">
        <f>IFERROR(__xludf.DUMMYFUNCTION("""COMPUTED_VALUE"""),46093.64583333333)</f>
        <v>46093.64583</v>
      </c>
      <c r="B788" s="5">
        <f>IFERROR(__xludf.DUMMYFUNCTION("""COMPUTED_VALUE"""),13011.0)</f>
        <v>13011</v>
      </c>
    </row>
    <row r="789">
      <c r="A789" s="5">
        <f>IFERROR(__xludf.DUMMYFUNCTION("""COMPUTED_VALUE"""),46094.64583333333)</f>
        <v>46094.64583</v>
      </c>
      <c r="B789" s="5">
        <f>IFERROR(__xludf.DUMMYFUNCTION("""COMPUTED_VALUE"""),12591.0)</f>
        <v>12591</v>
      </c>
    </row>
    <row r="790">
      <c r="A790" s="5">
        <f>IFERROR(__xludf.DUMMYFUNCTION("""COMPUTED_VALUE"""),46097.64583333333)</f>
        <v>46097.64583</v>
      </c>
      <c r="B790" s="5">
        <f>IFERROR(__xludf.DUMMYFUNCTION("""COMPUTED_VALUE"""),12757.0)</f>
        <v>12757</v>
      </c>
    </row>
    <row r="791">
      <c r="A791" s="5">
        <f>IFERROR(__xludf.DUMMYFUNCTION("""COMPUTED_VALUE"""),46098.64583333333)</f>
        <v>46098.64583</v>
      </c>
      <c r="B791" s="5">
        <f>IFERROR(__xludf.DUMMYFUNCTION("""COMPUTED_VALUE"""),12972.0)</f>
        <v>12972</v>
      </c>
    </row>
    <row r="792">
      <c r="A792" s="5">
        <f>IFERROR(__xludf.DUMMYFUNCTION("""COMPUTED_VALUE"""),46099.64583333333)</f>
        <v>46099.64583</v>
      </c>
      <c r="B792" s="5">
        <f>IFERROR(__xludf.DUMMYFUNCTION("""COMPUTED_VALUE"""),13048.0)</f>
        <v>13048</v>
      </c>
    </row>
    <row r="793">
      <c r="A793" s="5">
        <f>IFERROR(__xludf.DUMMYFUNCTION("""COMPUTED_VALUE"""),46100.64583333333)</f>
        <v>46100.64583</v>
      </c>
      <c r="B793" s="5">
        <f>IFERROR(__xludf.DUMMYFUNCTION("""COMPUTED_VALUE"""),12599.0)</f>
        <v>12599</v>
      </c>
    </row>
    <row r="794">
      <c r="A794" s="5">
        <f>IFERROR(__xludf.DUMMYFUNCTION("""COMPUTED_VALUE"""),46101.64583333333)</f>
        <v>46101.64583</v>
      </c>
      <c r="B794" s="5">
        <f>IFERROR(__xludf.DUMMYFUNCTION("""COMPUTED_VALUE"""),12601.0)</f>
        <v>12601</v>
      </c>
    </row>
    <row r="795">
      <c r="A795" s="5">
        <f>IFERROR(__xludf.DUMMYFUNCTION("""COMPUTED_VALUE"""),46104.64583333333)</f>
        <v>46104.64583</v>
      </c>
      <c r="B795" s="5">
        <f>IFERROR(__xludf.DUMMYFUNCTION("""COMPUTED_VALUE"""),12355.0)</f>
        <v>12355</v>
      </c>
    </row>
    <row r="796">
      <c r="A796" s="5">
        <f>IFERROR(__xludf.DUMMYFUNCTION("""COMPUTED_VALUE"""),46105.64583333333)</f>
        <v>46105.64583</v>
      </c>
      <c r="B796" s="5">
        <f>IFERROR(__xludf.DUMMYFUNCTION("""COMPUTED_VALUE"""),12464.0)</f>
        <v>12464</v>
      </c>
    </row>
    <row r="797">
      <c r="A797" s="5">
        <f>IFERROR(__xludf.DUMMYFUNCTION("""COMPUTED_VALUE"""),46106.64583333333)</f>
        <v>46106.64583</v>
      </c>
      <c r="B797" s="5">
        <f>IFERROR(__xludf.DUMMYFUNCTION("""COMPUTED_VALUE"""),12711.0)</f>
        <v>12711</v>
      </c>
    </row>
    <row r="798">
      <c r="A798" s="5">
        <f>IFERROR(__xludf.DUMMYFUNCTION("""COMPUTED_VALUE"""),46108.64583333333)</f>
        <v>46108.64583</v>
      </c>
      <c r="B798" s="5">
        <f>IFERROR(__xludf.DUMMYFUNCTION("""COMPUTED_VALUE"""),12389.0)</f>
        <v>12389</v>
      </c>
    </row>
    <row r="799">
      <c r="A799" s="5">
        <f>IFERROR(__xludf.DUMMYFUNCTION("""COMPUTED_VALUE"""),46111.64583333333)</f>
        <v>46111.64583</v>
      </c>
      <c r="B799" s="5">
        <f>IFERROR(__xludf.DUMMYFUNCTION("""COMPUTED_VALUE"""),12306.0)</f>
        <v>12306</v>
      </c>
    </row>
    <row r="800">
      <c r="A800" s="5">
        <f>IFERROR(__xludf.DUMMYFUNCTION("""COMPUTED_VALUE"""),46113.64583333333)</f>
        <v>46113.64583</v>
      </c>
      <c r="B800" s="5">
        <f>IFERROR(__xludf.DUMMYFUNCTION("""COMPUTED_VALUE"""),12509.0)</f>
        <v>12509</v>
      </c>
    </row>
    <row r="801">
      <c r="A801" s="5">
        <f>IFERROR(__xludf.DUMMYFUNCTION("""COMPUTED_VALUE"""),46114.64583333333)</f>
        <v>46114.64583</v>
      </c>
      <c r="B801" s="5">
        <f>IFERROR(__xludf.DUMMYFUNCTION("""COMPUTED_VALUE"""),12631.0)</f>
        <v>12631</v>
      </c>
    </row>
    <row r="802">
      <c r="A802" s="5">
        <f>IFERROR(__xludf.DUMMYFUNCTION("""COMPUTED_VALUE"""),46118.64583333333)</f>
        <v>46118.64583</v>
      </c>
      <c r="B802" s="5">
        <f>IFERROR(__xludf.DUMMYFUNCTION("""COMPUTED_VALUE"""),12688.0)</f>
        <v>12688</v>
      </c>
    </row>
    <row r="803">
      <c r="A803" s="5">
        <f>IFERROR(__xludf.DUMMYFUNCTION("""COMPUTED_VALUE"""),46119.64583333333)</f>
        <v>46119.64583</v>
      </c>
      <c r="B803" s="5">
        <f>IFERROR(__xludf.DUMMYFUNCTION("""COMPUTED_VALUE"""),12798.0)</f>
        <v>12798</v>
      </c>
    </row>
    <row r="804">
      <c r="A804" s="5">
        <f>IFERROR(__xludf.DUMMYFUNCTION("""COMPUTED_VALUE"""),46120.64583333333)</f>
        <v>46120.64583</v>
      </c>
      <c r="B804" s="5">
        <f>IFERROR(__xludf.DUMMYFUNCTION("""COMPUTED_VALUE"""),13602.0)</f>
        <v>13602</v>
      </c>
    </row>
    <row r="805">
      <c r="A805" s="5">
        <f>IFERROR(__xludf.DUMMYFUNCTION("""COMPUTED_VALUE"""),46121.64583333333)</f>
        <v>46121.64583</v>
      </c>
      <c r="B805" s="5">
        <f>IFERROR(__xludf.DUMMYFUNCTION("""COMPUTED_VALUE"""),13589.0)</f>
        <v>13589</v>
      </c>
    </row>
    <row r="806">
      <c r="A806" s="5">
        <f>IFERROR(__xludf.DUMMYFUNCTION("""COMPUTED_VALUE"""),46122.64583333333)</f>
        <v>46122.64583</v>
      </c>
      <c r="B806" s="5">
        <f>IFERROR(__xludf.DUMMYFUNCTION("""COMPUTED_VALUE"""),13709.0)</f>
        <v>13709</v>
      </c>
    </row>
    <row r="807">
      <c r="A807" s="5">
        <f>IFERROR(__xludf.DUMMYFUNCTION("""COMPUTED_VALUE"""),46125.64583333333)</f>
        <v>46125.64583</v>
      </c>
      <c r="B807" s="5">
        <f>IFERROR(__xludf.DUMMYFUNCTION("""COMPUTED_VALUE"""),13076.0)</f>
        <v>13076</v>
      </c>
    </row>
    <row r="808">
      <c r="A808" s="5">
        <f>IFERROR(__xludf.DUMMYFUNCTION("""COMPUTED_VALUE"""),46127.64583333333)</f>
        <v>46127.64583</v>
      </c>
      <c r="B808" s="5">
        <f>IFERROR(__xludf.DUMMYFUNCTION("""COMPUTED_VALUE"""),13289.0)</f>
        <v>13289</v>
      </c>
    </row>
    <row r="809">
      <c r="A809" s="5">
        <f>IFERROR(__xludf.DUMMYFUNCTION("""COMPUTED_VALUE"""),46128.64583333333)</f>
        <v>46128.64583</v>
      </c>
      <c r="B809" s="5">
        <f>IFERROR(__xludf.DUMMYFUNCTION("""COMPUTED_VALUE"""),13335.0)</f>
        <v>13335</v>
      </c>
    </row>
    <row r="810">
      <c r="A810" s="5">
        <f>IFERROR(__xludf.DUMMYFUNCTION("""COMPUTED_VALUE"""),46129.64583333333)</f>
        <v>46129.64583</v>
      </c>
      <c r="B810" s="5">
        <f>IFERROR(__xludf.DUMMYFUNCTION("""COMPUTED_VALUE"""),13453.0)</f>
        <v>13453</v>
      </c>
    </row>
    <row r="811">
      <c r="A811" s="5">
        <f>IFERROR(__xludf.DUMMYFUNCTION("""COMPUTED_VALUE"""),46132.64583333333)</f>
        <v>46132.64583</v>
      </c>
      <c r="B811" s="5">
        <f>IFERROR(__xludf.DUMMYFUNCTION("""COMPUTED_VALUE"""),13450.0)</f>
        <v>13450</v>
      </c>
    </row>
    <row r="812">
      <c r="A812" s="5">
        <f>IFERROR(__xludf.DUMMYFUNCTION("""COMPUTED_VALUE"""),46133.64583333333)</f>
        <v>46133.64583</v>
      </c>
      <c r="B812" s="5">
        <f>IFERROR(__xludf.DUMMYFUNCTION("""COMPUTED_VALUE"""),13461.0)</f>
        <v>13461</v>
      </c>
    </row>
    <row r="813">
      <c r="A813" s="5">
        <f>IFERROR(__xludf.DUMMYFUNCTION("""COMPUTED_VALUE"""),46134.64583333333)</f>
        <v>46134.64583</v>
      </c>
      <c r="B813" s="5">
        <f>IFERROR(__xludf.DUMMYFUNCTION("""COMPUTED_VALUE"""),13337.0)</f>
        <v>13337</v>
      </c>
    </row>
    <row r="814">
      <c r="A814" s="5">
        <f>IFERROR(__xludf.DUMMYFUNCTION("""COMPUTED_VALUE"""),46135.64583333333)</f>
        <v>46135.64583</v>
      </c>
      <c r="B814" s="5">
        <f>IFERROR(__xludf.DUMMYFUNCTION("""COMPUTED_VALUE"""),13160.0)</f>
        <v>13160</v>
      </c>
    </row>
    <row r="815">
      <c r="A815" s="5">
        <f>IFERROR(__xludf.DUMMYFUNCTION("""COMPUTED_VALUE"""),46136.64583333333)</f>
        <v>46136.64583</v>
      </c>
      <c r="B815" s="5">
        <f>IFERROR(__xludf.DUMMYFUNCTION("""COMPUTED_VALUE"""),13048.0)</f>
        <v>13048</v>
      </c>
    </row>
    <row r="816">
      <c r="A816" s="5">
        <f>IFERROR(__xludf.DUMMYFUNCTION("""COMPUTED_VALUE"""),46139.64583333333)</f>
        <v>46139.64583</v>
      </c>
      <c r="B816" s="5">
        <f>IFERROR(__xludf.DUMMYFUNCTION("""COMPUTED_VALUE"""),13222.0)</f>
        <v>13222</v>
      </c>
    </row>
    <row r="817">
      <c r="A817" s="5">
        <f>IFERROR(__xludf.DUMMYFUNCTION("""COMPUTED_VALUE"""),46140.64583333333)</f>
        <v>46140.64583</v>
      </c>
      <c r="B817" s="5">
        <f>IFERROR(__xludf.DUMMYFUNCTION("""COMPUTED_VALUE"""),12892.0)</f>
        <v>12892</v>
      </c>
    </row>
    <row r="818">
      <c r="A818" s="5">
        <f>IFERROR(__xludf.DUMMYFUNCTION("""COMPUTED_VALUE"""),46141.64583333333)</f>
        <v>46141.64583</v>
      </c>
      <c r="B818" s="5">
        <f>IFERROR(__xludf.DUMMYFUNCTION("""COMPUTED_VALUE"""),13257.0)</f>
        <v>13257</v>
      </c>
    </row>
    <row r="819">
      <c r="A819" s="5">
        <f>IFERROR(__xludf.DUMMYFUNCTION("""COMPUTED_VALUE"""),46142.64583333333)</f>
        <v>46142.64583</v>
      </c>
      <c r="B819" s="5">
        <f>IFERROR(__xludf.DUMMYFUNCTION("""COMPUTED_VALUE"""),13314.0)</f>
        <v>13314</v>
      </c>
    </row>
    <row r="820">
      <c r="A820" s="5">
        <f>IFERROR(__xludf.DUMMYFUNCTION("""COMPUTED_VALUE"""),46146.64583333333)</f>
        <v>46146.64583</v>
      </c>
      <c r="B820" s="5">
        <f>IFERROR(__xludf.DUMMYFUNCTION("""COMPUTED_VALUE"""),13580.0)</f>
        <v>13580</v>
      </c>
    </row>
    <row r="821">
      <c r="A821" s="5">
        <f>IFERROR(__xludf.DUMMYFUNCTION("""COMPUTED_VALUE"""),46147.64583333333)</f>
        <v>46147.64583</v>
      </c>
      <c r="B821" s="5">
        <f>IFERROR(__xludf.DUMMYFUNCTION("""COMPUTED_VALUE"""),13426.0)</f>
        <v>13426</v>
      </c>
    </row>
    <row r="822">
      <c r="A822" s="5">
        <f>IFERROR(__xludf.DUMMYFUNCTION("""COMPUTED_VALUE"""),46148.64583333333)</f>
        <v>46148.64583</v>
      </c>
      <c r="B822" s="5">
        <f>IFERROR(__xludf.DUMMYFUNCTION("""COMPUTED_VALUE"""),13722.0)</f>
        <v>13722</v>
      </c>
    </row>
    <row r="823">
      <c r="A823" s="5">
        <f>IFERROR(__xludf.DUMMYFUNCTION("""COMPUTED_VALUE"""),46149.64583333333)</f>
        <v>46149.64583</v>
      </c>
      <c r="B823" s="5">
        <f>IFERROR(__xludf.DUMMYFUNCTION("""COMPUTED_VALUE"""),13770.0)</f>
        <v>13770</v>
      </c>
    </row>
    <row r="824">
      <c r="A824" s="5">
        <f>IFERROR(__xludf.DUMMYFUNCTION("""COMPUTED_VALUE"""),46150.64583333333)</f>
        <v>46150.64583</v>
      </c>
      <c r="B824" s="5">
        <f>IFERROR(__xludf.DUMMYFUNCTION("""COMPUTED_VALUE"""),13726.0)</f>
        <v>13726</v>
      </c>
    </row>
    <row r="825">
      <c r="A825" s="5">
        <f>IFERROR(__xludf.DUMMYFUNCTION("""COMPUTED_VALUE"""),46153.64583333333)</f>
        <v>46153.64583</v>
      </c>
      <c r="B825" s="5">
        <f>IFERROR(__xludf.DUMMYFUNCTION("""COMPUTED_VALUE"""),13483.0)</f>
        <v>13483</v>
      </c>
    </row>
    <row r="826">
      <c r="A826" s="5">
        <f>IFERROR(__xludf.DUMMYFUNCTION("""COMPUTED_VALUE"""),46154.64583333333)</f>
        <v>46154.64583</v>
      </c>
      <c r="B826" s="5">
        <f>IFERROR(__xludf.DUMMYFUNCTION("""COMPUTED_VALUE"""),13172.0)</f>
        <v>13172</v>
      </c>
    </row>
    <row r="827">
      <c r="A827" s="5">
        <f>IFERROR(__xludf.DUMMYFUNCTION("""COMPUTED_VALUE"""),46155.64583333333)</f>
        <v>46155.64583</v>
      </c>
      <c r="B827" s="5">
        <f>IFERROR(__xludf.DUMMYFUNCTION("""COMPUTED_VALUE"""),13103.0)</f>
        <v>13103</v>
      </c>
    </row>
    <row r="828">
      <c r="A828" s="5">
        <f>IFERROR(__xludf.DUMMYFUNCTION("""COMPUTED_VALUE"""),46156.64583333333)</f>
        <v>46156.64583</v>
      </c>
      <c r="B828" s="5">
        <f>IFERROR(__xludf.DUMMYFUNCTION("""COMPUTED_VALUE"""),13075.0)</f>
        <v>13075</v>
      </c>
    </row>
    <row r="829">
      <c r="A829" s="5">
        <f>IFERROR(__xludf.DUMMYFUNCTION("""COMPUTED_VALUE"""),46157.64583333333)</f>
        <v>46157.64583</v>
      </c>
      <c r="B829" s="5">
        <f>IFERROR(__xludf.DUMMYFUNCTION("""COMPUTED_VALUE"""),13221.0)</f>
        <v>13221</v>
      </c>
    </row>
    <row r="830">
      <c r="A830" s="5">
        <f>IFERROR(__xludf.DUMMYFUNCTION("""COMPUTED_VALUE"""),46160.64583333333)</f>
        <v>46160.64583</v>
      </c>
      <c r="B830" s="5">
        <f>IFERROR(__xludf.DUMMYFUNCTION("""COMPUTED_VALUE"""),13016.0)</f>
        <v>13016</v>
      </c>
    </row>
    <row r="831">
      <c r="A831" s="5">
        <f>IFERROR(__xludf.DUMMYFUNCTION("""COMPUTED_VALUE"""),46161.64583333333)</f>
        <v>46161.64583</v>
      </c>
      <c r="B831" s="5">
        <f>IFERROR(__xludf.DUMMYFUNCTION("""COMPUTED_VALUE"""),12956.0)</f>
        <v>12956</v>
      </c>
    </row>
    <row r="832">
      <c r="A832" s="5">
        <f>IFERROR(__xludf.DUMMYFUNCTION("""COMPUTED_VALUE"""),46162.64583333333)</f>
        <v>46162.64583</v>
      </c>
      <c r="B832" s="5">
        <f>IFERROR(__xludf.DUMMYFUNCTION("""COMPUTED_VALUE"""),13003.0)</f>
        <v>13003</v>
      </c>
    </row>
    <row r="833">
      <c r="A833" s="5">
        <f>IFERROR(__xludf.DUMMYFUNCTION("""COMPUTED_VALUE"""),46163.64583333333)</f>
        <v>46163.64583</v>
      </c>
      <c r="B833" s="5">
        <f>IFERROR(__xludf.DUMMYFUNCTION("""COMPUTED_VALUE"""),13010.0)</f>
        <v>13010</v>
      </c>
    </row>
    <row r="834">
      <c r="A834" s="5">
        <f>IFERROR(__xludf.DUMMYFUNCTION("""COMPUTED_VALUE"""),46164.64583333333)</f>
        <v>46164.64583</v>
      </c>
      <c r="B834" s="5">
        <f>IFERROR(__xludf.DUMMYFUNCTION("""COMPUTED_VALUE"""),12987.0)</f>
        <v>12987</v>
      </c>
    </row>
    <row r="835">
      <c r="A835" s="5">
        <f>IFERROR(__xludf.DUMMYFUNCTION("""COMPUTED_VALUE"""),46167.64583333333)</f>
        <v>46167.64583</v>
      </c>
      <c r="B835" s="5">
        <f>IFERROR(__xludf.DUMMYFUNCTION("""COMPUTED_VALUE"""),13170.0)</f>
        <v>13170</v>
      </c>
    </row>
    <row r="836">
      <c r="A836" s="5">
        <f>IFERROR(__xludf.DUMMYFUNCTION("""COMPUTED_VALUE"""),46168.64583333333)</f>
        <v>46168.64583</v>
      </c>
      <c r="B836" s="5">
        <f>IFERROR(__xludf.DUMMYFUNCTION("""COMPUTED_VALUE"""),13208.0)</f>
        <v>13208</v>
      </c>
    </row>
    <row r="837">
      <c r="A837" s="5">
        <f>IFERROR(__xludf.DUMMYFUNCTION("""COMPUTED_VALUE"""),46169.64583333333)</f>
        <v>46169.64583</v>
      </c>
      <c r="B837" s="5">
        <f>IFERROR(__xludf.DUMMYFUNCTION("""COMPUTED_VALUE"""),13364.0)</f>
        <v>13364</v>
      </c>
    </row>
    <row r="838">
      <c r="A838" s="5">
        <f>IFERROR(__xludf.DUMMYFUNCTION("""COMPUTED_VALUE"""),46171.64583333333)</f>
        <v>46171.64583</v>
      </c>
      <c r="B838" s="5">
        <f>IFERROR(__xludf.DUMMYFUNCTION("""COMPUTED_VALUE"""),13127.0)</f>
        <v>13127</v>
      </c>
    </row>
    <row r="839">
      <c r="A839" s="5">
        <f>IFERROR(__xludf.DUMMYFUNCTION("""COMPUTED_VALUE"""),46174.64583333333)</f>
        <v>46174.64583</v>
      </c>
      <c r="B839" s="5">
        <f>IFERROR(__xludf.DUMMYFUNCTION("""COMPUTED_VALUE"""),12946.0)</f>
        <v>12946</v>
      </c>
    </row>
    <row r="840">
      <c r="A840" s="5">
        <f>IFERROR(__xludf.DUMMYFUNCTION("""COMPUTED_VALUE"""),46175.64583333333)</f>
        <v>46175.64583</v>
      </c>
      <c r="B840" s="5">
        <f>IFERROR(__xludf.DUMMYFUNCTION("""COMPUTED_VALUE"""),13022.0)</f>
        <v>13022</v>
      </c>
    </row>
    <row r="841">
      <c r="A841" s="5">
        <f>IFERROR(__xludf.DUMMYFUNCTION("""COMPUTED_VALUE"""),46176.64583333333)</f>
        <v>46176.64583</v>
      </c>
      <c r="B841" s="5">
        <f>IFERROR(__xludf.DUMMYFUNCTION("""COMPUTED_VALUE"""),13044.0)</f>
        <v>13044</v>
      </c>
    </row>
    <row r="842">
      <c r="A842" s="5">
        <f>IFERROR(__xludf.DUMMYFUNCTION("""COMPUTED_VALUE"""),46177.64583333333)</f>
        <v>46177.64583</v>
      </c>
      <c r="B842" s="5">
        <f>IFERROR(__xludf.DUMMYFUNCTION("""COMPUTED_VALUE"""),13064.0)</f>
        <v>13064</v>
      </c>
    </row>
    <row r="843">
      <c r="A843" s="5">
        <f>IFERROR(__xludf.DUMMYFUNCTION("""COMPUTED_VALUE"""),46178.64583333333)</f>
        <v>46178.64583</v>
      </c>
      <c r="B843" s="5">
        <f>IFERROR(__xludf.DUMMYFUNCTION("""COMPUTED_VALUE"""),13050.0)</f>
        <v>13050</v>
      </c>
    </row>
    <row r="844">
      <c r="A844" s="5">
        <f>IFERROR(__xludf.DUMMYFUNCTION("""COMPUTED_VALUE"""),46181.64583333333)</f>
        <v>46181.64583</v>
      </c>
      <c r="B844" s="5">
        <f>IFERROR(__xludf.DUMMYFUNCTION("""COMPUTED_VALUE"""),12912.0)</f>
        <v>12912</v>
      </c>
    </row>
    <row r="845">
      <c r="A845" s="5">
        <f>IFERROR(__xludf.DUMMYFUNCTION("""COMPUTED_VALUE"""),46182.64583333333)</f>
        <v>46182.64583</v>
      </c>
      <c r="B845" s="5">
        <f>IFERROR(__xludf.DUMMYFUNCTION("""COMPUTED_VALUE"""),13120.0)</f>
        <v>13120</v>
      </c>
    </row>
    <row r="846">
      <c r="A846" s="5">
        <f>IFERROR(__xludf.DUMMYFUNCTION("""COMPUTED_VALUE"""),46183.64583333333)</f>
        <v>46183.64583</v>
      </c>
      <c r="B846" s="5">
        <f>IFERROR(__xludf.DUMMYFUNCTION("""COMPUTED_VALUE"""),13073.0)</f>
        <v>13073</v>
      </c>
    </row>
    <row r="847">
      <c r="A847" s="5">
        <f>IFERROR(__xludf.DUMMYFUNCTION("""COMPUTED_VALUE"""),46184.64583333333)</f>
        <v>46184.64583</v>
      </c>
      <c r="B847" s="5">
        <f>IFERROR(__xludf.DUMMYFUNCTION("""COMPUTED_VALUE"""),13098.0)</f>
        <v>13098</v>
      </c>
    </row>
    <row r="848">
      <c r="A848" s="5">
        <f>IFERROR(__xludf.DUMMYFUNCTION("""COMPUTED_VALUE"""),46185.64583333333)</f>
        <v>46185.64583</v>
      </c>
      <c r="B848" s="5">
        <f>IFERROR(__xludf.DUMMYFUNCTION("""COMPUTED_VALUE"""),13366.0)</f>
        <v>13366</v>
      </c>
    </row>
    <row r="849">
      <c r="A849" s="5">
        <f>IFERROR(__xludf.DUMMYFUNCTION("""COMPUTED_VALUE"""),46188.64583333333)</f>
        <v>46188.64583</v>
      </c>
      <c r="B849" s="5">
        <f>IFERROR(__xludf.DUMMYFUNCTION("""COMPUTED_VALUE"""),13805.0)</f>
        <v>13805</v>
      </c>
    </row>
    <row r="850">
      <c r="A850" s="5">
        <f>IFERROR(__xludf.DUMMYFUNCTION("""COMPUTED_VALUE"""),46189.64583333333)</f>
        <v>46189.64583</v>
      </c>
      <c r="B850" s="5">
        <f>IFERROR(__xludf.DUMMYFUNCTION("""COMPUTED_VALUE"""),13691.0)</f>
        <v>13691</v>
      </c>
    </row>
    <row r="851">
      <c r="A851" s="5">
        <f>IFERROR(__xludf.DUMMYFUNCTION("""COMPUTED_VALUE"""),46190.64583333333)</f>
        <v>46190.64583</v>
      </c>
      <c r="B851" s="5">
        <f>IFERROR(__xludf.DUMMYFUNCTION("""COMPUTED_VALUE"""),13630.0)</f>
        <v>13630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13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IFERROR(__xludf.DUMMYFUNCTION("""COMPUTED_VALUE"""),2565.75)</f>
        <v>2565.75</v>
      </c>
    </row>
    <row r="4">
      <c r="A4" s="4">
        <f>IFERROR(__xludf.DUMMYFUNCTION("""COMPUTED_VALUE"""),44929.64583333333)</f>
        <v>44929.64583</v>
      </c>
      <c r="B4" s="5">
        <f>IFERROR(__xludf.DUMMYFUNCTION("""COMPUTED_VALUE"""),2613.6)</f>
        <v>2613.6</v>
      </c>
    </row>
    <row r="5">
      <c r="A5" s="4">
        <f>IFERROR(__xludf.DUMMYFUNCTION("""COMPUTED_VALUE"""),44930.64583333333)</f>
        <v>44930.64583</v>
      </c>
      <c r="B5" s="5">
        <f>IFERROR(__xludf.DUMMYFUNCTION("""COMPUTED_VALUE"""),2597.55)</f>
        <v>2597.55</v>
      </c>
    </row>
    <row r="6">
      <c r="A6" s="4">
        <f>IFERROR(__xludf.DUMMYFUNCTION("""COMPUTED_VALUE"""),44931.64583333333)</f>
        <v>44931.64583</v>
      </c>
      <c r="B6" s="5">
        <f>IFERROR(__xludf.DUMMYFUNCTION("""COMPUTED_VALUE"""),2562.1)</f>
        <v>2562.1</v>
      </c>
    </row>
    <row r="7">
      <c r="A7" s="4">
        <f>IFERROR(__xludf.DUMMYFUNCTION("""COMPUTED_VALUE"""),44932.64583333333)</f>
        <v>44932.64583</v>
      </c>
      <c r="B7" s="5">
        <f>IFERROR(__xludf.DUMMYFUNCTION("""COMPUTED_VALUE"""),2538.1)</f>
        <v>2538.1</v>
      </c>
    </row>
    <row r="8">
      <c r="A8" s="4">
        <f>IFERROR(__xludf.DUMMYFUNCTION("""COMPUTED_VALUE"""),44935.64583333333)</f>
        <v>44935.64583</v>
      </c>
      <c r="B8" s="5">
        <f>IFERROR(__xludf.DUMMYFUNCTION("""COMPUTED_VALUE"""),2484.65)</f>
        <v>2484.65</v>
      </c>
    </row>
    <row r="9">
      <c r="A9" s="4">
        <f>IFERROR(__xludf.DUMMYFUNCTION("""COMPUTED_VALUE"""),44936.64583333333)</f>
        <v>44936.64583</v>
      </c>
      <c r="B9" s="5">
        <f>IFERROR(__xludf.DUMMYFUNCTION("""COMPUTED_VALUE"""),2468.2)</f>
        <v>2468.2</v>
      </c>
    </row>
    <row r="10">
      <c r="A10" s="4">
        <f>IFERROR(__xludf.DUMMYFUNCTION("""COMPUTED_VALUE"""),44937.64583333333)</f>
        <v>44937.64583</v>
      </c>
      <c r="B10" s="5">
        <f>IFERROR(__xludf.DUMMYFUNCTION("""COMPUTED_VALUE"""),2437.4)</f>
        <v>2437.4</v>
      </c>
    </row>
    <row r="11">
      <c r="A11" s="4">
        <f>IFERROR(__xludf.DUMMYFUNCTION("""COMPUTED_VALUE"""),44938.64583333333)</f>
        <v>44938.64583</v>
      </c>
      <c r="B11" s="5">
        <f>IFERROR(__xludf.DUMMYFUNCTION("""COMPUTED_VALUE"""),2446.6)</f>
        <v>2446.6</v>
      </c>
    </row>
    <row r="12">
      <c r="A12" s="4">
        <f>IFERROR(__xludf.DUMMYFUNCTION("""COMPUTED_VALUE"""),44939.64583333333)</f>
        <v>44939.64583</v>
      </c>
      <c r="B12" s="5">
        <f>IFERROR(__xludf.DUMMYFUNCTION("""COMPUTED_VALUE"""),2417.2)</f>
        <v>2417.2</v>
      </c>
    </row>
    <row r="13">
      <c r="A13" s="4">
        <f>IFERROR(__xludf.DUMMYFUNCTION("""COMPUTED_VALUE"""),44942.64583333333)</f>
        <v>44942.64583</v>
      </c>
      <c r="B13" s="5">
        <f>IFERROR(__xludf.DUMMYFUNCTION("""COMPUTED_VALUE"""),2405.85)</f>
        <v>2405.85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IFERROR(__xludf.DUMMYFUNCTION("""COMPUTED_VALUE"""),2407.95)</f>
        <v>2407.95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IFERROR(__xludf.DUMMYFUNCTION("""COMPUTED_VALUE"""),2424.1)</f>
        <v>2424.1</v>
      </c>
    </row>
    <row r="16">
      <c r="A16" s="4">
        <f>IFERROR(__xludf.DUMMYFUNCTION("""COMPUTED_VALUE"""),44945.64583333333)</f>
        <v>44945.64583</v>
      </c>
      <c r="B16" s="5">
        <f>IFERROR(__xludf.DUMMYFUNCTION("""COMPUTED_VALUE"""),2385.05)</f>
        <v>2385.05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IFERROR(__xludf.DUMMYFUNCTION("""COMPUTED_VALUE"""),2371.3)</f>
        <v>2371.3</v>
      </c>
    </row>
    <row r="18">
      <c r="A18" s="4">
        <f>IFERROR(__xludf.DUMMYFUNCTION("""COMPUTED_VALUE"""),44949.64583333333)</f>
        <v>44949.64583</v>
      </c>
      <c r="B18" s="5">
        <f>IFERROR(__xludf.DUMMYFUNCTION("""COMPUTED_VALUE"""),2364.7)</f>
        <v>2364.7</v>
      </c>
    </row>
    <row r="19">
      <c r="A19" s="4">
        <f>IFERROR(__xludf.DUMMYFUNCTION("""COMPUTED_VALUE"""),44950.64583333333)</f>
        <v>44950.64583</v>
      </c>
      <c r="B19" s="5">
        <f>IFERROR(__xludf.DUMMYFUNCTION("""COMPUTED_VALUE"""),2370.75)</f>
        <v>2370.75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IFERROR(__xludf.DUMMYFUNCTION("""COMPUTED_VALUE"""),2356.6)</f>
        <v>2356.6</v>
      </c>
    </row>
    <row r="21">
      <c r="A21" s="4">
        <f>IFERROR(__xludf.DUMMYFUNCTION("""COMPUTED_VALUE"""),44953.64583333333)</f>
        <v>44953.64583</v>
      </c>
      <c r="B21" s="5">
        <f>IFERROR(__xludf.DUMMYFUNCTION("""COMPUTED_VALUE"""),2331.25)</f>
        <v>2331.25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IFERROR(__xludf.DUMMYFUNCTION("""COMPUTED_VALUE"""),2335.55)</f>
        <v>2335.55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IFERROR(__xludf.DUMMYFUNCTION("""COMPUTED_VALUE"""),2377.15)</f>
        <v>2377.15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IFERROR(__xludf.DUMMYFUNCTION("""COMPUTED_VALUE"""),2345.9)</f>
        <v>2345.9</v>
      </c>
    </row>
    <row r="25">
      <c r="A25" s="4">
        <f>IFERROR(__xludf.DUMMYFUNCTION("""COMPUTED_VALUE"""),44959.64583333333)</f>
        <v>44959.64583</v>
      </c>
      <c r="B25" s="5">
        <f>IFERROR(__xludf.DUMMYFUNCTION("""COMPUTED_VALUE"""),2308.1)</f>
        <v>2308.1</v>
      </c>
    </row>
    <row r="26">
      <c r="A26" s="4">
        <f>IFERROR(__xludf.DUMMYFUNCTION("""COMPUTED_VALUE"""),44960.64583333333)</f>
        <v>44960.64583</v>
      </c>
      <c r="B26" s="5">
        <f>IFERROR(__xludf.DUMMYFUNCTION("""COMPUTED_VALUE"""),2463.1)</f>
        <v>2463.1</v>
      </c>
    </row>
    <row r="27">
      <c r="A27" s="4">
        <f>IFERROR(__xludf.DUMMYFUNCTION("""COMPUTED_VALUE"""),44963.64583333333)</f>
        <v>44963.64583</v>
      </c>
      <c r="B27" s="5">
        <f>IFERROR(__xludf.DUMMYFUNCTION("""COMPUTED_VALUE"""),2458.0)</f>
        <v>2458</v>
      </c>
    </row>
    <row r="28">
      <c r="A28" s="4">
        <f>IFERROR(__xludf.DUMMYFUNCTION("""COMPUTED_VALUE"""),44964.64583333333)</f>
        <v>44964.64583</v>
      </c>
      <c r="B28" s="5">
        <f>IFERROR(__xludf.DUMMYFUNCTION("""COMPUTED_VALUE"""),2446.9)</f>
        <v>2446.9</v>
      </c>
    </row>
    <row r="29">
      <c r="A29" s="4">
        <f>IFERROR(__xludf.DUMMYFUNCTION("""COMPUTED_VALUE"""),44965.64583333333)</f>
        <v>44965.64583</v>
      </c>
      <c r="B29" s="5">
        <f>IFERROR(__xludf.DUMMYFUNCTION("""COMPUTED_VALUE"""),2466.75)</f>
        <v>2466.75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IFERROR(__xludf.DUMMYFUNCTION("""COMPUTED_VALUE"""),2462.55)</f>
        <v>2462.55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IFERROR(__xludf.DUMMYFUNCTION("""COMPUTED_VALUE"""),2468.5)</f>
        <v>2468.5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IFERROR(__xludf.DUMMYFUNCTION("""COMPUTED_VALUE"""),2519.05)</f>
        <v>2519.05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IFERROR(__xludf.DUMMYFUNCTION("""COMPUTED_VALUE"""),2506.9)</f>
        <v>2506.9</v>
      </c>
    </row>
    <row r="34">
      <c r="A34" s="4">
        <f>IFERROR(__xludf.DUMMYFUNCTION("""COMPUTED_VALUE"""),44972.64583333333)</f>
        <v>44972.64583</v>
      </c>
      <c r="B34" s="5">
        <f>IFERROR(__xludf.DUMMYFUNCTION("""COMPUTED_VALUE"""),2524.3)</f>
        <v>2524.3</v>
      </c>
    </row>
    <row r="35">
      <c r="A35" s="4">
        <f>IFERROR(__xludf.DUMMYFUNCTION("""COMPUTED_VALUE"""),44973.64583333333)</f>
        <v>44973.64583</v>
      </c>
      <c r="B35" s="5">
        <f>IFERROR(__xludf.DUMMYFUNCTION("""COMPUTED_VALUE"""),2522.4)</f>
        <v>2522.4</v>
      </c>
    </row>
    <row r="36">
      <c r="A36" s="4">
        <f>IFERROR(__xludf.DUMMYFUNCTION("""COMPUTED_VALUE"""),44974.64583333333)</f>
        <v>44974.64583</v>
      </c>
      <c r="B36" s="5">
        <f>IFERROR(__xludf.DUMMYFUNCTION("""COMPUTED_VALUE"""),2500.3)</f>
        <v>2500.3</v>
      </c>
    </row>
    <row r="37">
      <c r="A37" s="4">
        <f>IFERROR(__xludf.DUMMYFUNCTION("""COMPUTED_VALUE"""),44977.64583333333)</f>
        <v>44977.64583</v>
      </c>
      <c r="B37" s="5">
        <f>IFERROR(__xludf.DUMMYFUNCTION("""COMPUTED_VALUE"""),2474.15)</f>
        <v>2474.15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IFERROR(__xludf.DUMMYFUNCTION("""COMPUTED_VALUE"""),2463.6)</f>
        <v>2463.6</v>
      </c>
    </row>
    <row r="39">
      <c r="A39" s="4">
        <f>IFERROR(__xludf.DUMMYFUNCTION("""COMPUTED_VALUE"""),44979.64583333333)</f>
        <v>44979.64583</v>
      </c>
      <c r="B39" s="5">
        <f>IFERROR(__xludf.DUMMYFUNCTION("""COMPUTED_VALUE"""),2431.55)</f>
        <v>2431.55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IFERROR(__xludf.DUMMYFUNCTION("""COMPUTED_VALUE"""),2394.5)</f>
        <v>2394.5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IFERROR(__xludf.DUMMYFUNCTION("""COMPUTED_VALUE"""),2399.1)</f>
        <v>2399.1</v>
      </c>
    </row>
    <row r="42">
      <c r="A42" s="4">
        <f>IFERROR(__xludf.DUMMYFUNCTION("""COMPUTED_VALUE"""),44984.64583333333)</f>
        <v>44984.64583</v>
      </c>
      <c r="B42" s="5">
        <f>IFERROR(__xludf.DUMMYFUNCTION("""COMPUTED_VALUE"""),2401.0)</f>
        <v>2401</v>
      </c>
    </row>
    <row r="43">
      <c r="A43" s="4">
        <f>IFERROR(__xludf.DUMMYFUNCTION("""COMPUTED_VALUE"""),44985.64583333333)</f>
        <v>44985.64583</v>
      </c>
      <c r="B43" s="5">
        <f>IFERROR(__xludf.DUMMYFUNCTION("""COMPUTED_VALUE"""),2372.8)</f>
        <v>2372.8</v>
      </c>
    </row>
    <row r="44">
      <c r="A44" s="4">
        <f>IFERROR(__xludf.DUMMYFUNCTION("""COMPUTED_VALUE"""),44986.64583333333)</f>
        <v>44986.64583</v>
      </c>
      <c r="B44" s="5">
        <f>IFERROR(__xludf.DUMMYFUNCTION("""COMPUTED_VALUE"""),2382.4)</f>
        <v>2382.4</v>
      </c>
    </row>
    <row r="45">
      <c r="A45" s="4">
        <f>IFERROR(__xludf.DUMMYFUNCTION("""COMPUTED_VALUE"""),44987.64583333333)</f>
        <v>44987.64583</v>
      </c>
      <c r="B45" s="5">
        <f>IFERROR(__xludf.DUMMYFUNCTION("""COMPUTED_VALUE"""),2358.95)</f>
        <v>2358.95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IFERROR(__xludf.DUMMYFUNCTION("""COMPUTED_VALUE"""),2396.1)</f>
        <v>2396.1</v>
      </c>
    </row>
    <row r="47">
      <c r="A47" s="4">
        <f>IFERROR(__xludf.DUMMYFUNCTION("""COMPUTED_VALUE"""),44991.64583333333)</f>
        <v>44991.64583</v>
      </c>
      <c r="B47" s="5">
        <f>IFERROR(__xludf.DUMMYFUNCTION("""COMPUTED_VALUE"""),2403.45)</f>
        <v>2403.45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IFERROR(__xludf.DUMMYFUNCTION("""COMPUTED_VALUE"""),2397.1)</f>
        <v>2397.1</v>
      </c>
    </row>
    <row r="49">
      <c r="A49" s="4">
        <f>IFERROR(__xludf.DUMMYFUNCTION("""COMPUTED_VALUE"""),44994.64583333333)</f>
        <v>44994.64583</v>
      </c>
      <c r="B49" s="5">
        <f>IFERROR(__xludf.DUMMYFUNCTION("""COMPUTED_VALUE"""),2368.25)</f>
        <v>2368.25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IFERROR(__xludf.DUMMYFUNCTION("""COMPUTED_VALUE"""),2375.5)</f>
        <v>2375.5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IFERROR(__xludf.DUMMYFUNCTION("""COMPUTED_VALUE"""),2332.0)</f>
        <v>2332</v>
      </c>
    </row>
    <row r="52">
      <c r="A52" s="4">
        <f>IFERROR(__xludf.DUMMYFUNCTION("""COMPUTED_VALUE"""),44999.64583333333)</f>
        <v>44999.64583</v>
      </c>
      <c r="B52" s="5">
        <f>IFERROR(__xludf.DUMMYFUNCTION("""COMPUTED_VALUE"""),2355.6)</f>
        <v>2355.6</v>
      </c>
    </row>
    <row r="53">
      <c r="A53" s="4">
        <f>IFERROR(__xludf.DUMMYFUNCTION("""COMPUTED_VALUE"""),45000.64583333333)</f>
        <v>45000.64583</v>
      </c>
      <c r="B53" s="5">
        <f>IFERROR(__xludf.DUMMYFUNCTION("""COMPUTED_VALUE"""),2399.1)</f>
        <v>2399.1</v>
      </c>
    </row>
    <row r="54">
      <c r="A54" s="4">
        <f>IFERROR(__xludf.DUMMYFUNCTION("""COMPUTED_VALUE"""),45001.64583333333)</f>
        <v>45001.64583</v>
      </c>
      <c r="B54" s="5">
        <f>IFERROR(__xludf.DUMMYFUNCTION("""COMPUTED_VALUE"""),2450.35)</f>
        <v>2450.35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IFERROR(__xludf.DUMMYFUNCTION("""COMPUTED_VALUE"""),2455.65)</f>
        <v>2455.65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IFERROR(__xludf.DUMMYFUNCTION("""COMPUTED_VALUE"""),2459.95)</f>
        <v>2459.95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IFERROR(__xludf.DUMMYFUNCTION("""COMPUTED_VALUE"""),2514.05)</f>
        <v>2514.05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IFERROR(__xludf.DUMMYFUNCTION("""COMPUTED_VALUE"""),2508.15)</f>
        <v>2508.15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IFERROR(__xludf.DUMMYFUNCTION("""COMPUTED_VALUE"""),2519.05)</f>
        <v>2519.05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IFERROR(__xludf.DUMMYFUNCTION("""COMPUTED_VALUE"""),2493.35)</f>
        <v>2493.35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IFERROR(__xludf.DUMMYFUNCTION("""COMPUTED_VALUE"""),2494.4)</f>
        <v>2494.4</v>
      </c>
    </row>
    <row r="62">
      <c r="A62" s="4">
        <f>IFERROR(__xludf.DUMMYFUNCTION("""COMPUTED_VALUE"""),45013.64583333333)</f>
        <v>45013.64583</v>
      </c>
      <c r="B62" s="5">
        <f>IFERROR(__xludf.DUMMYFUNCTION("""COMPUTED_VALUE"""),2500.3)</f>
        <v>2500.3</v>
      </c>
    </row>
    <row r="63">
      <c r="A63" s="4">
        <f>IFERROR(__xludf.DUMMYFUNCTION("""COMPUTED_VALUE"""),45014.64583333333)</f>
        <v>45014.64583</v>
      </c>
      <c r="B63" s="5">
        <f>IFERROR(__xludf.DUMMYFUNCTION("""COMPUTED_VALUE"""),2515.05)</f>
        <v>2515.05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IFERROR(__xludf.DUMMYFUNCTION("""COMPUTED_VALUE"""),2514.9)</f>
        <v>2514.9</v>
      </c>
    </row>
    <row r="65">
      <c r="A65" s="4">
        <f>IFERROR(__xludf.DUMMYFUNCTION("""COMPUTED_VALUE"""),45019.64583333333)</f>
        <v>45019.64583</v>
      </c>
      <c r="B65" s="5">
        <f>IFERROR(__xludf.DUMMYFUNCTION("""COMPUTED_VALUE"""),2537.4)</f>
        <v>2537.4</v>
      </c>
    </row>
    <row r="66">
      <c r="A66" s="4">
        <f>IFERROR(__xludf.DUMMYFUNCTION("""COMPUTED_VALUE"""),45021.64583333333)</f>
        <v>45021.64583</v>
      </c>
      <c r="B66" s="5">
        <f>IFERROR(__xludf.DUMMYFUNCTION("""COMPUTED_VALUE"""),2572.7)</f>
        <v>2572.7</v>
      </c>
    </row>
    <row r="67">
      <c r="A67" s="4">
        <f>IFERROR(__xludf.DUMMYFUNCTION("""COMPUTED_VALUE"""),45022.64583333333)</f>
        <v>45022.64583</v>
      </c>
      <c r="B67" s="5">
        <f>IFERROR(__xludf.DUMMYFUNCTION("""COMPUTED_VALUE"""),2548.45)</f>
        <v>2548.45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IFERROR(__xludf.DUMMYFUNCTION("""COMPUTED_VALUE"""),2583.7)</f>
        <v>2583.7</v>
      </c>
    </row>
    <row r="69">
      <c r="A69" s="4">
        <f>IFERROR(__xludf.DUMMYFUNCTION("""COMPUTED_VALUE"""),45027.64583333333)</f>
        <v>45027.64583</v>
      </c>
      <c r="B69" s="5">
        <f>IFERROR(__xludf.DUMMYFUNCTION("""COMPUTED_VALUE"""),2580.05)</f>
        <v>2580.05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IFERROR(__xludf.DUMMYFUNCTION("""COMPUTED_VALUE"""),2587.9)</f>
        <v>2587.9</v>
      </c>
    </row>
    <row r="71">
      <c r="A71" s="4">
        <f>IFERROR(__xludf.DUMMYFUNCTION("""COMPUTED_VALUE"""),45029.64583333333)</f>
        <v>45029.64583</v>
      </c>
      <c r="B71" s="5">
        <f>IFERROR(__xludf.DUMMYFUNCTION("""COMPUTED_VALUE"""),2585.65)</f>
        <v>2585.65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IFERROR(__xludf.DUMMYFUNCTION("""COMPUTED_VALUE"""),2605.6)</f>
        <v>2605.6</v>
      </c>
    </row>
    <row r="73">
      <c r="A73" s="4">
        <f>IFERROR(__xludf.DUMMYFUNCTION("""COMPUTED_VALUE"""),45034.64583333333)</f>
        <v>45034.64583</v>
      </c>
      <c r="B73" s="5">
        <f>IFERROR(__xludf.DUMMYFUNCTION("""COMPUTED_VALUE"""),2577.7)</f>
        <v>2577.7</v>
      </c>
    </row>
    <row r="74">
      <c r="A74" s="4">
        <f>IFERROR(__xludf.DUMMYFUNCTION("""COMPUTED_VALUE"""),45035.64583333333)</f>
        <v>45035.64583</v>
      </c>
      <c r="B74" s="5">
        <f>IFERROR(__xludf.DUMMYFUNCTION("""COMPUTED_VALUE"""),2569.3)</f>
        <v>2569.3</v>
      </c>
    </row>
    <row r="75">
      <c r="A75" s="4">
        <f>IFERROR(__xludf.DUMMYFUNCTION("""COMPUTED_VALUE"""),45036.64583333333)</f>
        <v>45036.64583</v>
      </c>
      <c r="B75" s="5">
        <f>IFERROR(__xludf.DUMMYFUNCTION("""COMPUTED_VALUE"""),2579.25)</f>
        <v>2579.25</v>
      </c>
    </row>
    <row r="76">
      <c r="A76" s="4">
        <f>IFERROR(__xludf.DUMMYFUNCTION("""COMPUTED_VALUE"""),45037.64583333333)</f>
        <v>45037.64583</v>
      </c>
      <c r="B76" s="5">
        <f>IFERROR(__xludf.DUMMYFUNCTION("""COMPUTED_VALUE"""),2568.3)</f>
        <v>2568.3</v>
      </c>
    </row>
    <row r="77">
      <c r="A77" s="4">
        <f>IFERROR(__xludf.DUMMYFUNCTION("""COMPUTED_VALUE"""),45040.64583333333)</f>
        <v>45040.64583</v>
      </c>
      <c r="B77" s="5">
        <f>IFERROR(__xludf.DUMMYFUNCTION("""COMPUTED_VALUE"""),2629.55)</f>
        <v>2629.55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IFERROR(__xludf.DUMMYFUNCTION("""COMPUTED_VALUE"""),2633.2)</f>
        <v>2633.2</v>
      </c>
    </row>
    <row r="79">
      <c r="A79" s="4">
        <f>IFERROR(__xludf.DUMMYFUNCTION("""COMPUTED_VALUE"""),45042.64583333333)</f>
        <v>45042.64583</v>
      </c>
      <c r="B79" s="5">
        <f>IFERROR(__xludf.DUMMYFUNCTION("""COMPUTED_VALUE"""),2641.0)</f>
        <v>2641</v>
      </c>
    </row>
    <row r="80">
      <c r="A80" s="4">
        <f>IFERROR(__xludf.DUMMYFUNCTION("""COMPUTED_VALUE"""),45043.64583333333)</f>
        <v>45043.64583</v>
      </c>
      <c r="B80" s="5">
        <f>IFERROR(__xludf.DUMMYFUNCTION("""COMPUTED_VALUE"""),2663.45)</f>
        <v>2663.45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IFERROR(__xludf.DUMMYFUNCTION("""COMPUTED_VALUE"""),2641.85)</f>
        <v>2641.85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IFERROR(__xludf.DUMMYFUNCTION("""COMPUTED_VALUE"""),2663.85)</f>
        <v>2663.85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IFERROR(__xludf.DUMMYFUNCTION("""COMPUTED_VALUE"""),2654.05)</f>
        <v>2654.05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IFERROR(__xludf.DUMMYFUNCTION("""COMPUTED_VALUE"""),2670.4)</f>
        <v>2670.4</v>
      </c>
    </row>
    <row r="85">
      <c r="A85" s="4">
        <f>IFERROR(__xludf.DUMMYFUNCTION("""COMPUTED_VALUE"""),45051.64583333333)</f>
        <v>45051.64583</v>
      </c>
      <c r="B85" s="5">
        <f>IFERROR(__xludf.DUMMYFUNCTION("""COMPUTED_VALUE"""),2732.9)</f>
        <v>2732.9</v>
      </c>
    </row>
    <row r="86">
      <c r="A86" s="4">
        <f>IFERROR(__xludf.DUMMYFUNCTION("""COMPUTED_VALUE"""),45054.64583333333)</f>
        <v>45054.64583</v>
      </c>
      <c r="B86" s="5">
        <f>IFERROR(__xludf.DUMMYFUNCTION("""COMPUTED_VALUE"""),2751.25)</f>
        <v>2751.25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IFERROR(__xludf.DUMMYFUNCTION("""COMPUTED_VALUE"""),2748.4)</f>
        <v>2748.4</v>
      </c>
    </row>
    <row r="88">
      <c r="A88" s="4">
        <f>IFERROR(__xludf.DUMMYFUNCTION("""COMPUTED_VALUE"""),45056.64583333333)</f>
        <v>45056.64583</v>
      </c>
      <c r="B88" s="5">
        <f>IFERROR(__xludf.DUMMYFUNCTION("""COMPUTED_VALUE"""),2745.45)</f>
        <v>2745.45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IFERROR(__xludf.DUMMYFUNCTION("""COMPUTED_VALUE"""),2757.85)</f>
        <v>2757.85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IFERROR(__xludf.DUMMYFUNCTION("""COMPUTED_VALUE"""),2773.2)</f>
        <v>2773.2</v>
      </c>
    </row>
    <row r="91">
      <c r="A91" s="4">
        <f>IFERROR(__xludf.DUMMYFUNCTION("""COMPUTED_VALUE"""),45061.64583333333)</f>
        <v>45061.64583</v>
      </c>
      <c r="B91" s="5">
        <f>IFERROR(__xludf.DUMMYFUNCTION("""COMPUTED_VALUE"""),2779.55)</f>
        <v>2779.55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IFERROR(__xludf.DUMMYFUNCTION("""COMPUTED_VALUE"""),2790.25)</f>
        <v>2790.25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IFERROR(__xludf.DUMMYFUNCTION("""COMPUTED_VALUE"""),2762.4)</f>
        <v>2762.4</v>
      </c>
    </row>
    <row r="94">
      <c r="A94" s="4">
        <f>IFERROR(__xludf.DUMMYFUNCTION("""COMPUTED_VALUE"""),45064.64583333333)</f>
        <v>45064.64583</v>
      </c>
      <c r="B94" s="5">
        <f>IFERROR(__xludf.DUMMYFUNCTION("""COMPUTED_VALUE"""),2721.85)</f>
        <v>2721.85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IFERROR(__xludf.DUMMYFUNCTION("""COMPUTED_VALUE"""),2701.65)</f>
        <v>2701.65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IFERROR(__xludf.DUMMYFUNCTION("""COMPUTED_VALUE"""),2712.55)</f>
        <v>2712.55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IFERROR(__xludf.DUMMYFUNCTION("""COMPUTED_VALUE"""),2683.45)</f>
        <v>2683.45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IFERROR(__xludf.DUMMYFUNCTION("""COMPUTED_VALUE"""),2707.25)</f>
        <v>2707.25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IFERROR(__xludf.DUMMYFUNCTION("""COMPUTED_VALUE"""),2707.95)</f>
        <v>2707.95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IFERROR(__xludf.DUMMYFUNCTION("""COMPUTED_VALUE"""),2742.15)</f>
        <v>2742.15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IFERROR(__xludf.DUMMYFUNCTION("""COMPUTED_VALUE"""),2812.25)</f>
        <v>2812.25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IFERROR(__xludf.DUMMYFUNCTION("""COMPUTED_VALUE"""),2802.5)</f>
        <v>2802.5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IFERROR(__xludf.DUMMYFUNCTION("""COMPUTED_VALUE"""),2823.25)</f>
        <v>2823.25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IFERROR(__xludf.DUMMYFUNCTION("""COMPUTED_VALUE"""),2827.25)</f>
        <v>2827.25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IFERROR(__xludf.DUMMYFUNCTION("""COMPUTED_VALUE"""),2861.65)</f>
        <v>2861.65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IFERROR(__xludf.DUMMYFUNCTION("""COMPUTED_VALUE"""),2855.7)</f>
        <v>2855.7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IFERROR(__xludf.DUMMYFUNCTION("""COMPUTED_VALUE"""),2881.45)</f>
        <v>2881.45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IFERROR(__xludf.DUMMYFUNCTION("""COMPUTED_VALUE"""),2906.95)</f>
        <v>2906.95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IFERROR(__xludf.DUMMYFUNCTION("""COMPUTED_VALUE"""),2877.0)</f>
        <v>2877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IFERROR(__xludf.DUMMYFUNCTION("""COMPUTED_VALUE"""),2876.25)</f>
        <v>2876.25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IFERROR(__xludf.DUMMYFUNCTION("""COMPUTED_VALUE"""),2852.6)</f>
        <v>2852.6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IFERROR(__xludf.DUMMYFUNCTION("""COMPUTED_VALUE"""),2912.5)</f>
        <v>2912.5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IFERROR(__xludf.DUMMYFUNCTION("""COMPUTED_VALUE"""),2907.05)</f>
        <v>2907.05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IFERROR(__xludf.DUMMYFUNCTION("""COMPUTED_VALUE"""),2908.0)</f>
        <v>2908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IFERROR(__xludf.DUMMYFUNCTION("""COMPUTED_VALUE"""),2954.3)</f>
        <v>2954.3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IFERROR(__xludf.DUMMYFUNCTION("""COMPUTED_VALUE"""),2968.6)</f>
        <v>2968.6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IFERROR(__xludf.DUMMYFUNCTION("""COMPUTED_VALUE"""),2974.0)</f>
        <v>2974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IFERROR(__xludf.DUMMYFUNCTION("""COMPUTED_VALUE"""),2971.1)</f>
        <v>2971.1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IFERROR(__xludf.DUMMYFUNCTION("""COMPUTED_VALUE"""),2970.25)</f>
        <v>2970.25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IFERROR(__xludf.DUMMYFUNCTION("""COMPUTED_VALUE"""),2939.15)</f>
        <v>2939.15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IFERROR(__xludf.DUMMYFUNCTION("""COMPUTED_VALUE"""),2972.6)</f>
        <v>2972.6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IFERROR(__xludf.DUMMYFUNCTION("""COMPUTED_VALUE"""),2975.7)</f>
        <v>2975.7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IFERROR(__xludf.DUMMYFUNCTION("""COMPUTED_VALUE"""),3028.1)</f>
        <v>3028.1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IFERROR(__xludf.DUMMYFUNCTION("""COMPUTED_VALUE"""),3047.65)</f>
        <v>3047.65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IFERROR(__xludf.DUMMYFUNCTION("""COMPUTED_VALUE"""),3038.3)</f>
        <v>3038.3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IFERROR(__xludf.DUMMYFUNCTION("""COMPUTED_VALUE"""),3074.65)</f>
        <v>3074.65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IFERROR(__xludf.DUMMYFUNCTION("""COMPUTED_VALUE"""),3099.85)</f>
        <v>3099.85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IFERROR(__xludf.DUMMYFUNCTION("""COMPUTED_VALUE"""),3106.4)</f>
        <v>3106.4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IFERROR(__xludf.DUMMYFUNCTION("""COMPUTED_VALUE"""),3144.0)</f>
        <v>3144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IFERROR(__xludf.DUMMYFUNCTION("""COMPUTED_VALUE"""),3045.55)</f>
        <v>3045.55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IFERROR(__xludf.DUMMYFUNCTION("""COMPUTED_VALUE"""),3087.6)</f>
        <v>3087.6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IFERROR(__xludf.DUMMYFUNCTION("""COMPUTED_VALUE"""),3096.5)</f>
        <v>3096.5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IFERROR(__xludf.DUMMYFUNCTION("""COMPUTED_VALUE"""),3084.75)</f>
        <v>3084.75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IFERROR(__xludf.DUMMYFUNCTION("""COMPUTED_VALUE"""),3055.55)</f>
        <v>3055.55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IFERROR(__xludf.DUMMYFUNCTION("""COMPUTED_VALUE"""),3033.45)</f>
        <v>3033.45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IFERROR(__xludf.DUMMYFUNCTION("""COMPUTED_VALUE"""),2996.45)</f>
        <v>2996.45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IFERROR(__xludf.DUMMYFUNCTION("""COMPUTED_VALUE"""),2995.65)</f>
        <v>2995.65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IFERROR(__xludf.DUMMYFUNCTION("""COMPUTED_VALUE"""),2989.3)</f>
        <v>2989.3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IFERROR(__xludf.DUMMYFUNCTION("""COMPUTED_VALUE"""),2976.3)</f>
        <v>2976.3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IFERROR(__xludf.DUMMYFUNCTION("""COMPUTED_VALUE"""),2979.2)</f>
        <v>2979.2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IFERROR(__xludf.DUMMYFUNCTION("""COMPUTED_VALUE"""),3029.0)</f>
        <v>3029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IFERROR(__xludf.DUMMYFUNCTION("""COMPUTED_VALUE"""),3008.35)</f>
        <v>3008.35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IFERROR(__xludf.DUMMYFUNCTION("""COMPUTED_VALUE"""),3002.1)</f>
        <v>3002.1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IFERROR(__xludf.DUMMYFUNCTION("""COMPUTED_VALUE"""),2987.0)</f>
        <v>2987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IFERROR(__xludf.DUMMYFUNCTION("""COMPUTED_VALUE"""),3004.05)</f>
        <v>3004.05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IFERROR(__xludf.DUMMYFUNCTION("""COMPUTED_VALUE"""),3001.9)</f>
        <v>3001.9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IFERROR(__xludf.DUMMYFUNCTION("""COMPUTED_VALUE"""),2977.15)</f>
        <v>2977.15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IFERROR(__xludf.DUMMYFUNCTION("""COMPUTED_VALUE"""),2902.1)</f>
        <v>2902.1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IFERROR(__xludf.DUMMYFUNCTION("""COMPUTED_VALUE"""),2904.4)</f>
        <v>2904.4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IFERROR(__xludf.DUMMYFUNCTION("""COMPUTED_VALUE"""),2904.6)</f>
        <v>2904.6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IFERROR(__xludf.DUMMYFUNCTION("""COMPUTED_VALUE"""),2921.25)</f>
        <v>2921.25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IFERROR(__xludf.DUMMYFUNCTION("""COMPUTED_VALUE"""),2955.9)</f>
        <v>2955.9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IFERROR(__xludf.DUMMYFUNCTION("""COMPUTED_VALUE"""),2988.55)</f>
        <v>2988.55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IFERROR(__xludf.DUMMYFUNCTION("""COMPUTED_VALUE"""),3017.25)</f>
        <v>3017.25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IFERROR(__xludf.DUMMYFUNCTION("""COMPUTED_VALUE"""),3010.65)</f>
        <v>3010.65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IFERROR(__xludf.DUMMYFUNCTION("""COMPUTED_VALUE"""),3011.1)</f>
        <v>3011.1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IFERROR(__xludf.DUMMYFUNCTION("""COMPUTED_VALUE"""),3071.75)</f>
        <v>3071.75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IFERROR(__xludf.DUMMYFUNCTION("""COMPUTED_VALUE"""),3050.45)</f>
        <v>3050.45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IFERROR(__xludf.DUMMYFUNCTION("""COMPUTED_VALUE"""),3078.3)</f>
        <v>3078.3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IFERROR(__xludf.DUMMYFUNCTION("""COMPUTED_VALUE"""),3075.6)</f>
        <v>3075.6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IFERROR(__xludf.DUMMYFUNCTION("""COMPUTED_VALUE"""),3070.0)</f>
        <v>3070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IFERROR(__xludf.DUMMYFUNCTION("""COMPUTED_VALUE"""),3061.2)</f>
        <v>3061.2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IFERROR(__xludf.DUMMYFUNCTION("""COMPUTED_VALUE"""),3067.2)</f>
        <v>3067.2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IFERROR(__xludf.DUMMYFUNCTION("""COMPUTED_VALUE"""),3048.55)</f>
        <v>3048.55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IFERROR(__xludf.DUMMYFUNCTION("""COMPUTED_VALUE"""),3079.4)</f>
        <v>3079.4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IFERROR(__xludf.DUMMYFUNCTION("""COMPUTED_VALUE"""),3082.2)</f>
        <v>3082.2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IFERROR(__xludf.DUMMYFUNCTION("""COMPUTED_VALUE"""),3104.45)</f>
        <v>3104.45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IFERROR(__xludf.DUMMYFUNCTION("""COMPUTED_VALUE"""),3116.8)</f>
        <v>3116.8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IFERROR(__xludf.DUMMYFUNCTION("""COMPUTED_VALUE"""),3100.3)</f>
        <v>3100.3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IFERROR(__xludf.DUMMYFUNCTION("""COMPUTED_VALUE"""),3136.15)</f>
        <v>3136.15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IFERROR(__xludf.DUMMYFUNCTION("""COMPUTED_VALUE"""),3176.05)</f>
        <v>3176.05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IFERROR(__xludf.DUMMYFUNCTION("""COMPUTED_VALUE"""),3172.8)</f>
        <v>3172.8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IFERROR(__xludf.DUMMYFUNCTION("""COMPUTED_VALUE"""),3199.1)</f>
        <v>3199.1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IFERROR(__xludf.DUMMYFUNCTION("""COMPUTED_VALUE"""),3213.3)</f>
        <v>3213.3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IFERROR(__xludf.DUMMYFUNCTION("""COMPUTED_VALUE"""),3185.8)</f>
        <v>3185.8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IFERROR(__xludf.DUMMYFUNCTION("""COMPUTED_VALUE"""),3263.2)</f>
        <v>3263.2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IFERROR(__xludf.DUMMYFUNCTION("""COMPUTED_VALUE"""),3261.35)</f>
        <v>3261.35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IFERROR(__xludf.DUMMYFUNCTION("""COMPUTED_VALUE"""),3248.6)</f>
        <v>3248.6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IFERROR(__xludf.DUMMYFUNCTION("""COMPUTED_VALUE"""),3339.5)</f>
        <v>3339.5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IFERROR(__xludf.DUMMYFUNCTION("""COMPUTED_VALUE"""),3306.65)</f>
        <v>3306.65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IFERROR(__xludf.DUMMYFUNCTION("""COMPUTED_VALUE"""),3304.5)</f>
        <v>3304.5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IFERROR(__xludf.DUMMYFUNCTION("""COMPUTED_VALUE"""),3274.5)</f>
        <v>3274.5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IFERROR(__xludf.DUMMYFUNCTION("""COMPUTED_VALUE"""),3283.95)</f>
        <v>3283.95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IFERROR(__xludf.DUMMYFUNCTION("""COMPUTED_VALUE"""),3262.6)</f>
        <v>3262.6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IFERROR(__xludf.DUMMYFUNCTION("""COMPUTED_VALUE"""),3214.55)</f>
        <v>3214.55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IFERROR(__xludf.DUMMYFUNCTION("""COMPUTED_VALUE"""),3157.25)</f>
        <v>3157.25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IFERROR(__xludf.DUMMYFUNCTION("""COMPUTED_VALUE"""),3148.8)</f>
        <v>3148.8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IFERROR(__xludf.DUMMYFUNCTION("""COMPUTED_VALUE"""),3196.25)</f>
        <v>3196.25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IFERROR(__xludf.DUMMYFUNCTION("""COMPUTED_VALUE"""),3166.65)</f>
        <v>3166.65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IFERROR(__xludf.DUMMYFUNCTION("""COMPUTED_VALUE"""),3216.5)</f>
        <v>3216.5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IFERROR(__xludf.DUMMYFUNCTION("""COMPUTED_VALUE"""),3309.75)</f>
        <v>3309.75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IFERROR(__xludf.DUMMYFUNCTION("""COMPUTED_VALUE"""),3267.5)</f>
        <v>3267.5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IFERROR(__xludf.DUMMYFUNCTION("""COMPUTED_VALUE"""),3269.2)</f>
        <v>3269.2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IFERROR(__xludf.DUMMYFUNCTION("""COMPUTED_VALUE"""),3280.5)</f>
        <v>3280.5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IFERROR(__xludf.DUMMYFUNCTION("""COMPUTED_VALUE"""),3285.0)</f>
        <v>3285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IFERROR(__xludf.DUMMYFUNCTION("""COMPUTED_VALUE"""),3283.75)</f>
        <v>3283.75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IFERROR(__xludf.DUMMYFUNCTION("""COMPUTED_VALUE"""),3301.4)</f>
        <v>3301.4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IFERROR(__xludf.DUMMYFUNCTION("""COMPUTED_VALUE"""),3308.45)</f>
        <v>3308.45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IFERROR(__xludf.DUMMYFUNCTION("""COMPUTED_VALUE"""),3282.75)</f>
        <v>3282.75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IFERROR(__xludf.DUMMYFUNCTION("""COMPUTED_VALUE"""),3284.65)</f>
        <v>3284.65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IFERROR(__xludf.DUMMYFUNCTION("""COMPUTED_VALUE"""),3266.2)</f>
        <v>3266.2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IFERROR(__xludf.DUMMYFUNCTION("""COMPUTED_VALUE"""),3219.75)</f>
        <v>3219.75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IFERROR(__xludf.DUMMYFUNCTION("""COMPUTED_VALUE"""),3187.85)</f>
        <v>3187.85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IFERROR(__xludf.DUMMYFUNCTION("""COMPUTED_VALUE"""),3100.8)</f>
        <v>3100.8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IFERROR(__xludf.DUMMYFUNCTION("""COMPUTED_VALUE"""),3120.7)</f>
        <v>3120.7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IFERROR(__xludf.DUMMYFUNCTION("""COMPUTED_VALUE"""),3116.45)</f>
        <v>3116.45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IFERROR(__xludf.DUMMYFUNCTION("""COMPUTED_VALUE"""),3189.65)</f>
        <v>3189.65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IFERROR(__xludf.DUMMYFUNCTION("""COMPUTED_VALUE"""),3173.4)</f>
        <v>3173.4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IFERROR(__xludf.DUMMYFUNCTION("""COMPUTED_VALUE"""),3201.5)</f>
        <v>3201.5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IFERROR(__xludf.DUMMYFUNCTION("""COMPUTED_VALUE"""),3274.5)</f>
        <v>3274.5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IFERROR(__xludf.DUMMYFUNCTION("""COMPUTED_VALUE"""),3267.05)</f>
        <v>3267.05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IFERROR(__xludf.DUMMYFUNCTION("""COMPUTED_VALUE"""),3270.2)</f>
        <v>3270.2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IFERROR(__xludf.DUMMYFUNCTION("""COMPUTED_VALUE"""),3311.85)</f>
        <v>3311.85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IFERROR(__xludf.DUMMYFUNCTION("""COMPUTED_VALUE"""),3283.75)</f>
        <v>3283.75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IFERROR(__xludf.DUMMYFUNCTION("""COMPUTED_VALUE"""),3256.35)</f>
        <v>3256.35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IFERROR(__xludf.DUMMYFUNCTION("""COMPUTED_VALUE"""),3264.75)</f>
        <v>3264.75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IFERROR(__xludf.DUMMYFUNCTION("""COMPUTED_VALUE"""),3295.95)</f>
        <v>3295.95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IFERROR(__xludf.DUMMYFUNCTION("""COMPUTED_VALUE"""),3335.95)</f>
        <v>3335.95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IFERROR(__xludf.DUMMYFUNCTION("""COMPUTED_VALUE"""),3338.85)</f>
        <v>3338.85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IFERROR(__xludf.DUMMYFUNCTION("""COMPUTED_VALUE"""),3345.85)</f>
        <v>3345.85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IFERROR(__xludf.DUMMYFUNCTION("""COMPUTED_VALUE"""),3394.45)</f>
        <v>3394.45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IFERROR(__xludf.DUMMYFUNCTION("""COMPUTED_VALUE"""),3429.85)</f>
        <v>3429.85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IFERROR(__xludf.DUMMYFUNCTION("""COMPUTED_VALUE"""),3408.4)</f>
        <v>3408.4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IFERROR(__xludf.DUMMYFUNCTION("""COMPUTED_VALUE"""),3396.95)</f>
        <v>3396.95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IFERROR(__xludf.DUMMYFUNCTION("""COMPUTED_VALUE"""),3442.4)</f>
        <v>3442.4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IFERROR(__xludf.DUMMYFUNCTION("""COMPUTED_VALUE"""),3429.3)</f>
        <v>3429.3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IFERROR(__xludf.DUMMYFUNCTION("""COMPUTED_VALUE"""),3490.6)</f>
        <v>3490.6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IFERROR(__xludf.DUMMYFUNCTION("""COMPUTED_VALUE"""),3489.5)</f>
        <v>3489.5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IFERROR(__xludf.DUMMYFUNCTION("""COMPUTED_VALUE"""),3488.4)</f>
        <v>3488.4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IFERROR(__xludf.DUMMYFUNCTION("""COMPUTED_VALUE"""),3545.3)</f>
        <v>3545.3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IFERROR(__xludf.DUMMYFUNCTION("""COMPUTED_VALUE"""),3546.9)</f>
        <v>3546.9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IFERROR(__xludf.DUMMYFUNCTION("""COMPUTED_VALUE"""),3585.4)</f>
        <v>3585.4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IFERROR(__xludf.DUMMYFUNCTION("""COMPUTED_VALUE"""),3634.65)</f>
        <v>3634.65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IFERROR(__xludf.DUMMYFUNCTION("""COMPUTED_VALUE"""),3630.5)</f>
        <v>3630.5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IFERROR(__xludf.DUMMYFUNCTION("""COMPUTED_VALUE"""),3571.4)</f>
        <v>3571.4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IFERROR(__xludf.DUMMYFUNCTION("""COMPUTED_VALUE"""),3602.35)</f>
        <v>3602.35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IFERROR(__xludf.DUMMYFUNCTION("""COMPUTED_VALUE"""),3591.4)</f>
        <v>3591.4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IFERROR(__xludf.DUMMYFUNCTION("""COMPUTED_VALUE"""),3600.55)</f>
        <v>3600.55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IFERROR(__xludf.DUMMYFUNCTION("""COMPUTED_VALUE"""),3619.6)</f>
        <v>3619.6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IFERROR(__xludf.DUMMYFUNCTION("""COMPUTED_VALUE"""),3610.45)</f>
        <v>3610.45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IFERROR(__xludf.DUMMYFUNCTION("""COMPUTED_VALUE"""),3554.1)</f>
        <v>3554.1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IFERROR(__xludf.DUMMYFUNCTION("""COMPUTED_VALUE"""),3580.0)</f>
        <v>3580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IFERROR(__xludf.DUMMYFUNCTION("""COMPUTED_VALUE"""),3627.35)</f>
        <v>3627.35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IFERROR(__xludf.DUMMYFUNCTION("""COMPUTED_VALUE"""),3656.7)</f>
        <v>3656.7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IFERROR(__xludf.DUMMYFUNCTION("""COMPUTED_VALUE"""),3689.25)</f>
        <v>3689.25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IFERROR(__xludf.DUMMYFUNCTION("""COMPUTED_VALUE"""),3715.1)</f>
        <v>3715.1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IFERROR(__xludf.DUMMYFUNCTION("""COMPUTED_VALUE"""),3675.45)</f>
        <v>3675.45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IFERROR(__xludf.DUMMYFUNCTION("""COMPUTED_VALUE"""),3677.15)</f>
        <v>3677.15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IFERROR(__xludf.DUMMYFUNCTION("""COMPUTED_VALUE"""),3698.25)</f>
        <v>3698.25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IFERROR(__xludf.DUMMYFUNCTION("""COMPUTED_VALUE"""),3693.05)</f>
        <v>3693.05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IFERROR(__xludf.DUMMYFUNCTION("""COMPUTED_VALUE"""),3719.7)</f>
        <v>3719.7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IFERROR(__xludf.DUMMYFUNCTION("""COMPUTED_VALUE"""),3712.55)</f>
        <v>3712.55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IFERROR(__xludf.DUMMYFUNCTION("""COMPUTED_VALUE"""),3706.05)</f>
        <v>3706.05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IFERROR(__xludf.DUMMYFUNCTION("""COMPUTED_VALUE"""),3694.0)</f>
        <v>3694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IFERROR(__xludf.DUMMYFUNCTION("""COMPUTED_VALUE"""),3714.45)</f>
        <v>3714.45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IFERROR(__xludf.DUMMYFUNCTION("""COMPUTED_VALUE"""),3698.6)</f>
        <v>3698.6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IFERROR(__xludf.DUMMYFUNCTION("""COMPUTED_VALUE"""),3726.0)</f>
        <v>3726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IFERROR(__xludf.DUMMYFUNCTION("""COMPUTED_VALUE"""),3758.85)</f>
        <v>3758.85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IFERROR(__xludf.DUMMYFUNCTION("""COMPUTED_VALUE"""),3820.3)</f>
        <v>3820.3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IFERROR(__xludf.DUMMYFUNCTION("""COMPUTED_VALUE"""),3830.05)</f>
        <v>3830.05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IFERROR(__xludf.DUMMYFUNCTION("""COMPUTED_VALUE"""),3734.7)</f>
        <v>3734.7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IFERROR(__xludf.DUMMYFUNCTION("""COMPUTED_VALUE"""),3810.6)</f>
        <v>3810.6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IFERROR(__xludf.DUMMYFUNCTION("""COMPUTED_VALUE"""),3739.65)</f>
        <v>3739.65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IFERROR(__xludf.DUMMYFUNCTION("""COMPUTED_VALUE"""),3767.85)</f>
        <v>3767.85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IFERROR(__xludf.DUMMYFUNCTION("""COMPUTED_VALUE"""),3770.2)</f>
        <v>3770.2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IFERROR(__xludf.DUMMYFUNCTION("""COMPUTED_VALUE"""),3866.65)</f>
        <v>3866.65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IFERROR(__xludf.DUMMYFUNCTION("""COMPUTED_VALUE"""),3735.75)</f>
        <v>3735.75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IFERROR(__xludf.DUMMYFUNCTION("""COMPUTED_VALUE"""),3697.55)</f>
        <v>3697.55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IFERROR(__xludf.DUMMYFUNCTION("""COMPUTED_VALUE"""),3627.45)</f>
        <v>3627.45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IFERROR(__xludf.DUMMYFUNCTION("""COMPUTED_VALUE"""),3612.4)</f>
        <v>3612.4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IFERROR(__xludf.DUMMYFUNCTION("""COMPUTED_VALUE"""),3552.05)</f>
        <v>3552.05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IFERROR(__xludf.DUMMYFUNCTION("""COMPUTED_VALUE"""),3559.15)</f>
        <v>3559.15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IFERROR(__xludf.DUMMYFUNCTION("""COMPUTED_VALUE"""),3576.5)</f>
        <v>3576.5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IFERROR(__xludf.DUMMYFUNCTION("""COMPUTED_VALUE"""),3549.1)</f>
        <v>3549.1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IFERROR(__xludf.DUMMYFUNCTION("""COMPUTED_VALUE"""),3591.6)</f>
        <v>3591.6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IFERROR(__xludf.DUMMYFUNCTION("""COMPUTED_VALUE"""),3585.25)</f>
        <v>3585.25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IFERROR(__xludf.DUMMYFUNCTION("""COMPUTED_VALUE"""),3559.95)</f>
        <v>3559.95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IFERROR(__xludf.DUMMYFUNCTION("""COMPUTED_VALUE"""),3585.55)</f>
        <v>3585.55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IFERROR(__xludf.DUMMYFUNCTION("""COMPUTED_VALUE"""),3622.05)</f>
        <v>3622.05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IFERROR(__xludf.DUMMYFUNCTION("""COMPUTED_VALUE"""),3655.4)</f>
        <v>3655.4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IFERROR(__xludf.DUMMYFUNCTION("""COMPUTED_VALUE"""),3695.05)</f>
        <v>3695.05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IFERROR(__xludf.DUMMYFUNCTION("""COMPUTED_VALUE"""),3686.7)</f>
        <v>3686.7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IFERROR(__xludf.DUMMYFUNCTION("""COMPUTED_VALUE"""),3656.35)</f>
        <v>3656.35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IFERROR(__xludf.DUMMYFUNCTION("""COMPUTED_VALUE"""),3652.05)</f>
        <v>3652.05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IFERROR(__xludf.DUMMYFUNCTION("""COMPUTED_VALUE"""),3691.95)</f>
        <v>3691.95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IFERROR(__xludf.DUMMYFUNCTION("""COMPUTED_VALUE"""),3622.5)</f>
        <v>3622.5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IFERROR(__xludf.DUMMYFUNCTION("""COMPUTED_VALUE"""),3653.85)</f>
        <v>3653.85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IFERROR(__xludf.DUMMYFUNCTION("""COMPUTED_VALUE"""),3594.7)</f>
        <v>3594.7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IFERROR(__xludf.DUMMYFUNCTION("""COMPUTED_VALUE"""),3624.4)</f>
        <v>3624.4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IFERROR(__xludf.DUMMYFUNCTION("""COMPUTED_VALUE"""),3765.9)</f>
        <v>3765.9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IFERROR(__xludf.DUMMYFUNCTION("""COMPUTED_VALUE"""),3732.4)</f>
        <v>3732.4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IFERROR(__xludf.DUMMYFUNCTION("""COMPUTED_VALUE"""),3750.75)</f>
        <v>3750.75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IFERROR(__xludf.DUMMYFUNCTION("""COMPUTED_VALUE"""),3810.75)</f>
        <v>3810.75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IFERROR(__xludf.DUMMYFUNCTION("""COMPUTED_VALUE"""),3786.9)</f>
        <v>3786.9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IFERROR(__xludf.DUMMYFUNCTION("""COMPUTED_VALUE"""),3750.15)</f>
        <v>3750.15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IFERROR(__xludf.DUMMYFUNCTION("""COMPUTED_VALUE"""),3748.8)</f>
        <v>3748.8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IFERROR(__xludf.DUMMYFUNCTION("""COMPUTED_VALUE"""),3625.7)</f>
        <v>3625.7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IFERROR(__xludf.DUMMYFUNCTION("""COMPUTED_VALUE"""),3640.15)</f>
        <v>3640.15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IFERROR(__xludf.DUMMYFUNCTION("""COMPUTED_VALUE"""),3633.2)</f>
        <v>3633.2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IFERROR(__xludf.DUMMYFUNCTION("""COMPUTED_VALUE"""),3579.7)</f>
        <v>3579.7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IFERROR(__xludf.DUMMYFUNCTION("""COMPUTED_VALUE"""),3583.4)</f>
        <v>3583.4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IFERROR(__xludf.DUMMYFUNCTION("""COMPUTED_VALUE"""),3590.5)</f>
        <v>3590.5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IFERROR(__xludf.DUMMYFUNCTION("""COMPUTED_VALUE"""),3627.55)</f>
        <v>3627.55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IFERROR(__xludf.DUMMYFUNCTION("""COMPUTED_VALUE"""),3706.7)</f>
        <v>3706.7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IFERROR(__xludf.DUMMYFUNCTION("""COMPUTED_VALUE"""),3698.2)</f>
        <v>3698.2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IFERROR(__xludf.DUMMYFUNCTION("""COMPUTED_VALUE"""),3759.4)</f>
        <v>3759.4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IFERROR(__xludf.DUMMYFUNCTION("""COMPUTED_VALUE"""),3801.8)</f>
        <v>3801.8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IFERROR(__xludf.DUMMYFUNCTION("""COMPUTED_VALUE"""),3738.4)</f>
        <v>3738.4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IFERROR(__xludf.DUMMYFUNCTION("""COMPUTED_VALUE"""),3755.95)</f>
        <v>3755.95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IFERROR(__xludf.DUMMYFUNCTION("""COMPUTED_VALUE"""),3712.5)</f>
        <v>3712.5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IFERROR(__xludf.DUMMYFUNCTION("""COMPUTED_VALUE"""),3782.75)</f>
        <v>3782.75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IFERROR(__xludf.DUMMYFUNCTION("""COMPUTED_VALUE"""),3754.45)</f>
        <v>3754.45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IFERROR(__xludf.DUMMYFUNCTION("""COMPUTED_VALUE"""),3748.9)</f>
        <v>3748.9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IFERROR(__xludf.DUMMYFUNCTION("""COMPUTED_VALUE"""),3679.35)</f>
        <v>3679.35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IFERROR(__xludf.DUMMYFUNCTION("""COMPUTED_VALUE"""),3711.2)</f>
        <v>3711.2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IFERROR(__xludf.DUMMYFUNCTION("""COMPUTED_VALUE"""),3619.3)</f>
        <v>3619.3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IFERROR(__xludf.DUMMYFUNCTION("""COMPUTED_VALUE"""),3600.6)</f>
        <v>3600.6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IFERROR(__xludf.DUMMYFUNCTION("""COMPUTED_VALUE"""),3645.9)</f>
        <v>3645.9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IFERROR(__xludf.DUMMYFUNCTION("""COMPUTED_VALUE"""),3525.1)</f>
        <v>3525.1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IFERROR(__xludf.DUMMYFUNCTION("""COMPUTED_VALUE"""),3563.05)</f>
        <v>3563.05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IFERROR(__xludf.DUMMYFUNCTION("""COMPUTED_VALUE"""),3596.75)</f>
        <v>3596.75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IFERROR(__xludf.DUMMYFUNCTION("""COMPUTED_VALUE"""),3633.0)</f>
        <v>3633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IFERROR(__xludf.DUMMYFUNCTION("""COMPUTED_VALUE"""),3609.75)</f>
        <v>3609.75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IFERROR(__xludf.DUMMYFUNCTION("""COMPUTED_VALUE"""),3571.1)</f>
        <v>3571.1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IFERROR(__xludf.DUMMYFUNCTION("""COMPUTED_VALUE"""),3584.8)</f>
        <v>3584.8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IFERROR(__xludf.DUMMYFUNCTION("""COMPUTED_VALUE"""),3604.85)</f>
        <v>3604.85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IFERROR(__xludf.DUMMYFUNCTION("""COMPUTED_VALUE"""),3589.25)</f>
        <v>3589.25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IFERROR(__xludf.DUMMYFUNCTION("""COMPUTED_VALUE"""),3568.45)</f>
        <v>3568.45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IFERROR(__xludf.DUMMYFUNCTION("""COMPUTED_VALUE"""),3533.9)</f>
        <v>3533.9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IFERROR(__xludf.DUMMYFUNCTION("""COMPUTED_VALUE"""),3280.15)</f>
        <v>3280.15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IFERROR(__xludf.DUMMYFUNCTION("""COMPUTED_VALUE"""),3270.9)</f>
        <v>3270.9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IFERROR(__xludf.DUMMYFUNCTION("""COMPUTED_VALUE"""),3259.85)</f>
        <v>3259.85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IFERROR(__xludf.DUMMYFUNCTION("""COMPUTED_VALUE"""),3245.7)</f>
        <v>3245.7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IFERROR(__xludf.DUMMYFUNCTION("""COMPUTED_VALUE"""),3289.85)</f>
        <v>3289.85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IFERROR(__xludf.DUMMYFUNCTION("""COMPUTED_VALUE"""),3253.65)</f>
        <v>3253.65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IFERROR(__xludf.DUMMYFUNCTION("""COMPUTED_VALUE"""),3288.9)</f>
        <v>3288.9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IFERROR(__xludf.DUMMYFUNCTION("""COMPUTED_VALUE"""),3268.55)</f>
        <v>3268.55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IFERROR(__xludf.DUMMYFUNCTION("""COMPUTED_VALUE"""),3333.9)</f>
        <v>3333.9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IFERROR(__xludf.DUMMYFUNCTION("""COMPUTED_VALUE"""),3361.15)</f>
        <v>3361.15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IFERROR(__xludf.DUMMYFUNCTION("""COMPUTED_VALUE"""),3377.0)</f>
        <v>3377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IFERROR(__xludf.DUMMYFUNCTION("""COMPUTED_VALUE"""),3383.85)</f>
        <v>3383.85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IFERROR(__xludf.DUMMYFUNCTION("""COMPUTED_VALUE"""),3452.05)</f>
        <v>3452.05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IFERROR(__xludf.DUMMYFUNCTION("""COMPUTED_VALUE"""),3412.4)</f>
        <v>3412.4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IFERROR(__xludf.DUMMYFUNCTION("""COMPUTED_VALUE"""),3403.4)</f>
        <v>3403.4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IFERROR(__xludf.DUMMYFUNCTION("""COMPUTED_VALUE"""),3409.4)</f>
        <v>3409.4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IFERROR(__xludf.DUMMYFUNCTION("""COMPUTED_VALUE"""),3380.4)</f>
        <v>3380.4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IFERROR(__xludf.DUMMYFUNCTION("""COMPUTED_VALUE"""),3271.85)</f>
        <v>3271.85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IFERROR(__xludf.DUMMYFUNCTION("""COMPUTED_VALUE"""),3241.9)</f>
        <v>3241.9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IFERROR(__xludf.DUMMYFUNCTION("""COMPUTED_VALUE"""),3261.2)</f>
        <v>3261.2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IFERROR(__xludf.DUMMYFUNCTION("""COMPUTED_VALUE"""),3238.95)</f>
        <v>3238.95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IFERROR(__xludf.DUMMYFUNCTION("""COMPUTED_VALUE"""),3317.65)</f>
        <v>3317.65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IFERROR(__xludf.DUMMYFUNCTION("""COMPUTED_VALUE"""),3321.65)</f>
        <v>3321.65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IFERROR(__xludf.DUMMYFUNCTION("""COMPUTED_VALUE"""),3444.05)</f>
        <v>3444.05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IFERROR(__xludf.DUMMYFUNCTION("""COMPUTED_VALUE"""),3422.2)</f>
        <v>3422.2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IFERROR(__xludf.DUMMYFUNCTION("""COMPUTED_VALUE"""),3410.7)</f>
        <v>3410.7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IFERROR(__xludf.DUMMYFUNCTION("""COMPUTED_VALUE"""),3382.3)</f>
        <v>3382.3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IFERROR(__xludf.DUMMYFUNCTION("""COMPUTED_VALUE"""),3472.2)</f>
        <v>3472.2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IFERROR(__xludf.DUMMYFUNCTION("""COMPUTED_VALUE"""),3530.05)</f>
        <v>3530.05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IFERROR(__xludf.DUMMYFUNCTION("""COMPUTED_VALUE"""),3589.0)</f>
        <v>3589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IFERROR(__xludf.DUMMYFUNCTION("""COMPUTED_VALUE"""),3462.35)</f>
        <v>3462.35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IFERROR(__xludf.DUMMYFUNCTION("""COMPUTED_VALUE"""),3435.95)</f>
        <v>3435.95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IFERROR(__xludf.DUMMYFUNCTION("""COMPUTED_VALUE"""),3399.75)</f>
        <v>3399.75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IFERROR(__xludf.DUMMYFUNCTION("""COMPUTED_VALUE"""),3412.35)</f>
        <v>3412.35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IFERROR(__xludf.DUMMYFUNCTION("""COMPUTED_VALUE"""),3402.45)</f>
        <v>3402.45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IFERROR(__xludf.DUMMYFUNCTION("""COMPUTED_VALUE"""),3372.75)</f>
        <v>3372.75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IFERROR(__xludf.DUMMYFUNCTION("""COMPUTED_VALUE"""),3380.6)</f>
        <v>3380.6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IFERROR(__xludf.DUMMYFUNCTION("""COMPUTED_VALUE"""),3404.2)</f>
        <v>3404.2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IFERROR(__xludf.DUMMYFUNCTION("""COMPUTED_VALUE"""),3431.45)</f>
        <v>3431.45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IFERROR(__xludf.DUMMYFUNCTION("""COMPUTED_VALUE"""),3399.65)</f>
        <v>3399.65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IFERROR(__xludf.DUMMYFUNCTION("""COMPUTED_VALUE"""),3360.25)</f>
        <v>3360.25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IFERROR(__xludf.DUMMYFUNCTION("""COMPUTED_VALUE"""),3336.0)</f>
        <v>3336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IFERROR(__xludf.DUMMYFUNCTION("""COMPUTED_VALUE"""),3269.35)</f>
        <v>3269.35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IFERROR(__xludf.DUMMYFUNCTION("""COMPUTED_VALUE"""),3156.2)</f>
        <v>3156.2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IFERROR(__xludf.DUMMYFUNCTION("""COMPUTED_VALUE"""),3215.15)</f>
        <v>3215.15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IFERROR(__xludf.DUMMYFUNCTION("""COMPUTED_VALUE"""),3225.0)</f>
        <v>3225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IFERROR(__xludf.DUMMYFUNCTION("""COMPUTED_VALUE"""),3248.6)</f>
        <v>3248.6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IFERROR(__xludf.DUMMYFUNCTION("""COMPUTED_VALUE"""),3229.85)</f>
        <v>3229.85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IFERROR(__xludf.DUMMYFUNCTION("""COMPUTED_VALUE"""),3224.2)</f>
        <v>3224.2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IFERROR(__xludf.DUMMYFUNCTION("""COMPUTED_VALUE"""),3234.05)</f>
        <v>3234.05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IFERROR(__xludf.DUMMYFUNCTION("""COMPUTED_VALUE"""),3262.1)</f>
        <v>3262.1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IFERROR(__xludf.DUMMYFUNCTION("""COMPUTED_VALUE"""),3259.0)</f>
        <v>3259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IFERROR(__xludf.DUMMYFUNCTION("""COMPUTED_VALUE"""),3254.45)</f>
        <v>3254.45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IFERROR(__xludf.DUMMYFUNCTION("""COMPUTED_VALUE"""),3466.85)</f>
        <v>3466.85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IFERROR(__xludf.DUMMYFUNCTION("""COMPUTED_VALUE"""),3478.4)</f>
        <v>3478.4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IFERROR(__xludf.DUMMYFUNCTION("""COMPUTED_VALUE"""),3405.8)</f>
        <v>3405.8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IFERROR(__xludf.DUMMYFUNCTION("""COMPUTED_VALUE"""),3494.15)</f>
        <v>3494.15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IFERROR(__xludf.DUMMYFUNCTION("""COMPUTED_VALUE"""),3411.7)</f>
        <v>3411.7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IFERROR(__xludf.DUMMYFUNCTION("""COMPUTED_VALUE"""),3468.25)</f>
        <v>3468.25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IFERROR(__xludf.DUMMYFUNCTION("""COMPUTED_VALUE"""),3458.95)</f>
        <v>3458.95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IFERROR(__xludf.DUMMYFUNCTION("""COMPUTED_VALUE"""),3468.35)</f>
        <v>3468.35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IFERROR(__xludf.DUMMYFUNCTION("""COMPUTED_VALUE"""),3462.35)</f>
        <v>3462.35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IFERROR(__xludf.DUMMYFUNCTION("""COMPUTED_VALUE"""),3375.95)</f>
        <v>3375.95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IFERROR(__xludf.DUMMYFUNCTION("""COMPUTED_VALUE"""),3335.1)</f>
        <v>3335.1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IFERROR(__xludf.DUMMYFUNCTION("""COMPUTED_VALUE"""),3326.25)</f>
        <v>3326.25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IFERROR(__xludf.DUMMYFUNCTION("""COMPUTED_VALUE"""),3296.5)</f>
        <v>3296.5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IFERROR(__xludf.DUMMYFUNCTION("""COMPUTED_VALUE"""),3331.7)</f>
        <v>3331.7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IFERROR(__xludf.DUMMYFUNCTION("""COMPUTED_VALUE"""),3320.85)</f>
        <v>3320.85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IFERROR(__xludf.DUMMYFUNCTION("""COMPUTED_VALUE"""),3383.55)</f>
        <v>3383.55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IFERROR(__xludf.DUMMYFUNCTION("""COMPUTED_VALUE"""),3402.15)</f>
        <v>3402.15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IFERROR(__xludf.DUMMYFUNCTION("""COMPUTED_VALUE"""),3444.75)</f>
        <v>3444.75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IFERROR(__xludf.DUMMYFUNCTION("""COMPUTED_VALUE"""),3464.85)</f>
        <v>3464.85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IFERROR(__xludf.DUMMYFUNCTION("""COMPUTED_VALUE"""),3474.9)</f>
        <v>3474.9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IFERROR(__xludf.DUMMYFUNCTION("""COMPUTED_VALUE"""),3560.4)</f>
        <v>3560.4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IFERROR(__xludf.DUMMYFUNCTION("""COMPUTED_VALUE"""),3604.4)</f>
        <v>3604.4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IFERROR(__xludf.DUMMYFUNCTION("""COMPUTED_VALUE"""),3570.0)</f>
        <v>3570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IFERROR(__xludf.DUMMYFUNCTION("""COMPUTED_VALUE"""),3630.2)</f>
        <v>3630.2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IFERROR(__xludf.DUMMYFUNCTION("""COMPUTED_VALUE"""),3551.25)</f>
        <v>3551.25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IFERROR(__xludf.DUMMYFUNCTION("""COMPUTED_VALUE"""),3527.5)</f>
        <v>3527.5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IFERROR(__xludf.DUMMYFUNCTION("""COMPUTED_VALUE"""),3533.2)</f>
        <v>3533.2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IFERROR(__xludf.DUMMYFUNCTION("""COMPUTED_VALUE"""),3565.15)</f>
        <v>3565.15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IFERROR(__xludf.DUMMYFUNCTION("""COMPUTED_VALUE"""),3587.55)</f>
        <v>3587.55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IFERROR(__xludf.DUMMYFUNCTION("""COMPUTED_VALUE"""),3621.15)</f>
        <v>3621.15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IFERROR(__xludf.DUMMYFUNCTION("""COMPUTED_VALUE"""),3607.7)</f>
        <v>3607.7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IFERROR(__xludf.DUMMYFUNCTION("""COMPUTED_VALUE"""),3722.85)</f>
        <v>3722.85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IFERROR(__xludf.DUMMYFUNCTION("""COMPUTED_VALUE"""),3695.5)</f>
        <v>3695.5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IFERROR(__xludf.DUMMYFUNCTION("""COMPUTED_VALUE"""),3684.55)</f>
        <v>3684.55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IFERROR(__xludf.DUMMYFUNCTION("""COMPUTED_VALUE"""),3727.4)</f>
        <v>3727.4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IFERROR(__xludf.DUMMYFUNCTION("""COMPUTED_VALUE"""),3711.1)</f>
        <v>3711.1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IFERROR(__xludf.DUMMYFUNCTION("""COMPUTED_VALUE"""),3764.25)</f>
        <v>3764.25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IFERROR(__xludf.DUMMYFUNCTION("""COMPUTED_VALUE"""),3767.0)</f>
        <v>3767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IFERROR(__xludf.DUMMYFUNCTION("""COMPUTED_VALUE"""),3740.65)</f>
        <v>3740.65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IFERROR(__xludf.DUMMYFUNCTION("""COMPUTED_VALUE"""),3767.4)</f>
        <v>3767.4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IFERROR(__xludf.DUMMYFUNCTION("""COMPUTED_VALUE"""),3725.35)</f>
        <v>3725.35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IFERROR(__xludf.DUMMYFUNCTION("""COMPUTED_VALUE"""),3780.95)</f>
        <v>3780.95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IFERROR(__xludf.DUMMYFUNCTION("""COMPUTED_VALUE"""),3797.2)</f>
        <v>3797.2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IFERROR(__xludf.DUMMYFUNCTION("""COMPUTED_VALUE"""),3820.1)</f>
        <v>3820.1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IFERROR(__xludf.DUMMYFUNCTION("""COMPUTED_VALUE"""),3784.9)</f>
        <v>3784.9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IFERROR(__xludf.DUMMYFUNCTION("""COMPUTED_VALUE"""),3737.25)</f>
        <v>3737.25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IFERROR(__xludf.DUMMYFUNCTION("""COMPUTED_VALUE"""),3757.55)</f>
        <v>3757.55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IFERROR(__xludf.DUMMYFUNCTION("""COMPUTED_VALUE"""),3816.7)</f>
        <v>3816.7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IFERROR(__xludf.DUMMYFUNCTION("""COMPUTED_VALUE"""),3823.95)</f>
        <v>3823.95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IFERROR(__xludf.DUMMYFUNCTION("""COMPUTED_VALUE"""),3775.95)</f>
        <v>3775.95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IFERROR(__xludf.DUMMYFUNCTION("""COMPUTED_VALUE"""),3674.95)</f>
        <v>3674.95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IFERROR(__xludf.DUMMYFUNCTION("""COMPUTED_VALUE"""),3670.1)</f>
        <v>3670.1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IFERROR(__xludf.DUMMYFUNCTION("""COMPUTED_VALUE"""),3589.25)</f>
        <v>3589.25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IFERROR(__xludf.DUMMYFUNCTION("""COMPUTED_VALUE"""),3493.35)</f>
        <v>3493.35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IFERROR(__xludf.DUMMYFUNCTION("""COMPUTED_VALUE"""),3493.45)</f>
        <v>3493.45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IFERROR(__xludf.DUMMYFUNCTION("""COMPUTED_VALUE"""),3447.25)</f>
        <v>3447.25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IFERROR(__xludf.DUMMYFUNCTION("""COMPUTED_VALUE"""),3474.4)</f>
        <v>3474.4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IFERROR(__xludf.DUMMYFUNCTION("""COMPUTED_VALUE"""),3497.8)</f>
        <v>3497.8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IFERROR(__xludf.DUMMYFUNCTION("""COMPUTED_VALUE"""),3508.5)</f>
        <v>3508.5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IFERROR(__xludf.DUMMYFUNCTION("""COMPUTED_VALUE"""),3471.0)</f>
        <v>3471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IFERROR(__xludf.DUMMYFUNCTION("""COMPUTED_VALUE"""),3403.35)</f>
        <v>3403.35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IFERROR(__xludf.DUMMYFUNCTION("""COMPUTED_VALUE"""),3381.45)</f>
        <v>3381.45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IFERROR(__xludf.DUMMYFUNCTION("""COMPUTED_VALUE"""),3363.25)</f>
        <v>3363.25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IFERROR(__xludf.DUMMYFUNCTION("""COMPUTED_VALUE"""),3329.8)</f>
        <v>3329.8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IFERROR(__xludf.DUMMYFUNCTION("""COMPUTED_VALUE"""),3288.6)</f>
        <v>3288.6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IFERROR(__xludf.DUMMYFUNCTION("""COMPUTED_VALUE"""),3330.9)</f>
        <v>3330.9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IFERROR(__xludf.DUMMYFUNCTION("""COMPUTED_VALUE"""),3266.55)</f>
        <v>3266.55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IFERROR(__xludf.DUMMYFUNCTION("""COMPUTED_VALUE"""),3283.05)</f>
        <v>3283.05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IFERROR(__xludf.DUMMYFUNCTION("""COMPUTED_VALUE"""),3283.4)</f>
        <v>3283.4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IFERROR(__xludf.DUMMYFUNCTION("""COMPUTED_VALUE"""),3308.45)</f>
        <v>3308.45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IFERROR(__xludf.DUMMYFUNCTION("""COMPUTED_VALUE"""),3267.05)</f>
        <v>3267.05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IFERROR(__xludf.DUMMYFUNCTION("""COMPUTED_VALUE"""),3222.0)</f>
        <v>3222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IFERROR(__xludf.DUMMYFUNCTION("""COMPUTED_VALUE"""),3230.25)</f>
        <v>3230.25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IFERROR(__xludf.DUMMYFUNCTION("""COMPUTED_VALUE"""),3177.05)</f>
        <v>3177.05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IFERROR(__xludf.DUMMYFUNCTION("""COMPUTED_VALUE"""),3120.85)</f>
        <v>3120.85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IFERROR(__xludf.DUMMYFUNCTION("""COMPUTED_VALUE"""),3186.25)</f>
        <v>3186.25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IFERROR(__xludf.DUMMYFUNCTION("""COMPUTED_VALUE"""),3206.6)</f>
        <v>3206.6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IFERROR(__xludf.DUMMYFUNCTION("""COMPUTED_VALUE"""),3198.45)</f>
        <v>3198.45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IFERROR(__xludf.DUMMYFUNCTION("""COMPUTED_VALUE"""),3187.85)</f>
        <v>3187.85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IFERROR(__xludf.DUMMYFUNCTION("""COMPUTED_VALUE"""),3183.7)</f>
        <v>3183.7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IFERROR(__xludf.DUMMYFUNCTION("""COMPUTED_VALUE"""),3172.3)</f>
        <v>3172.3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IFERROR(__xludf.DUMMYFUNCTION("""COMPUTED_VALUE"""),3224.7)</f>
        <v>3224.7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IFERROR(__xludf.DUMMYFUNCTION("""COMPUTED_VALUE"""),3178.45)</f>
        <v>3178.45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IFERROR(__xludf.DUMMYFUNCTION("""COMPUTED_VALUE"""),3308.7)</f>
        <v>3308.7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IFERROR(__xludf.DUMMYFUNCTION("""COMPUTED_VALUE"""),3309.1)</f>
        <v>3309.1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IFERROR(__xludf.DUMMYFUNCTION("""COMPUTED_VALUE"""),3327.5)</f>
        <v>3327.5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IFERROR(__xludf.DUMMYFUNCTION("""COMPUTED_VALUE"""),3291.65)</f>
        <v>3291.65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IFERROR(__xludf.DUMMYFUNCTION("""COMPUTED_VALUE"""),3212.35)</f>
        <v>3212.35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IFERROR(__xludf.DUMMYFUNCTION("""COMPUTED_VALUE"""),3249.0)</f>
        <v>3249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IFERROR(__xludf.DUMMYFUNCTION("""COMPUTED_VALUE"""),3306.85)</f>
        <v>3306.85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IFERROR(__xludf.DUMMYFUNCTION("""COMPUTED_VALUE"""),3332.75)</f>
        <v>3332.75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IFERROR(__xludf.DUMMYFUNCTION("""COMPUTED_VALUE"""),3364.45)</f>
        <v>3364.45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IFERROR(__xludf.DUMMYFUNCTION("""COMPUTED_VALUE"""),3441.05)</f>
        <v>3441.05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IFERROR(__xludf.DUMMYFUNCTION("""COMPUTED_VALUE"""),3470.1)</f>
        <v>3470.1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IFERROR(__xludf.DUMMYFUNCTION("""COMPUTED_VALUE"""),3468.2)</f>
        <v>3468.2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IFERROR(__xludf.DUMMYFUNCTION("""COMPUTED_VALUE"""),3475.75)</f>
        <v>3475.75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IFERROR(__xludf.DUMMYFUNCTION("""COMPUTED_VALUE"""),3473.1)</f>
        <v>3473.1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IFERROR(__xludf.DUMMYFUNCTION("""COMPUTED_VALUE"""),3445.75)</f>
        <v>3445.75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IFERROR(__xludf.DUMMYFUNCTION("""COMPUTED_VALUE"""),3508.85)</f>
        <v>3508.85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IFERROR(__xludf.DUMMYFUNCTION("""COMPUTED_VALUE"""),3438.2)</f>
        <v>3438.2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IFERROR(__xludf.DUMMYFUNCTION("""COMPUTED_VALUE"""),3406.1)</f>
        <v>3406.1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IFERROR(__xludf.DUMMYFUNCTION("""COMPUTED_VALUE"""),3401.9)</f>
        <v>3401.9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IFERROR(__xludf.DUMMYFUNCTION("""COMPUTED_VALUE"""),3356.85)</f>
        <v>3356.85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IFERROR(__xludf.DUMMYFUNCTION("""COMPUTED_VALUE"""),3356.25)</f>
        <v>3356.25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IFERROR(__xludf.DUMMYFUNCTION("""COMPUTED_VALUE"""),3396.95)</f>
        <v>3396.95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IFERROR(__xludf.DUMMYFUNCTION("""COMPUTED_VALUE"""),3353.4)</f>
        <v>3353.4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IFERROR(__xludf.DUMMYFUNCTION("""COMPUTED_VALUE"""),3323.05)</f>
        <v>3323.05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IFERROR(__xludf.DUMMYFUNCTION("""COMPUTED_VALUE"""),3309.2)</f>
        <v>3309.2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IFERROR(__xludf.DUMMYFUNCTION("""COMPUTED_VALUE"""),3257.35)</f>
        <v>3257.35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IFERROR(__xludf.DUMMYFUNCTION("""COMPUTED_VALUE"""),3253.15)</f>
        <v>3253.15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IFERROR(__xludf.DUMMYFUNCTION("""COMPUTED_VALUE"""),3253.85)</f>
        <v>3253.85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IFERROR(__xludf.DUMMYFUNCTION("""COMPUTED_VALUE"""),3388.95)</f>
        <v>3388.95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IFERROR(__xludf.DUMMYFUNCTION("""COMPUTED_VALUE"""),3451.65)</f>
        <v>3451.65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IFERROR(__xludf.DUMMYFUNCTION("""COMPUTED_VALUE"""),3470.4)</f>
        <v>3470.4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IFERROR(__xludf.DUMMYFUNCTION("""COMPUTED_VALUE"""),3505.1)</f>
        <v>3505.1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IFERROR(__xludf.DUMMYFUNCTION("""COMPUTED_VALUE"""),3484.05)</f>
        <v>3484.05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IFERROR(__xludf.DUMMYFUNCTION("""COMPUTED_VALUE"""),3487.05)</f>
        <v>3487.05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IFERROR(__xludf.DUMMYFUNCTION("""COMPUTED_VALUE"""),3440.25)</f>
        <v>3440.25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IFERROR(__xludf.DUMMYFUNCTION("""COMPUTED_VALUE"""),3382.75)</f>
        <v>3382.75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IFERROR(__xludf.DUMMYFUNCTION("""COMPUTED_VALUE"""),3322.5)</f>
        <v>3322.5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IFERROR(__xludf.DUMMYFUNCTION("""COMPUTED_VALUE"""),3323.5)</f>
        <v>3323.5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IFERROR(__xludf.DUMMYFUNCTION("""COMPUTED_VALUE"""),3316.9)</f>
        <v>3316.9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IFERROR(__xludf.DUMMYFUNCTION("""COMPUTED_VALUE"""),3357.4)</f>
        <v>3357.4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IFERROR(__xludf.DUMMYFUNCTION("""COMPUTED_VALUE"""),3382.25)</f>
        <v>3382.25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IFERROR(__xludf.DUMMYFUNCTION("""COMPUTED_VALUE"""),3353.35)</f>
        <v>3353.35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IFERROR(__xludf.DUMMYFUNCTION("""COMPUTED_VALUE"""),3356.45)</f>
        <v>3356.45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IFERROR(__xludf.DUMMYFUNCTION("""COMPUTED_VALUE"""),3398.55)</f>
        <v>3398.55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IFERROR(__xludf.DUMMYFUNCTION("""COMPUTED_VALUE"""),3402.15)</f>
        <v>3402.15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IFERROR(__xludf.DUMMYFUNCTION("""COMPUTED_VALUE"""),3319.35)</f>
        <v>3319.35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IFERROR(__xludf.DUMMYFUNCTION("""COMPUTED_VALUE"""),3325.9)</f>
        <v>3325.9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IFERROR(__xludf.DUMMYFUNCTION("""COMPUTED_VALUE"""),3370.75)</f>
        <v>3370.75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IFERROR(__xludf.DUMMYFUNCTION("""COMPUTED_VALUE"""),3368.4)</f>
        <v>3368.4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IFERROR(__xludf.DUMMYFUNCTION("""COMPUTED_VALUE"""),3490.25)</f>
        <v>3490.25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IFERROR(__xludf.DUMMYFUNCTION("""COMPUTED_VALUE"""),3580.3)</f>
        <v>3580.3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IFERROR(__xludf.DUMMYFUNCTION("""COMPUTED_VALUE"""),3597.7)</f>
        <v>3597.7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IFERROR(__xludf.DUMMYFUNCTION("""COMPUTED_VALUE"""),3490.9)</f>
        <v>3490.9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IFERROR(__xludf.DUMMYFUNCTION("""COMPUTED_VALUE"""),3410.75)</f>
        <v>3410.75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IFERROR(__xludf.DUMMYFUNCTION("""COMPUTED_VALUE"""),3424.8)</f>
        <v>3424.8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IFERROR(__xludf.DUMMYFUNCTION("""COMPUTED_VALUE"""),3327.45)</f>
        <v>3327.45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IFERROR(__xludf.DUMMYFUNCTION("""COMPUTED_VALUE"""),3281.8)</f>
        <v>3281.8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IFERROR(__xludf.DUMMYFUNCTION("""COMPUTED_VALUE"""),3255.45)</f>
        <v>3255.45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IFERROR(__xludf.DUMMYFUNCTION("""COMPUTED_VALUE"""),3231.5)</f>
        <v>3231.5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IFERROR(__xludf.DUMMYFUNCTION("""COMPUTED_VALUE"""),3213.25)</f>
        <v>3213.25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IFERROR(__xludf.DUMMYFUNCTION("""COMPUTED_VALUE"""),3233.2)</f>
        <v>3233.2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IFERROR(__xludf.DUMMYFUNCTION("""COMPUTED_VALUE"""),3221.85)</f>
        <v>3221.85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IFERROR(__xludf.DUMMYFUNCTION("""COMPUTED_VALUE"""),3210.3)</f>
        <v>3210.3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IFERROR(__xludf.DUMMYFUNCTION("""COMPUTED_VALUE"""),3191.45)</f>
        <v>3191.45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IFERROR(__xludf.DUMMYFUNCTION("""COMPUTED_VALUE"""),3179.9)</f>
        <v>3179.9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IFERROR(__xludf.DUMMYFUNCTION("""COMPUTED_VALUE"""),3173.0)</f>
        <v>3173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IFERROR(__xludf.DUMMYFUNCTION("""COMPUTED_VALUE"""),3198.8)</f>
        <v>3198.8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IFERROR(__xludf.DUMMYFUNCTION("""COMPUTED_VALUE"""),3223.1)</f>
        <v>3223.1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IFERROR(__xludf.DUMMYFUNCTION("""COMPUTED_VALUE"""),3077.25)</f>
        <v>3077.25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IFERROR(__xludf.DUMMYFUNCTION("""COMPUTED_VALUE"""),3082.0)</f>
        <v>3082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IFERROR(__xludf.DUMMYFUNCTION("""COMPUTED_VALUE"""),3048.5)</f>
        <v>3048.5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IFERROR(__xludf.DUMMYFUNCTION("""COMPUTED_VALUE"""),3086.55)</f>
        <v>3086.55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IFERROR(__xludf.DUMMYFUNCTION("""COMPUTED_VALUE"""),3121.1)</f>
        <v>3121.1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IFERROR(__xludf.DUMMYFUNCTION("""COMPUTED_VALUE"""),3079.35)</f>
        <v>3079.35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IFERROR(__xludf.DUMMYFUNCTION("""COMPUTED_VALUE"""),3026.8)</f>
        <v>3026.8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IFERROR(__xludf.DUMMYFUNCTION("""COMPUTED_VALUE"""),3046.4)</f>
        <v>3046.4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IFERROR(__xludf.DUMMYFUNCTION("""COMPUTED_VALUE"""),3018.95)</f>
        <v>3018.95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IFERROR(__xludf.DUMMYFUNCTION("""COMPUTED_VALUE"""),3010.15)</f>
        <v>3010.15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IFERROR(__xludf.DUMMYFUNCTION("""COMPUTED_VALUE"""),3017.35)</f>
        <v>3017.35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IFERROR(__xludf.DUMMYFUNCTION("""COMPUTED_VALUE"""),3081.7)</f>
        <v>3081.7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IFERROR(__xludf.DUMMYFUNCTION("""COMPUTED_VALUE"""),3076.3)</f>
        <v>3076.3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IFERROR(__xludf.DUMMYFUNCTION("""COMPUTED_VALUE"""),3193.1)</f>
        <v>3193.1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IFERROR(__xludf.DUMMYFUNCTION("""COMPUTED_VALUE"""),3162.7)</f>
        <v>3162.7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IFERROR(__xludf.DUMMYFUNCTION("""COMPUTED_VALUE"""),3079.1)</f>
        <v>3079.1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IFERROR(__xludf.DUMMYFUNCTION("""COMPUTED_VALUE"""),3053.7)</f>
        <v>3053.7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IFERROR(__xludf.DUMMYFUNCTION("""COMPUTED_VALUE"""),3057.5)</f>
        <v>3057.5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IFERROR(__xludf.DUMMYFUNCTION("""COMPUTED_VALUE"""),3087.65)</f>
        <v>3087.65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IFERROR(__xludf.DUMMYFUNCTION("""COMPUTED_VALUE"""),3063.35)</f>
        <v>3063.35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IFERROR(__xludf.DUMMYFUNCTION("""COMPUTED_VALUE"""),2986.95)</f>
        <v>2986.95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IFERROR(__xludf.DUMMYFUNCTION("""COMPUTED_VALUE"""),3098.45)</f>
        <v>3098.45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IFERROR(__xludf.DUMMYFUNCTION("""COMPUTED_VALUE"""),3127.55)</f>
        <v>3127.55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IFERROR(__xludf.DUMMYFUNCTION("""COMPUTED_VALUE"""),3076.2)</f>
        <v>3076.2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IFERROR(__xludf.DUMMYFUNCTION("""COMPUTED_VALUE"""),3022.2)</f>
        <v>3022.2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IFERROR(__xludf.DUMMYFUNCTION("""COMPUTED_VALUE"""),3122.3)</f>
        <v>3122.3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IFERROR(__xludf.DUMMYFUNCTION("""COMPUTED_VALUE"""),3174.15)</f>
        <v>3174.15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IFERROR(__xludf.DUMMYFUNCTION("""COMPUTED_VALUE"""),3234.9)</f>
        <v>3234.9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IFERROR(__xludf.DUMMYFUNCTION("""COMPUTED_VALUE"""),3273.4)</f>
        <v>3273.4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IFERROR(__xludf.DUMMYFUNCTION("""COMPUTED_VALUE"""),3272.1)</f>
        <v>3272.1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IFERROR(__xludf.DUMMYFUNCTION("""COMPUTED_VALUE"""),3327.5)</f>
        <v>3327.5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IFERROR(__xludf.DUMMYFUNCTION("""COMPUTED_VALUE"""),3336.1)</f>
        <v>3336.1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IFERROR(__xludf.DUMMYFUNCTION("""COMPUTED_VALUE"""),3337.4)</f>
        <v>3337.4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IFERROR(__xludf.DUMMYFUNCTION("""COMPUTED_VALUE"""),3357.3)</f>
        <v>3357.3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IFERROR(__xludf.DUMMYFUNCTION("""COMPUTED_VALUE"""),3382.6)</f>
        <v>3382.6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IFERROR(__xludf.DUMMYFUNCTION("""COMPUTED_VALUE"""),3365.2)</f>
        <v>3365.2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IFERROR(__xludf.DUMMYFUNCTION("""COMPUTED_VALUE"""),3369.1)</f>
        <v>3369.1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IFERROR(__xludf.DUMMYFUNCTION("""COMPUTED_VALUE"""),3378.6)</f>
        <v>3378.6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IFERROR(__xludf.DUMMYFUNCTION("""COMPUTED_VALUE"""),3379.7)</f>
        <v>3379.7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IFERROR(__xludf.DUMMYFUNCTION("""COMPUTED_VALUE"""),3341.0)</f>
        <v>3341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IFERROR(__xludf.DUMMYFUNCTION("""COMPUTED_VALUE"""),3321.8)</f>
        <v>3321.8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IFERROR(__xludf.DUMMYFUNCTION("""COMPUTED_VALUE"""),3299.3)</f>
        <v>3299.3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IFERROR(__xludf.DUMMYFUNCTION("""COMPUTED_VALUE"""),3338.9)</f>
        <v>3338.9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IFERROR(__xludf.DUMMYFUNCTION("""COMPUTED_VALUE"""),3369.3)</f>
        <v>3369.3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IFERROR(__xludf.DUMMYFUNCTION("""COMPUTED_VALUE"""),3510.3)</f>
        <v>3510.3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IFERROR(__xludf.DUMMYFUNCTION("""COMPUTED_VALUE"""),3562.9)</f>
        <v>3562.9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IFERROR(__xludf.DUMMYFUNCTION("""COMPUTED_VALUE"""),3563.2)</f>
        <v>3563.2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IFERROR(__xludf.DUMMYFUNCTION("""COMPUTED_VALUE"""),3587.6)</f>
        <v>3587.6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IFERROR(__xludf.DUMMYFUNCTION("""COMPUTED_VALUE"""),3636.8)</f>
        <v>3636.8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IFERROR(__xludf.DUMMYFUNCTION("""COMPUTED_VALUE"""),3633.7)</f>
        <v>3633.7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IFERROR(__xludf.DUMMYFUNCTION("""COMPUTED_VALUE"""),3617.7)</f>
        <v>3617.7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IFERROR(__xludf.DUMMYFUNCTION("""COMPUTED_VALUE"""),3580.6)</f>
        <v>3580.6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IFERROR(__xludf.DUMMYFUNCTION("""COMPUTED_VALUE"""),3580.5)</f>
        <v>3580.5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IFERROR(__xludf.DUMMYFUNCTION("""COMPUTED_VALUE"""),3541.0)</f>
        <v>3541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IFERROR(__xludf.DUMMYFUNCTION("""COMPUTED_VALUE"""),3579.7)</f>
        <v>3579.7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IFERROR(__xludf.DUMMYFUNCTION("""COMPUTED_VALUE"""),3610.3)</f>
        <v>3610.3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IFERROR(__xludf.DUMMYFUNCTION("""COMPUTED_VALUE"""),3589.4)</f>
        <v>3589.4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IFERROR(__xludf.DUMMYFUNCTION("""COMPUTED_VALUE"""),3574.7)</f>
        <v>3574.7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IFERROR(__xludf.DUMMYFUNCTION("""COMPUTED_VALUE"""),3588.3)</f>
        <v>3588.3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IFERROR(__xludf.DUMMYFUNCTION("""COMPUTED_VALUE"""),3555.0)</f>
        <v>3555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IFERROR(__xludf.DUMMYFUNCTION("""COMPUTED_VALUE"""),3525.5)</f>
        <v>3525.5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IFERROR(__xludf.DUMMYFUNCTION("""COMPUTED_VALUE"""),3519.8)</f>
        <v>3519.8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IFERROR(__xludf.DUMMYFUNCTION("""COMPUTED_VALUE"""),3499.8)</f>
        <v>3499.8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IFERROR(__xludf.DUMMYFUNCTION("""COMPUTED_VALUE"""),3504.0)</f>
        <v>3504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IFERROR(__xludf.DUMMYFUNCTION("""COMPUTED_VALUE"""),3559.9)</f>
        <v>3559.9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IFERROR(__xludf.DUMMYFUNCTION("""COMPUTED_VALUE"""),3533.9)</f>
        <v>3533.9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IFERROR(__xludf.DUMMYFUNCTION("""COMPUTED_VALUE"""),3524.2)</f>
        <v>3524.2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IFERROR(__xludf.DUMMYFUNCTION("""COMPUTED_VALUE"""),3541.6)</f>
        <v>3541.6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IFERROR(__xludf.DUMMYFUNCTION("""COMPUTED_VALUE"""),3452.7)</f>
        <v>3452.7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IFERROR(__xludf.DUMMYFUNCTION("""COMPUTED_VALUE"""),3421.9)</f>
        <v>3421.9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IFERROR(__xludf.DUMMYFUNCTION("""COMPUTED_VALUE"""),3438.1)</f>
        <v>3438.1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IFERROR(__xludf.DUMMYFUNCTION("""COMPUTED_VALUE"""),3405.7)</f>
        <v>3405.7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IFERROR(__xludf.DUMMYFUNCTION("""COMPUTED_VALUE"""),3467.8)</f>
        <v>3467.8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IFERROR(__xludf.DUMMYFUNCTION("""COMPUTED_VALUE"""),3505.4)</f>
        <v>3505.4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IFERROR(__xludf.DUMMYFUNCTION("""COMPUTED_VALUE"""),3519.0)</f>
        <v>3519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IFERROR(__xludf.DUMMYFUNCTION("""COMPUTED_VALUE"""),3505.7)</f>
        <v>3505.7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IFERROR(__xludf.DUMMYFUNCTION("""COMPUTED_VALUE"""),3526.0)</f>
        <v>3526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IFERROR(__xludf.DUMMYFUNCTION("""COMPUTED_VALUE"""),3652.2)</f>
        <v>3652.2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IFERROR(__xludf.DUMMYFUNCTION("""COMPUTED_VALUE"""),3694.7)</f>
        <v>3694.7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IFERROR(__xludf.DUMMYFUNCTION("""COMPUTED_VALUE"""),3666.2)</f>
        <v>3666.2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IFERROR(__xludf.DUMMYFUNCTION("""COMPUTED_VALUE"""),3690.2)</f>
        <v>3690.2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IFERROR(__xludf.DUMMYFUNCTION("""COMPUTED_VALUE"""),3700.5)</f>
        <v>3700.5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IFERROR(__xludf.DUMMYFUNCTION("""COMPUTED_VALUE"""),3708.0)</f>
        <v>3708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IFERROR(__xludf.DUMMYFUNCTION("""COMPUTED_VALUE"""),3678.7)</f>
        <v>3678.7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IFERROR(__xludf.DUMMYFUNCTION("""COMPUTED_VALUE"""),3686.9)</f>
        <v>3686.9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IFERROR(__xludf.DUMMYFUNCTION("""COMPUTED_VALUE"""),3666.1)</f>
        <v>3666.1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IFERROR(__xludf.DUMMYFUNCTION("""COMPUTED_VALUE"""),3441.3)</f>
        <v>3441.3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IFERROR(__xludf.DUMMYFUNCTION("""COMPUTED_VALUE"""),3432.1)</f>
        <v>3432.1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IFERROR(__xludf.DUMMYFUNCTION("""COMPUTED_VALUE"""),3419.8)</f>
        <v>3419.8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IFERROR(__xludf.DUMMYFUNCTION("""COMPUTED_VALUE"""),3361.6)</f>
        <v>3361.6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IFERROR(__xludf.DUMMYFUNCTION("""COMPUTED_VALUE"""),3404.7)</f>
        <v>3404.7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IFERROR(__xludf.DUMMYFUNCTION("""COMPUTED_VALUE"""),3415.0)</f>
        <v>3415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IFERROR(__xludf.DUMMYFUNCTION("""COMPUTED_VALUE"""),3417.3)</f>
        <v>3417.3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IFERROR(__xludf.DUMMYFUNCTION("""COMPUTED_VALUE"""),3433.3)</f>
        <v>3433.3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IFERROR(__xludf.DUMMYFUNCTION("""COMPUTED_VALUE"""),3402.9)</f>
        <v>3402.9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IFERROR(__xludf.DUMMYFUNCTION("""COMPUTED_VALUE"""),3433.0)</f>
        <v>3433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IFERROR(__xludf.DUMMYFUNCTION("""COMPUTED_VALUE"""),3472.4)</f>
        <v>3472.4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IFERROR(__xludf.DUMMYFUNCTION("""COMPUTED_VALUE"""),3471.4)</f>
        <v>3471.4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IFERROR(__xludf.DUMMYFUNCTION("""COMPUTED_VALUE"""),3484.4)</f>
        <v>3484.4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IFERROR(__xludf.DUMMYFUNCTION("""COMPUTED_VALUE"""),3462.8)</f>
        <v>3462.8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IFERROR(__xludf.DUMMYFUNCTION("""COMPUTED_VALUE"""),3393.0)</f>
        <v>3393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IFERROR(__xludf.DUMMYFUNCTION("""COMPUTED_VALUE"""),3379.2)</f>
        <v>3379.2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IFERROR(__xludf.DUMMYFUNCTION("""COMPUTED_VALUE"""),3376.5)</f>
        <v>3376.5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IFERROR(__xludf.DUMMYFUNCTION("""COMPUTED_VALUE"""),3347.3)</f>
        <v>3347.3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IFERROR(__xludf.DUMMYFUNCTION("""COMPUTED_VALUE"""),3316.0)</f>
        <v>3316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IFERROR(__xludf.DUMMYFUNCTION("""COMPUTED_VALUE"""),3356.3)</f>
        <v>3356.3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IFERROR(__xludf.DUMMYFUNCTION("""COMPUTED_VALUE"""),3418.2)</f>
        <v>3418.2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IFERROR(__xludf.DUMMYFUNCTION("""COMPUTED_VALUE"""),3417.7)</f>
        <v>3417.7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IFERROR(__xludf.DUMMYFUNCTION("""COMPUTED_VALUE"""),3415.7)</f>
        <v>3415.7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IFERROR(__xludf.DUMMYFUNCTION("""COMPUTED_VALUE"""),3460.2)</f>
        <v>3460.2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IFERROR(__xludf.DUMMYFUNCTION("""COMPUTED_VALUE"""),3467.9)</f>
        <v>3467.9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IFERROR(__xludf.DUMMYFUNCTION("""COMPUTED_VALUE"""),3486.8)</f>
        <v>3486.8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IFERROR(__xludf.DUMMYFUNCTION("""COMPUTED_VALUE"""),3466.8)</f>
        <v>3466.8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IFERROR(__xludf.DUMMYFUNCTION("""COMPUTED_VALUE"""),3489.4)</f>
        <v>3489.4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IFERROR(__xludf.DUMMYFUNCTION("""COMPUTED_VALUE"""),3554.8)</f>
        <v>3554.8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IFERROR(__xludf.DUMMYFUNCTION("""COMPUTED_VALUE"""),3568.1)</f>
        <v>3568.1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IFERROR(__xludf.DUMMYFUNCTION("""COMPUTED_VALUE"""),3595.0)</f>
        <v>3595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IFERROR(__xludf.DUMMYFUNCTION("""COMPUTED_VALUE"""),3616.3)</f>
        <v>3616.3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IFERROR(__xludf.DUMMYFUNCTION("""COMPUTED_VALUE"""),3621.0)</f>
        <v>3621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IFERROR(__xludf.DUMMYFUNCTION("""COMPUTED_VALUE"""),3651.4)</f>
        <v>3651.4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IFERROR(__xludf.DUMMYFUNCTION("""COMPUTED_VALUE"""),3594.0)</f>
        <v>3594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IFERROR(__xludf.DUMMYFUNCTION("""COMPUTED_VALUE"""),3637.7)</f>
        <v>3637.7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IFERROR(__xludf.DUMMYFUNCTION("""COMPUTED_VALUE"""),3628.8)</f>
        <v>3628.8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IFERROR(__xludf.DUMMYFUNCTION("""COMPUTED_VALUE"""),3618.6)</f>
        <v>3618.6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IFERROR(__xludf.DUMMYFUNCTION("""COMPUTED_VALUE"""),3620.6)</f>
        <v>3620.6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IFERROR(__xludf.DUMMYFUNCTION("""COMPUTED_VALUE"""),3690.6)</f>
        <v>3690.6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IFERROR(__xludf.DUMMYFUNCTION("""COMPUTED_VALUE"""),3691.1)</f>
        <v>3691.1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IFERROR(__xludf.DUMMYFUNCTION("""COMPUTED_VALUE"""),3665.3)</f>
        <v>3665.3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IFERROR(__xludf.DUMMYFUNCTION("""COMPUTED_VALUE"""),3658.0)</f>
        <v>3658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IFERROR(__xludf.DUMMYFUNCTION("""COMPUTED_VALUE"""),3630.1)</f>
        <v>3630.1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IFERROR(__xludf.DUMMYFUNCTION("""COMPUTED_VALUE"""),3620.6)</f>
        <v>3620.6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IFERROR(__xludf.DUMMYFUNCTION("""COMPUTED_VALUE"""),3584.2)</f>
        <v>3584.2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IFERROR(__xludf.DUMMYFUNCTION("""COMPUTED_VALUE"""),3571.9)</f>
        <v>3571.9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IFERROR(__xludf.DUMMYFUNCTION("""COMPUTED_VALUE"""),3534.1)</f>
        <v>3534.1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IFERROR(__xludf.DUMMYFUNCTION("""COMPUTED_VALUE"""),3556.8)</f>
        <v>3556.8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IFERROR(__xludf.DUMMYFUNCTION("""COMPUTED_VALUE"""),3523.0)</f>
        <v>3523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IFERROR(__xludf.DUMMYFUNCTION("""COMPUTED_VALUE"""),3511.3)</f>
        <v>3511.3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IFERROR(__xludf.DUMMYFUNCTION("""COMPUTED_VALUE"""),3467.2)</f>
        <v>3467.2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IFERROR(__xludf.DUMMYFUNCTION("""COMPUTED_VALUE"""),3457.5)</f>
        <v>3457.5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IFERROR(__xludf.DUMMYFUNCTION("""COMPUTED_VALUE"""),3439.2)</f>
        <v>3439.2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IFERROR(__xludf.DUMMYFUNCTION("""COMPUTED_VALUE"""),3418.3)</f>
        <v>3418.3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IFERROR(__xludf.DUMMYFUNCTION("""COMPUTED_VALUE"""),3378.5)</f>
        <v>3378.5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IFERROR(__xludf.DUMMYFUNCTION("""COMPUTED_VALUE"""),3327.3)</f>
        <v>3327.3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IFERROR(__xludf.DUMMYFUNCTION("""COMPUTED_VALUE"""),3401.2)</f>
        <v>3401.2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IFERROR(__xludf.DUMMYFUNCTION("""COMPUTED_VALUE"""),3367.0)</f>
        <v>3367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IFERROR(__xludf.DUMMYFUNCTION("""COMPUTED_VALUE"""),3408.3)</f>
        <v>3408.3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IFERROR(__xludf.DUMMYFUNCTION("""COMPUTED_VALUE"""),3453.3)</f>
        <v>3453.3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IFERROR(__xludf.DUMMYFUNCTION("""COMPUTED_VALUE"""),3425.4)</f>
        <v>3425.4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IFERROR(__xludf.DUMMYFUNCTION("""COMPUTED_VALUE"""),3418.2)</f>
        <v>3418.2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IFERROR(__xludf.DUMMYFUNCTION("""COMPUTED_VALUE"""),3565.6)</f>
        <v>3565.6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IFERROR(__xludf.DUMMYFUNCTION("""COMPUTED_VALUE"""),3550.6)</f>
        <v>3550.6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IFERROR(__xludf.DUMMYFUNCTION("""COMPUTED_VALUE"""),3531.9)</f>
        <v>3531.9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IFERROR(__xludf.DUMMYFUNCTION("""COMPUTED_VALUE"""),3533.6)</f>
        <v>3533.6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IFERROR(__xludf.DUMMYFUNCTION("""COMPUTED_VALUE"""),3537.4)</f>
        <v>3537.4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IFERROR(__xludf.DUMMYFUNCTION("""COMPUTED_VALUE"""),3549.0)</f>
        <v>3549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IFERROR(__xludf.DUMMYFUNCTION("""COMPUTED_VALUE"""),3640.3)</f>
        <v>3640.3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IFERROR(__xludf.DUMMYFUNCTION("""COMPUTED_VALUE"""),3674.8)</f>
        <v>3674.8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IFERROR(__xludf.DUMMYFUNCTION("""COMPUTED_VALUE"""),3737.2)</f>
        <v>3737.2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IFERROR(__xludf.DUMMYFUNCTION("""COMPUTED_VALUE"""),3729.0)</f>
        <v>3729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IFERROR(__xludf.DUMMYFUNCTION("""COMPUTED_VALUE"""),3772.3)</f>
        <v>3772.3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IFERROR(__xludf.DUMMYFUNCTION("""COMPUTED_VALUE"""),3714.9)</f>
        <v>3714.9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IFERROR(__xludf.DUMMYFUNCTION("""COMPUTED_VALUE"""),3739.8)</f>
        <v>3739.8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IFERROR(__xludf.DUMMYFUNCTION("""COMPUTED_VALUE"""),3717.0)</f>
        <v>3717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IFERROR(__xludf.DUMMYFUNCTION("""COMPUTED_VALUE"""),3748.3)</f>
        <v>3748.3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IFERROR(__xludf.DUMMYFUNCTION("""COMPUTED_VALUE"""),3750.7)</f>
        <v>3750.7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IFERROR(__xludf.DUMMYFUNCTION("""COMPUTED_VALUE"""),3746.7)</f>
        <v>3746.7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IFERROR(__xludf.DUMMYFUNCTION("""COMPUTED_VALUE"""),3724.5)</f>
        <v>3724.5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IFERROR(__xludf.DUMMYFUNCTION("""COMPUTED_VALUE"""),3813.5)</f>
        <v>3813.5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IFERROR(__xludf.DUMMYFUNCTION("""COMPUTED_VALUE"""),3774.4)</f>
        <v>3774.4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IFERROR(__xludf.DUMMYFUNCTION("""COMPUTED_VALUE"""),3769.3)</f>
        <v>3769.3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IFERROR(__xludf.DUMMYFUNCTION("""COMPUTED_VALUE"""),3803.0)</f>
        <v>3803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IFERROR(__xludf.DUMMYFUNCTION("""COMPUTED_VALUE"""),3812.4)</f>
        <v>3812.4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IFERROR(__xludf.DUMMYFUNCTION("""COMPUTED_VALUE"""),3851.1)</f>
        <v>3851.1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IFERROR(__xludf.DUMMYFUNCTION("""COMPUTED_VALUE"""),3839.2)</f>
        <v>3839.2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IFERROR(__xludf.DUMMYFUNCTION("""COMPUTED_VALUE"""),3829.2)</f>
        <v>3829.2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IFERROR(__xludf.DUMMYFUNCTION("""COMPUTED_VALUE"""),3868.6)</f>
        <v>3868.6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IFERROR(__xludf.DUMMYFUNCTION("""COMPUTED_VALUE"""),3879.2)</f>
        <v>3879.2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IFERROR(__xludf.DUMMYFUNCTION("""COMPUTED_VALUE"""),3933.1)</f>
        <v>3933.1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IFERROR(__xludf.DUMMYFUNCTION("""COMPUTED_VALUE"""),3902.4)</f>
        <v>3902.4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IFERROR(__xludf.DUMMYFUNCTION("""COMPUTED_VALUE"""),3904.2)</f>
        <v>3904.2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IFERROR(__xludf.DUMMYFUNCTION("""COMPUTED_VALUE"""),3874.3)</f>
        <v>3874.3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IFERROR(__xludf.DUMMYFUNCTION("""COMPUTED_VALUE"""),3855.1)</f>
        <v>3855.1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IFERROR(__xludf.DUMMYFUNCTION("""COMPUTED_VALUE"""),3897.7)</f>
        <v>3897.7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IFERROR(__xludf.DUMMYFUNCTION("""COMPUTED_VALUE"""),3903.3)</f>
        <v>3903.3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IFERROR(__xludf.DUMMYFUNCTION("""COMPUTED_VALUE"""),3907.7)</f>
        <v>3907.7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IFERROR(__xludf.DUMMYFUNCTION("""COMPUTED_VALUE"""),3894.9)</f>
        <v>3894.9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IFERROR(__xludf.DUMMYFUNCTION("""COMPUTED_VALUE"""),3885.8)</f>
        <v>3885.8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IFERROR(__xludf.DUMMYFUNCTION("""COMPUTED_VALUE"""),3817.8)</f>
        <v>3817.8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IFERROR(__xludf.DUMMYFUNCTION("""COMPUTED_VALUE"""),3800.4)</f>
        <v>3800.4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IFERROR(__xludf.DUMMYFUNCTION("""COMPUTED_VALUE"""),3813.3)</f>
        <v>3813.3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IFERROR(__xludf.DUMMYFUNCTION("""COMPUTED_VALUE"""),3767.0)</f>
        <v>3767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IFERROR(__xludf.DUMMYFUNCTION("""COMPUTED_VALUE"""),3849.0)</f>
        <v>3849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IFERROR(__xludf.DUMMYFUNCTION("""COMPUTED_VALUE"""),3845.7)</f>
        <v>3845.7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IFERROR(__xludf.DUMMYFUNCTION("""COMPUTED_VALUE"""),3844.8)</f>
        <v>3844.8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IFERROR(__xludf.DUMMYFUNCTION("""COMPUTED_VALUE"""),3880.2)</f>
        <v>3880.2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IFERROR(__xludf.DUMMYFUNCTION("""COMPUTED_VALUE"""),3866.2)</f>
        <v>3866.2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IFERROR(__xludf.DUMMYFUNCTION("""COMPUTED_VALUE"""),3929.5)</f>
        <v>3929.5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IFERROR(__xludf.DUMMYFUNCTION("""COMPUTED_VALUE"""),3907.9)</f>
        <v>3907.9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IFERROR(__xludf.DUMMYFUNCTION("""COMPUTED_VALUE"""),3919.3)</f>
        <v>3919.3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IFERROR(__xludf.DUMMYFUNCTION("""COMPUTED_VALUE"""),3930.1)</f>
        <v>3930.1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IFERROR(__xludf.DUMMYFUNCTION("""COMPUTED_VALUE"""),3933.8)</f>
        <v>3933.8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IFERROR(__xludf.DUMMYFUNCTION("""COMPUTED_VALUE"""),3925.8)</f>
        <v>3925.8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IFERROR(__xludf.DUMMYFUNCTION("""COMPUTED_VALUE"""),3909.3)</f>
        <v>3909.3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IFERROR(__xludf.DUMMYFUNCTION("""COMPUTED_VALUE"""),3992.0)</f>
        <v>3992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IFERROR(__xludf.DUMMYFUNCTION("""COMPUTED_VALUE"""),3983.7)</f>
        <v>3983.7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IFERROR(__xludf.DUMMYFUNCTION("""COMPUTED_VALUE"""),3974.1)</f>
        <v>3974.1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IFERROR(__xludf.DUMMYFUNCTION("""COMPUTED_VALUE"""),4051.5)</f>
        <v>4051.5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IFERROR(__xludf.DUMMYFUNCTION("""COMPUTED_VALUE"""),4049.3)</f>
        <v>4049.3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IFERROR(__xludf.DUMMYFUNCTION("""COMPUTED_VALUE"""),4051.7)</f>
        <v>4051.7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IFERROR(__xludf.DUMMYFUNCTION("""COMPUTED_VALUE"""),4079.7)</f>
        <v>4079.7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IFERROR(__xludf.DUMMYFUNCTION("""COMPUTED_VALUE"""),4111.8)</f>
        <v>4111.8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IFERROR(__xludf.DUMMYFUNCTION("""COMPUTED_VALUE"""),4273.2)</f>
        <v>4273.2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IFERROR(__xludf.DUMMYFUNCTION("""COMPUTED_VALUE"""),4249.0)</f>
        <v>4249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IFERROR(__xludf.DUMMYFUNCTION("""COMPUTED_VALUE"""),4201.8)</f>
        <v>4201.8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IFERROR(__xludf.DUMMYFUNCTION("""COMPUTED_VALUE"""),4231.6)</f>
        <v>4231.6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IFERROR(__xludf.DUMMYFUNCTION("""COMPUTED_VALUE"""),4239.2)</f>
        <v>4239.2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IFERROR(__xludf.DUMMYFUNCTION("""COMPUTED_VALUE"""),4221.5)</f>
        <v>4221.5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IFERROR(__xludf.DUMMYFUNCTION("""COMPUTED_VALUE"""),4196.9)</f>
        <v>4196.9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IFERROR(__xludf.DUMMYFUNCTION("""COMPUTED_VALUE"""),4144.1)</f>
        <v>4144.1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IFERROR(__xludf.DUMMYFUNCTION("""COMPUTED_VALUE"""),4075.5)</f>
        <v>4075.5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IFERROR(__xludf.DUMMYFUNCTION("""COMPUTED_VALUE"""),4079.2)</f>
        <v>4079.2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IFERROR(__xludf.DUMMYFUNCTION("""COMPUTED_VALUE"""),4018.6)</f>
        <v>4018.6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IFERROR(__xludf.DUMMYFUNCTION("""COMPUTED_VALUE"""),4021.8)</f>
        <v>4021.8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IFERROR(__xludf.DUMMYFUNCTION("""COMPUTED_VALUE"""),3997.0)</f>
        <v>3997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IFERROR(__xludf.DUMMYFUNCTION("""COMPUTED_VALUE"""),3975.2)</f>
        <v>3975.2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IFERROR(__xludf.DUMMYFUNCTION("""COMPUTED_VALUE"""),3939.7)</f>
        <v>3939.7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IFERROR(__xludf.DUMMYFUNCTION("""COMPUTED_VALUE"""),3977.4)</f>
        <v>3977.4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IFERROR(__xludf.DUMMYFUNCTION("""COMPUTED_VALUE"""),3953.2)</f>
        <v>3953.2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IFERROR(__xludf.DUMMYFUNCTION("""COMPUTED_VALUE"""),4068.6)</f>
        <v>4068.6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IFERROR(__xludf.DUMMYFUNCTION("""COMPUTED_VALUE"""),4144.0)</f>
        <v>4144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IFERROR(__xludf.DUMMYFUNCTION("""COMPUTED_VALUE"""),4097.6)</f>
        <v>4097.6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IFERROR(__xludf.DUMMYFUNCTION("""COMPUTED_VALUE"""),4141.0)</f>
        <v>4141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IFERROR(__xludf.DUMMYFUNCTION("""COMPUTED_VALUE"""),4257.8)</f>
        <v>4257.8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IFERROR(__xludf.DUMMYFUNCTION("""COMPUTED_VALUE"""),4269.1)</f>
        <v>4269.1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IFERROR(__xludf.DUMMYFUNCTION("""COMPUTED_VALUE"""),4249.1)</f>
        <v>4249.1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IFERROR(__xludf.DUMMYFUNCTION("""COMPUTED_VALUE"""),4275.8)</f>
        <v>4275.8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IFERROR(__xludf.DUMMYFUNCTION("""COMPUTED_VALUE"""),4179.2)</f>
        <v>4179.2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IFERROR(__xludf.DUMMYFUNCTION("""COMPUTED_VALUE"""),4181.1)</f>
        <v>4181.1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IFERROR(__xludf.DUMMYFUNCTION("""COMPUTED_VALUE"""),4236.4)</f>
        <v>4236.4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IFERROR(__xludf.DUMMYFUNCTION("""COMPUTED_VALUE"""),4248.6)</f>
        <v>4248.6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IFERROR(__xludf.DUMMYFUNCTION("""COMPUTED_VALUE"""),4198.2)</f>
        <v>4198.2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IFERROR(__xludf.DUMMYFUNCTION("""COMPUTED_VALUE"""),4236.4)</f>
        <v>4236.4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IFERROR(__xludf.DUMMYFUNCTION("""COMPUTED_VALUE"""),4272.7)</f>
        <v>4272.7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IFERROR(__xludf.DUMMYFUNCTION("""COMPUTED_VALUE"""),4294.5)</f>
        <v>4294.5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IFERROR(__xludf.DUMMYFUNCTION("""COMPUTED_VALUE"""),4325.0)</f>
        <v>4325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IFERROR(__xludf.DUMMYFUNCTION("""COMPUTED_VALUE"""),4342.6)</f>
        <v>4342.6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IFERROR(__xludf.DUMMYFUNCTION("""COMPUTED_VALUE"""),4327.5)</f>
        <v>4327.5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IFERROR(__xludf.DUMMYFUNCTION("""COMPUTED_VALUE"""),4270.3)</f>
        <v>4270.3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IFERROR(__xludf.DUMMYFUNCTION("""COMPUTED_VALUE"""),4204.4)</f>
        <v>4204.4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IFERROR(__xludf.DUMMYFUNCTION("""COMPUTED_VALUE"""),4275.2)</f>
        <v>4275.2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IFERROR(__xludf.DUMMYFUNCTION("""COMPUTED_VALUE"""),4244.6)</f>
        <v>4244.6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IFERROR(__xludf.DUMMYFUNCTION("""COMPUTED_VALUE"""),4159.2)</f>
        <v>4159.2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IFERROR(__xludf.DUMMYFUNCTION("""COMPUTED_VALUE"""),4220.1)</f>
        <v>4220.1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IFERROR(__xludf.DUMMYFUNCTION("""COMPUTED_VALUE"""),4140.3)</f>
        <v>4140.3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IFERROR(__xludf.DUMMYFUNCTION("""COMPUTED_VALUE"""),4129.6)</f>
        <v>4129.6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IFERROR(__xludf.DUMMYFUNCTION("""COMPUTED_VALUE"""),4073.2)</f>
        <v>4073.2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IFERROR(__xludf.DUMMYFUNCTION("""COMPUTED_VALUE"""),4090.8)</f>
        <v>4090.8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IFERROR(__xludf.DUMMYFUNCTION("""COMPUTED_VALUE"""),4090.5)</f>
        <v>4090.5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IFERROR(__xludf.DUMMYFUNCTION("""COMPUTED_VALUE"""),4145.5)</f>
        <v>4145.5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IFERROR(__xludf.DUMMYFUNCTION("""COMPUTED_VALUE"""),4037.9)</f>
        <v>4037.9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IFERROR(__xludf.DUMMYFUNCTION("""COMPUTED_VALUE"""),4106.6)</f>
        <v>4106.6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IFERROR(__xludf.DUMMYFUNCTION("""COMPUTED_VALUE"""),3853.1)</f>
        <v>3853.1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IFERROR(__xludf.DUMMYFUNCTION("""COMPUTED_VALUE"""),3899.5)</f>
        <v>3899.5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IFERROR(__xludf.DUMMYFUNCTION("""COMPUTED_VALUE"""),4039.3)</f>
        <v>4039.3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IFERROR(__xludf.DUMMYFUNCTION("""COMPUTED_VALUE"""),3981.5)</f>
        <v>3981.5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IFERROR(__xludf.DUMMYFUNCTION("""COMPUTED_VALUE"""),3951.4)</f>
        <v>3951.4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IFERROR(__xludf.DUMMYFUNCTION("""COMPUTED_VALUE"""),4065.5)</f>
        <v>4065.5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IFERROR(__xludf.DUMMYFUNCTION("""COMPUTED_VALUE"""),4097.2)</f>
        <v>4097.2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IFERROR(__xludf.DUMMYFUNCTION("""COMPUTED_VALUE"""),4246.1)</f>
        <v>4246.1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IFERROR(__xludf.DUMMYFUNCTION("""COMPUTED_VALUE"""),4230.6)</f>
        <v>4230.6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IFERROR(__xludf.DUMMYFUNCTION("""COMPUTED_VALUE"""),4492.5)</f>
        <v>4492.5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IFERROR(__xludf.DUMMYFUNCTION("""COMPUTED_VALUE"""),4439.8)</f>
        <v>4439.8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IFERROR(__xludf.DUMMYFUNCTION("""COMPUTED_VALUE"""),4505.0)</f>
        <v>4505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IFERROR(__xludf.DUMMYFUNCTION("""COMPUTED_VALUE"""),4439.3)</f>
        <v>4439.3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IFERROR(__xludf.DUMMYFUNCTION("""COMPUTED_VALUE"""),4522.2)</f>
        <v>4522.2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IFERROR(__xludf.DUMMYFUNCTION("""COMPUTED_VALUE"""),4461.4)</f>
        <v>4461.4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IFERROR(__xludf.DUMMYFUNCTION("""COMPUTED_VALUE"""),4525.9)</f>
        <v>4525.9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IFERROR(__xludf.DUMMYFUNCTION("""COMPUTED_VALUE"""),4513.0)</f>
        <v>4513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IFERROR(__xludf.DUMMYFUNCTION("""COMPUTED_VALUE"""),4479.7)</f>
        <v>4479.7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IFERROR(__xludf.DUMMYFUNCTION("""COMPUTED_VALUE"""),4454.6)</f>
        <v>4454.6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IFERROR(__xludf.DUMMYFUNCTION("""COMPUTED_VALUE"""),4456.5)</f>
        <v>4456.5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IFERROR(__xludf.DUMMYFUNCTION("""COMPUTED_VALUE"""),4410.0)</f>
        <v>4410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IFERROR(__xludf.DUMMYFUNCTION("""COMPUTED_VALUE"""),4441.8)</f>
        <v>4441.8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IFERROR(__xludf.DUMMYFUNCTION("""COMPUTED_VALUE"""),4417.0)</f>
        <v>4417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IFERROR(__xludf.DUMMYFUNCTION("""COMPUTED_VALUE"""),4439.8)</f>
        <v>4439.8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IFERROR(__xludf.DUMMYFUNCTION("""COMPUTED_VALUE"""),4385.2)</f>
        <v>4385.2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IFERROR(__xludf.DUMMYFUNCTION("""COMPUTED_VALUE"""),4363.0)</f>
        <v>4363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IFERROR(__xludf.DUMMYFUNCTION("""COMPUTED_VALUE"""),4373.6)</f>
        <v>4373.6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IFERROR(__xludf.DUMMYFUNCTION("""COMPUTED_VALUE"""),4359.6)</f>
        <v>4359.6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IFERROR(__xludf.DUMMYFUNCTION("""COMPUTED_VALUE"""),4307.5)</f>
        <v>4307.5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IFERROR(__xludf.DUMMYFUNCTION("""COMPUTED_VALUE"""),4509.0)</f>
        <v>4509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IFERROR(__xludf.DUMMYFUNCTION("""COMPUTED_VALUE"""),4205.6)</f>
        <v>4205.6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IFERROR(__xludf.DUMMYFUNCTION("""COMPUTED_VALUE"""),4055.3)</f>
        <v>4055.3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IFERROR(__xludf.DUMMYFUNCTION("""COMPUTED_VALUE"""),4090.7)</f>
        <v>4090.7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IFERROR(__xludf.DUMMYFUNCTION("""COMPUTED_VALUE"""),4135.2)</f>
        <v>4135.2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IFERROR(__xludf.DUMMYFUNCTION("""COMPUTED_VALUE"""),4169.1)</f>
        <v>4169.1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IFERROR(__xludf.DUMMYFUNCTION("""COMPUTED_VALUE"""),4169.7)</f>
        <v>4169.7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IFERROR(__xludf.DUMMYFUNCTION("""COMPUTED_VALUE"""),4102.0)</f>
        <v>4102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IFERROR(__xludf.DUMMYFUNCTION("""COMPUTED_VALUE"""),4106.4)</f>
        <v>4106.4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IFERROR(__xludf.DUMMYFUNCTION("""COMPUTED_VALUE"""),4083.1)</f>
        <v>4083.1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IFERROR(__xludf.DUMMYFUNCTION("""COMPUTED_VALUE"""),4079.8)</f>
        <v>4079.8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IFERROR(__xludf.DUMMYFUNCTION("""COMPUTED_VALUE"""),4159.2)</f>
        <v>4159.2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IFERROR(__xludf.DUMMYFUNCTION("""COMPUTED_VALUE"""),4105.9)</f>
        <v>4105.9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IFERROR(__xludf.DUMMYFUNCTION("""COMPUTED_VALUE"""),4137.9)</f>
        <v>4137.9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IFERROR(__xludf.DUMMYFUNCTION("""COMPUTED_VALUE"""),4074.9)</f>
        <v>4074.9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IFERROR(__xludf.DUMMYFUNCTION("""COMPUTED_VALUE"""),4024.6)</f>
        <v>4024.6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IFERROR(__xludf.DUMMYFUNCTION("""COMPUTED_VALUE"""),4078.1)</f>
        <v>4078.1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IFERROR(__xludf.DUMMYFUNCTION("""COMPUTED_VALUE"""),4088.8)</f>
        <v>4088.8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IFERROR(__xludf.DUMMYFUNCTION("""COMPUTED_VALUE"""),4231.0)</f>
        <v>4231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IFERROR(__xludf.DUMMYFUNCTION("""COMPUTED_VALUE"""),4260.2)</f>
        <v>4260.2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IFERROR(__xludf.DUMMYFUNCTION("""COMPUTED_VALUE"""),4192.4)</f>
        <v>4192.4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IFERROR(__xludf.DUMMYFUNCTION("""COMPUTED_VALUE"""),4104.9)</f>
        <v>4104.9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IFERROR(__xludf.DUMMYFUNCTION("""COMPUTED_VALUE"""),4042.1)</f>
        <v>4042.1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IFERROR(__xludf.DUMMYFUNCTION("""COMPUTED_VALUE"""),4025.2)</f>
        <v>4025.2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IFERROR(__xludf.DUMMYFUNCTION("""COMPUTED_VALUE"""),4184.0)</f>
        <v>4184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IFERROR(__xludf.DUMMYFUNCTION("""COMPUTED_VALUE"""),4283.5)</f>
        <v>4283.5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IFERROR(__xludf.DUMMYFUNCTION("""COMPUTED_VALUE"""),4338.0)</f>
        <v>4338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IFERROR(__xludf.DUMMYFUNCTION("""COMPUTED_VALUE"""),4380.5)</f>
        <v>4380.5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14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IFERROR(__xludf.DUMMYFUNCTION("""COMPUTED_VALUE"""),1262.85)</f>
        <v>1262.85</v>
      </c>
    </row>
    <row r="4">
      <c r="A4" s="4">
        <f>IFERROR(__xludf.DUMMYFUNCTION("""COMPUTED_VALUE"""),44929.64583333333)</f>
        <v>44929.64583</v>
      </c>
      <c r="B4" s="5">
        <f>IFERROR(__xludf.DUMMYFUNCTION("""COMPUTED_VALUE"""),1249.3)</f>
        <v>1249.3</v>
      </c>
    </row>
    <row r="5">
      <c r="A5" s="4">
        <f>IFERROR(__xludf.DUMMYFUNCTION("""COMPUTED_VALUE"""),44930.64583333333)</f>
        <v>44930.64583</v>
      </c>
      <c r="B5" s="5">
        <f>IFERROR(__xludf.DUMMYFUNCTION("""COMPUTED_VALUE"""),1236.2)</f>
        <v>1236.2</v>
      </c>
    </row>
    <row r="6">
      <c r="A6" s="4">
        <f>IFERROR(__xludf.DUMMYFUNCTION("""COMPUTED_VALUE"""),44931.64583333333)</f>
        <v>44931.64583</v>
      </c>
      <c r="B6" s="5">
        <f>IFERROR(__xludf.DUMMYFUNCTION("""COMPUTED_VALUE"""),1252.65)</f>
        <v>1252.65</v>
      </c>
    </row>
    <row r="7">
      <c r="A7" s="4">
        <f>IFERROR(__xludf.DUMMYFUNCTION("""COMPUTED_VALUE"""),44932.64583333333)</f>
        <v>44932.64583</v>
      </c>
      <c r="B7" s="5">
        <f>IFERROR(__xludf.DUMMYFUNCTION("""COMPUTED_VALUE"""),1264.9)</f>
        <v>1264.9</v>
      </c>
    </row>
    <row r="8">
      <c r="A8" s="4">
        <f>IFERROR(__xludf.DUMMYFUNCTION("""COMPUTED_VALUE"""),44935.64583333333)</f>
        <v>44935.64583</v>
      </c>
      <c r="B8" s="5">
        <f>IFERROR(__xludf.DUMMYFUNCTION("""COMPUTED_VALUE"""),1310.35)</f>
        <v>1310.35</v>
      </c>
    </row>
    <row r="9">
      <c r="A9" s="4">
        <f>IFERROR(__xludf.DUMMYFUNCTION("""COMPUTED_VALUE"""),44936.64583333333)</f>
        <v>44936.64583</v>
      </c>
      <c r="B9" s="5">
        <f>IFERROR(__xludf.DUMMYFUNCTION("""COMPUTED_VALUE"""),1314.9)</f>
        <v>1314.9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IFERROR(__xludf.DUMMYFUNCTION("""COMPUTED_VALUE"""),1312.6)</f>
        <v>1312.6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IFERROR(__xludf.DUMMYFUNCTION("""COMPUTED_VALUE"""),1319.9)</f>
        <v>1319.9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IFERROR(__xludf.DUMMYFUNCTION("""COMPUTED_VALUE"""),1328.15)</f>
        <v>1328.15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IFERROR(__xludf.DUMMYFUNCTION("""COMPUTED_VALUE"""),1315.6)</f>
        <v>1315.6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IFERROR(__xludf.DUMMYFUNCTION("""COMPUTED_VALUE"""),1320.85)</f>
        <v>1320.85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IFERROR(__xludf.DUMMYFUNCTION("""COMPUTED_VALUE"""),1322.15)</f>
        <v>1322.15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IFERROR(__xludf.DUMMYFUNCTION("""COMPUTED_VALUE"""),1319.55)</f>
        <v>1319.55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IFERROR(__xludf.DUMMYFUNCTION("""COMPUTED_VALUE"""),1314.75)</f>
        <v>1314.75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IFERROR(__xludf.DUMMYFUNCTION("""COMPUTED_VALUE"""),1328.45)</f>
        <v>1328.45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IFERROR(__xludf.DUMMYFUNCTION("""COMPUTED_VALUE"""),1323.9)</f>
        <v>1323.9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IFERROR(__xludf.DUMMYFUNCTION("""COMPUTED_VALUE"""),1311.5)</f>
        <v>1311.5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IFERROR(__xludf.DUMMYFUNCTION("""COMPUTED_VALUE"""),1320.2)</f>
        <v>1320.2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IFERROR(__xludf.DUMMYFUNCTION("""COMPUTED_VALUE"""),1331.6)</f>
        <v>1331.6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IFERROR(__xludf.DUMMYFUNCTION("""COMPUTED_VALUE"""),1378.75)</f>
        <v>1378.75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IFERROR(__xludf.DUMMYFUNCTION("""COMPUTED_VALUE"""),1352.05)</f>
        <v>1352.05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IFERROR(__xludf.DUMMYFUNCTION("""COMPUTED_VALUE"""),1352.4)</f>
        <v>1352.4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IFERROR(__xludf.DUMMYFUNCTION("""COMPUTED_VALUE"""),1388.0)</f>
        <v>1388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IFERROR(__xludf.DUMMYFUNCTION("""COMPUTED_VALUE"""),1376.0)</f>
        <v>1376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IFERROR(__xludf.DUMMYFUNCTION("""COMPUTED_VALUE"""),1366.7)</f>
        <v>1366.7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IFERROR(__xludf.DUMMYFUNCTION("""COMPUTED_VALUE"""),1373.05)</f>
        <v>1373.05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IFERROR(__xludf.DUMMYFUNCTION("""COMPUTED_VALUE"""),1372.2)</f>
        <v>1372.2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IFERROR(__xludf.DUMMYFUNCTION("""COMPUTED_VALUE"""),1365.45)</f>
        <v>1365.45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IFERROR(__xludf.DUMMYFUNCTION("""COMPUTED_VALUE"""),1353.0)</f>
        <v>1353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IFERROR(__xludf.DUMMYFUNCTION("""COMPUTED_VALUE"""),1363.15)</f>
        <v>1363.15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IFERROR(__xludf.DUMMYFUNCTION("""COMPUTED_VALUE"""),1379.35)</f>
        <v>1379.35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IFERROR(__xludf.DUMMYFUNCTION("""COMPUTED_VALUE"""),1368.15)</f>
        <v>1368.15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IFERROR(__xludf.DUMMYFUNCTION("""COMPUTED_VALUE"""),1341.5)</f>
        <v>1341.5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IFERROR(__xludf.DUMMYFUNCTION("""COMPUTED_VALUE"""),1346.25)</f>
        <v>1346.25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IFERROR(__xludf.DUMMYFUNCTION("""COMPUTED_VALUE"""),1351.85)</f>
        <v>1351.85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IFERROR(__xludf.DUMMYFUNCTION("""COMPUTED_VALUE"""),1319.75)</f>
        <v>1319.75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IFERROR(__xludf.DUMMYFUNCTION("""COMPUTED_VALUE"""),1313.95)</f>
        <v>1313.95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IFERROR(__xludf.DUMMYFUNCTION("""COMPUTED_VALUE"""),1280.2)</f>
        <v>1280.2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IFERROR(__xludf.DUMMYFUNCTION("""COMPUTED_VALUE"""),1257.4)</f>
        <v>1257.4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IFERROR(__xludf.DUMMYFUNCTION("""COMPUTED_VALUE"""),1269.6)</f>
        <v>1269.6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IFERROR(__xludf.DUMMYFUNCTION("""COMPUTED_VALUE"""),1272.15)</f>
        <v>1272.15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IFERROR(__xludf.DUMMYFUNCTION("""COMPUTED_VALUE"""),1251.55)</f>
        <v>1251.55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IFERROR(__xludf.DUMMYFUNCTION("""COMPUTED_VALUE"""),1268.6)</f>
        <v>1268.6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IFERROR(__xludf.DUMMYFUNCTION("""COMPUTED_VALUE"""),1270.45)</f>
        <v>1270.45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IFERROR(__xludf.DUMMYFUNCTION("""COMPUTED_VALUE"""),1289.95)</f>
        <v>1289.95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IFERROR(__xludf.DUMMYFUNCTION("""COMPUTED_VALUE"""),1248.15)</f>
        <v>1248.15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IFERROR(__xludf.DUMMYFUNCTION("""COMPUTED_VALUE"""),1226.7)</f>
        <v>1226.7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IFERROR(__xludf.DUMMYFUNCTION("""COMPUTED_VALUE"""),1193.45)</f>
        <v>1193.45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IFERROR(__xludf.DUMMYFUNCTION("""COMPUTED_VALUE"""),1160.8)</f>
        <v>1160.8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IFERROR(__xludf.DUMMYFUNCTION("""COMPUTED_VALUE"""),1160.35)</f>
        <v>1160.35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IFERROR(__xludf.DUMMYFUNCTION("""COMPUTED_VALUE"""),1167.05)</f>
        <v>1167.05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IFERROR(__xludf.DUMMYFUNCTION("""COMPUTED_VALUE"""),1171.5)</f>
        <v>1171.5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IFERROR(__xludf.DUMMYFUNCTION("""COMPUTED_VALUE"""),1167.65)</f>
        <v>1167.65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IFERROR(__xludf.DUMMYFUNCTION("""COMPUTED_VALUE"""),1160.3)</f>
        <v>1160.3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IFERROR(__xludf.DUMMYFUNCTION("""COMPUTED_VALUE"""),1164.1)</f>
        <v>1164.1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IFERROR(__xludf.DUMMYFUNCTION("""COMPUTED_VALUE"""),1164.95)</f>
        <v>1164.95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IFERROR(__xludf.DUMMYFUNCTION("""COMPUTED_VALUE"""),1150.8)</f>
        <v>1150.8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IFERROR(__xludf.DUMMYFUNCTION("""COMPUTED_VALUE"""),1137.9)</f>
        <v>1137.9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IFERROR(__xludf.DUMMYFUNCTION("""COMPUTED_VALUE"""),1128.3)</f>
        <v>1128.3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IFERROR(__xludf.DUMMYFUNCTION("""COMPUTED_VALUE"""),1144.3)</f>
        <v>1144.3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IFERROR(__xludf.DUMMYFUNCTION("""COMPUTED_VALUE"""),1158.7)</f>
        <v>1158.7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IFERROR(__xludf.DUMMYFUNCTION("""COMPUTED_VALUE"""),1169.9)</f>
        <v>1169.9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IFERROR(__xludf.DUMMYFUNCTION("""COMPUTED_VALUE"""),1155.45)</f>
        <v>1155.45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IFERROR(__xludf.DUMMYFUNCTION("""COMPUTED_VALUE"""),1171.25)</f>
        <v>1171.25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IFERROR(__xludf.DUMMYFUNCTION("""COMPUTED_VALUE"""),1188.6)</f>
        <v>1188.6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IFERROR(__xludf.DUMMYFUNCTION("""COMPUTED_VALUE"""),1201.7)</f>
        <v>1201.7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IFERROR(__xludf.DUMMYFUNCTION("""COMPUTED_VALUE"""),1207.35)</f>
        <v>1207.35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IFERROR(__xludf.DUMMYFUNCTION("""COMPUTED_VALUE"""),1204.55)</f>
        <v>1204.55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IFERROR(__xludf.DUMMYFUNCTION("""COMPUTED_VALUE"""),1212.95)</f>
        <v>1212.95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IFERROR(__xludf.DUMMYFUNCTION("""COMPUTED_VALUE"""),1204.7)</f>
        <v>1204.7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IFERROR(__xludf.DUMMYFUNCTION("""COMPUTED_VALUE"""),1215.5)</f>
        <v>1215.5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IFERROR(__xludf.DUMMYFUNCTION("""COMPUTED_VALUE"""),1218.6)</f>
        <v>1218.6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IFERROR(__xludf.DUMMYFUNCTION("""COMPUTED_VALUE"""),1212.75)</f>
        <v>1212.75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IFERROR(__xludf.DUMMYFUNCTION("""COMPUTED_VALUE"""),1207.75)</f>
        <v>1207.75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IFERROR(__xludf.DUMMYFUNCTION("""COMPUTED_VALUE"""),1209.85)</f>
        <v>1209.85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IFERROR(__xludf.DUMMYFUNCTION("""COMPUTED_VALUE"""),1213.55)</f>
        <v>1213.55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IFERROR(__xludf.DUMMYFUNCTION("""COMPUTED_VALUE"""),1224.0)</f>
        <v>1224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IFERROR(__xludf.DUMMYFUNCTION("""COMPUTED_VALUE"""),1226.9)</f>
        <v>1226.9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IFERROR(__xludf.DUMMYFUNCTION("""COMPUTED_VALUE"""),1237.3)</f>
        <v>1237.3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IFERROR(__xludf.DUMMYFUNCTION("""COMPUTED_VALUE"""),1235.45)</f>
        <v>1235.45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IFERROR(__xludf.DUMMYFUNCTION("""COMPUTED_VALUE"""),1231.7)</f>
        <v>1231.7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IFERROR(__xludf.DUMMYFUNCTION("""COMPUTED_VALUE"""),1211.2)</f>
        <v>1211.2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IFERROR(__xludf.DUMMYFUNCTION("""COMPUTED_VALUE"""),1231.8)</f>
        <v>1231.8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IFERROR(__xludf.DUMMYFUNCTION("""COMPUTED_VALUE"""),1245.45)</f>
        <v>1245.45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IFERROR(__xludf.DUMMYFUNCTION("""COMPUTED_VALUE"""),1248.65)</f>
        <v>1248.65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IFERROR(__xludf.DUMMYFUNCTION("""COMPUTED_VALUE"""),1251.3)</f>
        <v>1251.3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IFERROR(__xludf.DUMMYFUNCTION("""COMPUTED_VALUE"""),1275.95)</f>
        <v>1275.95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IFERROR(__xludf.DUMMYFUNCTION("""COMPUTED_VALUE"""),1285.65)</f>
        <v>1285.65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IFERROR(__xludf.DUMMYFUNCTION("""COMPUTED_VALUE"""),1262.45)</f>
        <v>1262.45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IFERROR(__xludf.DUMMYFUNCTION("""COMPUTED_VALUE"""),1263.1)</f>
        <v>1263.1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IFERROR(__xludf.DUMMYFUNCTION("""COMPUTED_VALUE"""),1245.5)</f>
        <v>1245.5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IFERROR(__xludf.DUMMYFUNCTION("""COMPUTED_VALUE"""),1260.4)</f>
        <v>1260.4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IFERROR(__xludf.DUMMYFUNCTION("""COMPUTED_VALUE"""),1265.55)</f>
        <v>1265.55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IFERROR(__xludf.DUMMYFUNCTION("""COMPUTED_VALUE"""),1268.55)</f>
        <v>1268.55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IFERROR(__xludf.DUMMYFUNCTION("""COMPUTED_VALUE"""),1275.7)</f>
        <v>1275.7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IFERROR(__xludf.DUMMYFUNCTION("""COMPUTED_VALUE"""),1277.8)</f>
        <v>1277.8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IFERROR(__xludf.DUMMYFUNCTION("""COMPUTED_VALUE"""),1281.85)</f>
        <v>1281.85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IFERROR(__xludf.DUMMYFUNCTION("""COMPUTED_VALUE"""),1330.15)</f>
        <v>1330.15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IFERROR(__xludf.DUMMYFUNCTION("""COMPUTED_VALUE"""),1328.45)</f>
        <v>1328.45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IFERROR(__xludf.DUMMYFUNCTION("""COMPUTED_VALUE"""),1319.0)</f>
        <v>1319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IFERROR(__xludf.DUMMYFUNCTION("""COMPUTED_VALUE"""),1318.9)</f>
        <v>1318.9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IFERROR(__xludf.DUMMYFUNCTION("""COMPUTED_VALUE"""),1341.4)</f>
        <v>1341.4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IFERROR(__xludf.DUMMYFUNCTION("""COMPUTED_VALUE"""),1395.4)</f>
        <v>1395.4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IFERROR(__xludf.DUMMYFUNCTION("""COMPUTED_VALUE"""),1411.2)</f>
        <v>1411.2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IFERROR(__xludf.DUMMYFUNCTION("""COMPUTED_VALUE"""),1406.4)</f>
        <v>1406.4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IFERROR(__xludf.DUMMYFUNCTION("""COMPUTED_VALUE"""),1381.05)</f>
        <v>1381.05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IFERROR(__xludf.DUMMYFUNCTION("""COMPUTED_VALUE"""),1370.65)</f>
        <v>1370.65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IFERROR(__xludf.DUMMYFUNCTION("""COMPUTED_VALUE"""),1381.4)</f>
        <v>1381.4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IFERROR(__xludf.DUMMYFUNCTION("""COMPUTED_VALUE"""),1373.15)</f>
        <v>1373.15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IFERROR(__xludf.DUMMYFUNCTION("""COMPUTED_VALUE"""),1378.65)</f>
        <v>1378.65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IFERROR(__xludf.DUMMYFUNCTION("""COMPUTED_VALUE"""),1392.75)</f>
        <v>1392.75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IFERROR(__xludf.DUMMYFUNCTION("""COMPUTED_VALUE"""),1403.85)</f>
        <v>1403.85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IFERROR(__xludf.DUMMYFUNCTION("""COMPUTED_VALUE"""),1402.55)</f>
        <v>1402.55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IFERROR(__xludf.DUMMYFUNCTION("""COMPUTED_VALUE"""),1396.45)</f>
        <v>1396.45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IFERROR(__xludf.DUMMYFUNCTION("""COMPUTED_VALUE"""),1374.25)</f>
        <v>1374.25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IFERROR(__xludf.DUMMYFUNCTION("""COMPUTED_VALUE"""),1378.7)</f>
        <v>1378.7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IFERROR(__xludf.DUMMYFUNCTION("""COMPUTED_VALUE"""),1373.25)</f>
        <v>1373.25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IFERROR(__xludf.DUMMYFUNCTION("""COMPUTED_VALUE"""),1397.65)</f>
        <v>1397.65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IFERROR(__xludf.DUMMYFUNCTION("""COMPUTED_VALUE"""),1402.4)</f>
        <v>1402.4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IFERROR(__xludf.DUMMYFUNCTION("""COMPUTED_VALUE"""),1395.0)</f>
        <v>1395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IFERROR(__xludf.DUMMYFUNCTION("""COMPUTED_VALUE"""),1453.6)</f>
        <v>1453.6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IFERROR(__xludf.DUMMYFUNCTION("""COMPUTED_VALUE"""),1467.95)</f>
        <v>1467.95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IFERROR(__xludf.DUMMYFUNCTION("""COMPUTED_VALUE"""),1464.45)</f>
        <v>1464.45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IFERROR(__xludf.DUMMYFUNCTION("""COMPUTED_VALUE"""),1475.35)</f>
        <v>1475.35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IFERROR(__xludf.DUMMYFUNCTION("""COMPUTED_VALUE"""),1548.8)</f>
        <v>1548.8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IFERROR(__xludf.DUMMYFUNCTION("""COMPUTED_VALUE"""),1564.15)</f>
        <v>1564.15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IFERROR(__xludf.DUMMYFUNCTION("""COMPUTED_VALUE"""),1551.4)</f>
        <v>1551.4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IFERROR(__xludf.DUMMYFUNCTION("""COMPUTED_VALUE"""),1569.45)</f>
        <v>1569.45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IFERROR(__xludf.DUMMYFUNCTION("""COMPUTED_VALUE"""),1570.85)</f>
        <v>1570.85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IFERROR(__xludf.DUMMYFUNCTION("""COMPUTED_VALUE"""),1566.9)</f>
        <v>1566.9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IFERROR(__xludf.DUMMYFUNCTION("""COMPUTED_VALUE"""),1546.55)</f>
        <v>1546.55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IFERROR(__xludf.DUMMYFUNCTION("""COMPUTED_VALUE"""),1536.3)</f>
        <v>1536.3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IFERROR(__xludf.DUMMYFUNCTION("""COMPUTED_VALUE"""),1534.7)</f>
        <v>1534.7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IFERROR(__xludf.DUMMYFUNCTION("""COMPUTED_VALUE"""),1544.45)</f>
        <v>1544.45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IFERROR(__xludf.DUMMYFUNCTION("""COMPUTED_VALUE"""),1545.35)</f>
        <v>1545.35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IFERROR(__xludf.DUMMYFUNCTION("""COMPUTED_VALUE"""),1523.5)</f>
        <v>1523.5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IFERROR(__xludf.DUMMYFUNCTION("""COMPUTED_VALUE"""),1546.85)</f>
        <v>1546.85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IFERROR(__xludf.DUMMYFUNCTION("""COMPUTED_VALUE"""),1565.75)</f>
        <v>1565.75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IFERROR(__xludf.DUMMYFUNCTION("""COMPUTED_VALUE"""),1544.85)</f>
        <v>1544.85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IFERROR(__xludf.DUMMYFUNCTION("""COMPUTED_VALUE"""),1447.4)</f>
        <v>1447.4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IFERROR(__xludf.DUMMYFUNCTION("""COMPUTED_VALUE"""),1467.8)</f>
        <v>1467.8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IFERROR(__xludf.DUMMYFUNCTION("""COMPUTED_VALUE"""),1475.2)</f>
        <v>1475.2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IFERROR(__xludf.DUMMYFUNCTION("""COMPUTED_VALUE"""),1493.35)</f>
        <v>1493.35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IFERROR(__xludf.DUMMYFUNCTION("""COMPUTED_VALUE"""),1485.3)</f>
        <v>1485.3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IFERROR(__xludf.DUMMYFUNCTION("""COMPUTED_VALUE"""),1469.15)</f>
        <v>1469.15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IFERROR(__xludf.DUMMYFUNCTION("""COMPUTED_VALUE"""),1464.65)</f>
        <v>1464.65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IFERROR(__xludf.DUMMYFUNCTION("""COMPUTED_VALUE"""),1526.9)</f>
        <v>1526.9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IFERROR(__xludf.DUMMYFUNCTION("""COMPUTED_VALUE"""),1499.7)</f>
        <v>1499.7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IFERROR(__xludf.DUMMYFUNCTION("""COMPUTED_VALUE"""),1534.75)</f>
        <v>1534.75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IFERROR(__xludf.DUMMYFUNCTION("""COMPUTED_VALUE"""),1545.4)</f>
        <v>1545.4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IFERROR(__xludf.DUMMYFUNCTION("""COMPUTED_VALUE"""),1546.45)</f>
        <v>1546.45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IFERROR(__xludf.DUMMYFUNCTION("""COMPUTED_VALUE"""),1546.85)</f>
        <v>1546.85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IFERROR(__xludf.DUMMYFUNCTION("""COMPUTED_VALUE"""),1570.6)</f>
        <v>1570.6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IFERROR(__xludf.DUMMYFUNCTION("""COMPUTED_VALUE"""),1573.5)</f>
        <v>1573.5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IFERROR(__xludf.DUMMYFUNCTION("""COMPUTED_VALUE"""),1552.65)</f>
        <v>1552.65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IFERROR(__xludf.DUMMYFUNCTION("""COMPUTED_VALUE"""),1538.55)</f>
        <v>1538.55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IFERROR(__xludf.DUMMYFUNCTION("""COMPUTED_VALUE"""),1550.5)</f>
        <v>1550.5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IFERROR(__xludf.DUMMYFUNCTION("""COMPUTED_VALUE"""),1542.45)</f>
        <v>1542.45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IFERROR(__xludf.DUMMYFUNCTION("""COMPUTED_VALUE"""),1542.2)</f>
        <v>1542.2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IFERROR(__xludf.DUMMYFUNCTION("""COMPUTED_VALUE"""),1520.05)</f>
        <v>1520.05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IFERROR(__xludf.DUMMYFUNCTION("""COMPUTED_VALUE"""),1549.25)</f>
        <v>1549.25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IFERROR(__xludf.DUMMYFUNCTION("""COMPUTED_VALUE"""),1560.85)</f>
        <v>1560.85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IFERROR(__xludf.DUMMYFUNCTION("""COMPUTED_VALUE"""),1583.2)</f>
        <v>1583.2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IFERROR(__xludf.DUMMYFUNCTION("""COMPUTED_VALUE"""),1575.4)</f>
        <v>1575.4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IFERROR(__xludf.DUMMYFUNCTION("""COMPUTED_VALUE"""),1591.95)</f>
        <v>1591.95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IFERROR(__xludf.DUMMYFUNCTION("""COMPUTED_VALUE"""),1576.4)</f>
        <v>1576.4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IFERROR(__xludf.DUMMYFUNCTION("""COMPUTED_VALUE"""),1571.15)</f>
        <v>1571.15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IFERROR(__xludf.DUMMYFUNCTION("""COMPUTED_VALUE"""),1577.0)</f>
        <v>1577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IFERROR(__xludf.DUMMYFUNCTION("""COMPUTED_VALUE"""),1565.75)</f>
        <v>1565.75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IFERROR(__xludf.DUMMYFUNCTION("""COMPUTED_VALUE"""),1567.55)</f>
        <v>1567.55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IFERROR(__xludf.DUMMYFUNCTION("""COMPUTED_VALUE"""),1582.1)</f>
        <v>1582.1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IFERROR(__xludf.DUMMYFUNCTION("""COMPUTED_VALUE"""),1557.95)</f>
        <v>1557.95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IFERROR(__xludf.DUMMYFUNCTION("""COMPUTED_VALUE"""),1536.95)</f>
        <v>1536.95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IFERROR(__xludf.DUMMYFUNCTION("""COMPUTED_VALUE"""),1566.0)</f>
        <v>1566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IFERROR(__xludf.DUMMYFUNCTION("""COMPUTED_VALUE"""),1601.1)</f>
        <v>1601.1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IFERROR(__xludf.DUMMYFUNCTION("""COMPUTED_VALUE"""),1641.45)</f>
        <v>1641.45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IFERROR(__xludf.DUMMYFUNCTION("""COMPUTED_VALUE"""),1634.0)</f>
        <v>1634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IFERROR(__xludf.DUMMYFUNCTION("""COMPUTED_VALUE"""),1583.25)</f>
        <v>1583.25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IFERROR(__xludf.DUMMYFUNCTION("""COMPUTED_VALUE"""),1607.15)</f>
        <v>1607.15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IFERROR(__xludf.DUMMYFUNCTION("""COMPUTED_VALUE"""),1589.45)</f>
        <v>1589.45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IFERROR(__xludf.DUMMYFUNCTION("""COMPUTED_VALUE"""),1595.2)</f>
        <v>1595.2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IFERROR(__xludf.DUMMYFUNCTION("""COMPUTED_VALUE"""),1589.2)</f>
        <v>1589.2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IFERROR(__xludf.DUMMYFUNCTION("""COMPUTED_VALUE"""),1556.05)</f>
        <v>1556.05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IFERROR(__xludf.DUMMYFUNCTION("""COMPUTED_VALUE"""),1554.25)</f>
        <v>1554.25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IFERROR(__xludf.DUMMYFUNCTION("""COMPUTED_VALUE"""),1537.4)</f>
        <v>1537.4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IFERROR(__xludf.DUMMYFUNCTION("""COMPUTED_VALUE"""),1522.1)</f>
        <v>1522.1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IFERROR(__xludf.DUMMYFUNCTION("""COMPUTED_VALUE"""),1537.95)</f>
        <v>1537.95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IFERROR(__xludf.DUMMYFUNCTION("""COMPUTED_VALUE"""),1548.85)</f>
        <v>1548.85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IFERROR(__xludf.DUMMYFUNCTION("""COMPUTED_VALUE"""),1515.2)</f>
        <v>1515.2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IFERROR(__xludf.DUMMYFUNCTION("""COMPUTED_VALUE"""),1537.85)</f>
        <v>1537.85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IFERROR(__xludf.DUMMYFUNCTION("""COMPUTED_VALUE"""),1556.3)</f>
        <v>1556.3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IFERROR(__xludf.DUMMYFUNCTION("""COMPUTED_VALUE"""),1566.65)</f>
        <v>1566.65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IFERROR(__xludf.DUMMYFUNCTION("""COMPUTED_VALUE"""),1562.45)</f>
        <v>1562.45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IFERROR(__xludf.DUMMYFUNCTION("""COMPUTED_VALUE"""),1574.55)</f>
        <v>1574.55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IFERROR(__xludf.DUMMYFUNCTION("""COMPUTED_VALUE"""),1576.6)</f>
        <v>1576.6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IFERROR(__xludf.DUMMYFUNCTION("""COMPUTED_VALUE"""),1574.85)</f>
        <v>1574.85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IFERROR(__xludf.DUMMYFUNCTION("""COMPUTED_VALUE"""),1569.55)</f>
        <v>1569.55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IFERROR(__xludf.DUMMYFUNCTION("""COMPUTED_VALUE"""),1558.25)</f>
        <v>1558.25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IFERROR(__xludf.DUMMYFUNCTION("""COMPUTED_VALUE"""),1565.15)</f>
        <v>1565.15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IFERROR(__xludf.DUMMYFUNCTION("""COMPUTED_VALUE"""),1569.1)</f>
        <v>1569.1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IFERROR(__xludf.DUMMYFUNCTION("""COMPUTED_VALUE"""),1506.1)</f>
        <v>1506.1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IFERROR(__xludf.DUMMYFUNCTION("""COMPUTED_VALUE"""),1510.8)</f>
        <v>1510.8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IFERROR(__xludf.DUMMYFUNCTION("""COMPUTED_VALUE"""),1497.8)</f>
        <v>1497.8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IFERROR(__xludf.DUMMYFUNCTION("""COMPUTED_VALUE"""),1458.6)</f>
        <v>1458.6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IFERROR(__xludf.DUMMYFUNCTION("""COMPUTED_VALUE"""),1454.6)</f>
        <v>1454.6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IFERROR(__xludf.DUMMYFUNCTION("""COMPUTED_VALUE"""),1469.7)</f>
        <v>1469.7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IFERROR(__xludf.DUMMYFUNCTION("""COMPUTED_VALUE"""),1469.0)</f>
        <v>1469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IFERROR(__xludf.DUMMYFUNCTION("""COMPUTED_VALUE"""),1488.3)</f>
        <v>1488.3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IFERROR(__xludf.DUMMYFUNCTION("""COMPUTED_VALUE"""),1479.75)</f>
        <v>1479.75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IFERROR(__xludf.DUMMYFUNCTION("""COMPUTED_VALUE"""),1487.4)</f>
        <v>1487.4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IFERROR(__xludf.DUMMYFUNCTION("""COMPUTED_VALUE"""),1552.05)</f>
        <v>1552.05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IFERROR(__xludf.DUMMYFUNCTION("""COMPUTED_VALUE"""),1524.1)</f>
        <v>1524.1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IFERROR(__xludf.DUMMYFUNCTION("""COMPUTED_VALUE"""),1540.25)</f>
        <v>1540.25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IFERROR(__xludf.DUMMYFUNCTION("""COMPUTED_VALUE"""),1544.15)</f>
        <v>1544.15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IFERROR(__xludf.DUMMYFUNCTION("""COMPUTED_VALUE"""),1569.5)</f>
        <v>1569.5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IFERROR(__xludf.DUMMYFUNCTION("""COMPUTED_VALUE"""),1584.55)</f>
        <v>1584.55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IFERROR(__xludf.DUMMYFUNCTION("""COMPUTED_VALUE"""),1552.2)</f>
        <v>1552.2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IFERROR(__xludf.DUMMYFUNCTION("""COMPUTED_VALUE"""),1559.75)</f>
        <v>1559.75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IFERROR(__xludf.DUMMYFUNCTION("""COMPUTED_VALUE"""),1543.45)</f>
        <v>1543.45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IFERROR(__xludf.DUMMYFUNCTION("""COMPUTED_VALUE"""),1545.85)</f>
        <v>1545.85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IFERROR(__xludf.DUMMYFUNCTION("""COMPUTED_VALUE"""),1553.2)</f>
        <v>1553.2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IFERROR(__xludf.DUMMYFUNCTION("""COMPUTED_VALUE"""),1566.05)</f>
        <v>1566.05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IFERROR(__xludf.DUMMYFUNCTION("""COMPUTED_VALUE"""),1619.1)</f>
        <v>1619.1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IFERROR(__xludf.DUMMYFUNCTION("""COMPUTED_VALUE"""),1647.75)</f>
        <v>1647.75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IFERROR(__xludf.DUMMYFUNCTION("""COMPUTED_VALUE"""),1625.5)</f>
        <v>1625.5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IFERROR(__xludf.DUMMYFUNCTION("""COMPUTED_VALUE"""),1656.85)</f>
        <v>1656.85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IFERROR(__xludf.DUMMYFUNCTION("""COMPUTED_VALUE"""),1686.05)</f>
        <v>1686.05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IFERROR(__xludf.DUMMYFUNCTION("""COMPUTED_VALUE"""),1702.4)</f>
        <v>1702.4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IFERROR(__xludf.DUMMYFUNCTION("""COMPUTED_VALUE"""),1692.65)</f>
        <v>1692.65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IFERROR(__xludf.DUMMYFUNCTION("""COMPUTED_VALUE"""),1668.55)</f>
        <v>1668.55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IFERROR(__xludf.DUMMYFUNCTION("""COMPUTED_VALUE"""),1652.2)</f>
        <v>1652.2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IFERROR(__xludf.DUMMYFUNCTION("""COMPUTED_VALUE"""),1635.4)</f>
        <v>1635.4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IFERROR(__xludf.DUMMYFUNCTION("""COMPUTED_VALUE"""),1666.15)</f>
        <v>1666.15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IFERROR(__xludf.DUMMYFUNCTION("""COMPUTED_VALUE"""),1703.55)</f>
        <v>1703.55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IFERROR(__xludf.DUMMYFUNCTION("""COMPUTED_VALUE"""),1724.95)</f>
        <v>1724.95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IFERROR(__xludf.DUMMYFUNCTION("""COMPUTED_VALUE"""),1710.8)</f>
        <v>1710.8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IFERROR(__xludf.DUMMYFUNCTION("""COMPUTED_VALUE"""),1699.35)</f>
        <v>1699.35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IFERROR(__xludf.DUMMYFUNCTION("""COMPUTED_VALUE"""),1646.95)</f>
        <v>1646.95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IFERROR(__xludf.DUMMYFUNCTION("""COMPUTED_VALUE"""),1633.85)</f>
        <v>1633.85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IFERROR(__xludf.DUMMYFUNCTION("""COMPUTED_VALUE"""),1634.25)</f>
        <v>1634.25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IFERROR(__xludf.DUMMYFUNCTION("""COMPUTED_VALUE"""),1662.25)</f>
        <v>1662.25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IFERROR(__xludf.DUMMYFUNCTION("""COMPUTED_VALUE"""),1687.95)</f>
        <v>1687.95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IFERROR(__xludf.DUMMYFUNCTION("""COMPUTED_VALUE"""),1734.45)</f>
        <v>1734.45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IFERROR(__xludf.DUMMYFUNCTION("""COMPUTED_VALUE"""),1729.4)</f>
        <v>1729.4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IFERROR(__xludf.DUMMYFUNCTION("""COMPUTED_VALUE"""),1703.3)</f>
        <v>1703.3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IFERROR(__xludf.DUMMYFUNCTION("""COMPUTED_VALUE"""),1656.2)</f>
        <v>1656.2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IFERROR(__xludf.DUMMYFUNCTION("""COMPUTED_VALUE"""),1655.25)</f>
        <v>1655.25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IFERROR(__xludf.DUMMYFUNCTION("""COMPUTED_VALUE"""),1641.7)</f>
        <v>1641.7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IFERROR(__xludf.DUMMYFUNCTION("""COMPUTED_VALUE"""),1642.0)</f>
        <v>1642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IFERROR(__xludf.DUMMYFUNCTION("""COMPUTED_VALUE"""),1616.15)</f>
        <v>1616.15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IFERROR(__xludf.DUMMYFUNCTION("""COMPUTED_VALUE"""),1629.9)</f>
        <v>1629.9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IFERROR(__xludf.DUMMYFUNCTION("""COMPUTED_VALUE"""),1632.8)</f>
        <v>1632.8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IFERROR(__xludf.DUMMYFUNCTION("""COMPUTED_VALUE"""),1628.65)</f>
        <v>1628.65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IFERROR(__xludf.DUMMYFUNCTION("""COMPUTED_VALUE"""),1624.45)</f>
        <v>1624.45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IFERROR(__xludf.DUMMYFUNCTION("""COMPUTED_VALUE"""),1635.55)</f>
        <v>1635.55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IFERROR(__xludf.DUMMYFUNCTION("""COMPUTED_VALUE"""),1620.35)</f>
        <v>1620.35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IFERROR(__xludf.DUMMYFUNCTION("""COMPUTED_VALUE"""),1597.7)</f>
        <v>1597.7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IFERROR(__xludf.DUMMYFUNCTION("""COMPUTED_VALUE"""),1617.25)</f>
        <v>1617.25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IFERROR(__xludf.DUMMYFUNCTION("""COMPUTED_VALUE"""),1655.55)</f>
        <v>1655.55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IFERROR(__xludf.DUMMYFUNCTION("""COMPUTED_VALUE"""),1595.2)</f>
        <v>1595.2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IFERROR(__xludf.DUMMYFUNCTION("""COMPUTED_VALUE"""),1628.1)</f>
        <v>1628.1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IFERROR(__xludf.DUMMYFUNCTION("""COMPUTED_VALUE"""),1635.5)</f>
        <v>1635.5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IFERROR(__xludf.DUMMYFUNCTION("""COMPUTED_VALUE"""),1640.0)</f>
        <v>1640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IFERROR(__xludf.DUMMYFUNCTION("""COMPUTED_VALUE"""),1620.35)</f>
        <v>1620.35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IFERROR(__xludf.DUMMYFUNCTION("""COMPUTED_VALUE"""),1651.55)</f>
        <v>1651.55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IFERROR(__xludf.DUMMYFUNCTION("""COMPUTED_VALUE"""),1651.15)</f>
        <v>1651.15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IFERROR(__xludf.DUMMYFUNCTION("""COMPUTED_VALUE"""),1660.75)</f>
        <v>1660.75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IFERROR(__xludf.DUMMYFUNCTION("""COMPUTED_VALUE"""),1703.55)</f>
        <v>1703.55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IFERROR(__xludf.DUMMYFUNCTION("""COMPUTED_VALUE"""),1727.65)</f>
        <v>1727.65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IFERROR(__xludf.DUMMYFUNCTION("""COMPUTED_VALUE"""),1721.0)</f>
        <v>1721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IFERROR(__xludf.DUMMYFUNCTION("""COMPUTED_VALUE"""),1685.9)</f>
        <v>1685.9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IFERROR(__xludf.DUMMYFUNCTION("""COMPUTED_VALUE"""),1646.4)</f>
        <v>1646.4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IFERROR(__xludf.DUMMYFUNCTION("""COMPUTED_VALUE"""),1660.45)</f>
        <v>1660.45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IFERROR(__xludf.DUMMYFUNCTION("""COMPUTED_VALUE"""),1646.75)</f>
        <v>1646.75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IFERROR(__xludf.DUMMYFUNCTION("""COMPUTED_VALUE"""),1657.05)</f>
        <v>1657.05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IFERROR(__xludf.DUMMYFUNCTION("""COMPUTED_VALUE"""),1765.05)</f>
        <v>1765.05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IFERROR(__xludf.DUMMYFUNCTION("""COMPUTED_VALUE"""),1835.55)</f>
        <v>1835.55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IFERROR(__xludf.DUMMYFUNCTION("""COMPUTED_VALUE"""),1848.55)</f>
        <v>1848.55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IFERROR(__xludf.DUMMYFUNCTION("""COMPUTED_VALUE"""),1853.65)</f>
        <v>1853.65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IFERROR(__xludf.DUMMYFUNCTION("""COMPUTED_VALUE"""),1859.65)</f>
        <v>1859.65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IFERROR(__xludf.DUMMYFUNCTION("""COMPUTED_VALUE"""),1910.35)</f>
        <v>1910.35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IFERROR(__xludf.DUMMYFUNCTION("""COMPUTED_VALUE"""),1929.95)</f>
        <v>1929.95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IFERROR(__xludf.DUMMYFUNCTION("""COMPUTED_VALUE"""),1929.8)</f>
        <v>1929.8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IFERROR(__xludf.DUMMYFUNCTION("""COMPUTED_VALUE"""),1950.6)</f>
        <v>1950.6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IFERROR(__xludf.DUMMYFUNCTION("""COMPUTED_VALUE"""),1901.65)</f>
        <v>1901.65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IFERROR(__xludf.DUMMYFUNCTION("""COMPUTED_VALUE"""),1932.4)</f>
        <v>1932.4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IFERROR(__xludf.DUMMYFUNCTION("""COMPUTED_VALUE"""),1972.95)</f>
        <v>1972.95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IFERROR(__xludf.DUMMYFUNCTION("""COMPUTED_VALUE"""),1921.05)</f>
        <v>1921.05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IFERROR(__xludf.DUMMYFUNCTION("""COMPUTED_VALUE"""),1939.25)</f>
        <v>1939.25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IFERROR(__xludf.DUMMYFUNCTION("""COMPUTED_VALUE"""),1970.65)</f>
        <v>1970.65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IFERROR(__xludf.DUMMYFUNCTION("""COMPUTED_VALUE"""),1897.55)</f>
        <v>1897.55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IFERROR(__xludf.DUMMYFUNCTION("""COMPUTED_VALUE"""),1894.35)</f>
        <v>1894.35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IFERROR(__xludf.DUMMYFUNCTION("""COMPUTED_VALUE"""),1895.15)</f>
        <v>1895.15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IFERROR(__xludf.DUMMYFUNCTION("""COMPUTED_VALUE"""),1853.7)</f>
        <v>1853.7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IFERROR(__xludf.DUMMYFUNCTION("""COMPUTED_VALUE"""),1890.55)</f>
        <v>1890.55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IFERROR(__xludf.DUMMYFUNCTION("""COMPUTED_VALUE"""),1799.5)</f>
        <v>1799.5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IFERROR(__xludf.DUMMYFUNCTION("""COMPUTED_VALUE"""),1856.05)</f>
        <v>1856.05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IFERROR(__xludf.DUMMYFUNCTION("""COMPUTED_VALUE"""),1843.9)</f>
        <v>1843.9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IFERROR(__xludf.DUMMYFUNCTION("""COMPUTED_VALUE"""),1844.4)</f>
        <v>1844.4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IFERROR(__xludf.DUMMYFUNCTION("""COMPUTED_VALUE"""),1865.85)</f>
        <v>1865.85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IFERROR(__xludf.DUMMYFUNCTION("""COMPUTED_VALUE"""),1878.8)</f>
        <v>1878.8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IFERROR(__xludf.DUMMYFUNCTION("""COMPUTED_VALUE"""),1863.95)</f>
        <v>1863.95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IFERROR(__xludf.DUMMYFUNCTION("""COMPUTED_VALUE"""),1881.15)</f>
        <v>1881.15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IFERROR(__xludf.DUMMYFUNCTION("""COMPUTED_VALUE"""),1921.35)</f>
        <v>1921.35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IFERROR(__xludf.DUMMYFUNCTION("""COMPUTED_VALUE"""),1915.95)</f>
        <v>1915.95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IFERROR(__xludf.DUMMYFUNCTION("""COMPUTED_VALUE"""),1971.95)</f>
        <v>1971.95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IFERROR(__xludf.DUMMYFUNCTION("""COMPUTED_VALUE"""),1989.3)</f>
        <v>1989.3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IFERROR(__xludf.DUMMYFUNCTION("""COMPUTED_VALUE"""),2002.7)</f>
        <v>2002.7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IFERROR(__xludf.DUMMYFUNCTION("""COMPUTED_VALUE"""),2013.3)</f>
        <v>2013.3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IFERROR(__xludf.DUMMYFUNCTION("""COMPUTED_VALUE"""),2078.1)</f>
        <v>2078.1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IFERROR(__xludf.DUMMYFUNCTION("""COMPUTED_VALUE"""),2090.9)</f>
        <v>2090.9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IFERROR(__xludf.DUMMYFUNCTION("""COMPUTED_VALUE"""),2076.2)</f>
        <v>2076.2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IFERROR(__xludf.DUMMYFUNCTION("""COMPUTED_VALUE"""),2070.95)</f>
        <v>2070.95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IFERROR(__xludf.DUMMYFUNCTION("""COMPUTED_VALUE"""),2053.45)</f>
        <v>2053.45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IFERROR(__xludf.DUMMYFUNCTION("""COMPUTED_VALUE"""),2031.3)</f>
        <v>2031.3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IFERROR(__xludf.DUMMYFUNCTION("""COMPUTED_VALUE"""),2024.95)</f>
        <v>2024.95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IFERROR(__xludf.DUMMYFUNCTION("""COMPUTED_VALUE"""),2082.9)</f>
        <v>2082.9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IFERROR(__xludf.DUMMYFUNCTION("""COMPUTED_VALUE"""),2090.65)</f>
        <v>2090.65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IFERROR(__xludf.DUMMYFUNCTION("""COMPUTED_VALUE"""),2062.6)</f>
        <v>2062.6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IFERROR(__xludf.DUMMYFUNCTION("""COMPUTED_VALUE"""),2058.45)</f>
        <v>2058.45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IFERROR(__xludf.DUMMYFUNCTION("""COMPUTED_VALUE"""),2096.85)</f>
        <v>2096.85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IFERROR(__xludf.DUMMYFUNCTION("""COMPUTED_VALUE"""),2044.9)</f>
        <v>2044.9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IFERROR(__xludf.DUMMYFUNCTION("""COMPUTED_VALUE"""),2062.05)</f>
        <v>2062.05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IFERROR(__xludf.DUMMYFUNCTION("""COMPUTED_VALUE"""),2156.35)</f>
        <v>2156.35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IFERROR(__xludf.DUMMYFUNCTION("""COMPUTED_VALUE"""),2185.15)</f>
        <v>2185.15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IFERROR(__xludf.DUMMYFUNCTION("""COMPUTED_VALUE"""),2193.0)</f>
        <v>2193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IFERROR(__xludf.DUMMYFUNCTION("""COMPUTED_VALUE"""),2224.95)</f>
        <v>2224.95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IFERROR(__xludf.DUMMYFUNCTION("""COMPUTED_VALUE"""),2191.5)</f>
        <v>2191.5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IFERROR(__xludf.DUMMYFUNCTION("""COMPUTED_VALUE"""),2182.4)</f>
        <v>2182.4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IFERROR(__xludf.DUMMYFUNCTION("""COMPUTED_VALUE"""),2212.55)</f>
        <v>2212.55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IFERROR(__xludf.DUMMYFUNCTION("""COMPUTED_VALUE"""),2193.05)</f>
        <v>2193.05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IFERROR(__xludf.DUMMYFUNCTION("""COMPUTED_VALUE"""),2184.25)</f>
        <v>2184.25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IFERROR(__xludf.DUMMYFUNCTION("""COMPUTED_VALUE"""),2269.9)</f>
        <v>2269.9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IFERROR(__xludf.DUMMYFUNCTION("""COMPUTED_VALUE"""),2302.3)</f>
        <v>2302.3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IFERROR(__xludf.DUMMYFUNCTION("""COMPUTED_VALUE"""),2371.75)</f>
        <v>2371.75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IFERROR(__xludf.DUMMYFUNCTION("""COMPUTED_VALUE"""),2514.6)</f>
        <v>2514.6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IFERROR(__xludf.DUMMYFUNCTION("""COMPUTED_VALUE"""),2522.65)</f>
        <v>2522.65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IFERROR(__xludf.DUMMYFUNCTION("""COMPUTED_VALUE"""),2521.05)</f>
        <v>2521.05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IFERROR(__xludf.DUMMYFUNCTION("""COMPUTED_VALUE"""),2609.2)</f>
        <v>2609.2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IFERROR(__xludf.DUMMYFUNCTION("""COMPUTED_VALUE"""),2579.75)</f>
        <v>2579.75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IFERROR(__xludf.DUMMYFUNCTION("""COMPUTED_VALUE"""),2549.1)</f>
        <v>2549.1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IFERROR(__xludf.DUMMYFUNCTION("""COMPUTED_VALUE"""),2552.8)</f>
        <v>2552.8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IFERROR(__xludf.DUMMYFUNCTION("""COMPUTED_VALUE"""),2533.65)</f>
        <v>2533.65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IFERROR(__xludf.DUMMYFUNCTION("""COMPUTED_VALUE"""),2493.5)</f>
        <v>2493.5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IFERROR(__xludf.DUMMYFUNCTION("""COMPUTED_VALUE"""),2506.25)</f>
        <v>2506.25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IFERROR(__xludf.DUMMYFUNCTION("""COMPUTED_VALUE"""),2634.0)</f>
        <v>2634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IFERROR(__xludf.DUMMYFUNCTION("""COMPUTED_VALUE"""),2572.9)</f>
        <v>2572.9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IFERROR(__xludf.DUMMYFUNCTION("""COMPUTED_VALUE"""),2740.95)</f>
        <v>2740.95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IFERROR(__xludf.DUMMYFUNCTION("""COMPUTED_VALUE"""),2699.85)</f>
        <v>2699.85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IFERROR(__xludf.DUMMYFUNCTION("""COMPUTED_VALUE"""),2857.45)</f>
        <v>2857.45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IFERROR(__xludf.DUMMYFUNCTION("""COMPUTED_VALUE"""),2807.55)</f>
        <v>2807.55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IFERROR(__xludf.DUMMYFUNCTION("""COMPUTED_VALUE"""),2835.55)</f>
        <v>2835.55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IFERROR(__xludf.DUMMYFUNCTION("""COMPUTED_VALUE"""),2787.55)</f>
        <v>2787.55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IFERROR(__xludf.DUMMYFUNCTION("""COMPUTED_VALUE"""),2861.7)</f>
        <v>2861.7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IFERROR(__xludf.DUMMYFUNCTION("""COMPUTED_VALUE"""),2928.6)</f>
        <v>2928.6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IFERROR(__xludf.DUMMYFUNCTION("""COMPUTED_VALUE"""),2961.9)</f>
        <v>2961.9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IFERROR(__xludf.DUMMYFUNCTION("""COMPUTED_VALUE"""),2933.85)</f>
        <v>2933.85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IFERROR(__xludf.DUMMYFUNCTION("""COMPUTED_VALUE"""),2871.2)</f>
        <v>2871.2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IFERROR(__xludf.DUMMYFUNCTION("""COMPUTED_VALUE"""),2839.95)</f>
        <v>2839.95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IFERROR(__xludf.DUMMYFUNCTION("""COMPUTED_VALUE"""),2915.8)</f>
        <v>2915.8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IFERROR(__xludf.DUMMYFUNCTION("""COMPUTED_VALUE"""),2909.4)</f>
        <v>2909.4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IFERROR(__xludf.DUMMYFUNCTION("""COMPUTED_VALUE"""),2851.5)</f>
        <v>2851.5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IFERROR(__xludf.DUMMYFUNCTION("""COMPUTED_VALUE"""),2888.95)</f>
        <v>2888.95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IFERROR(__xludf.DUMMYFUNCTION("""COMPUTED_VALUE"""),2866.65)</f>
        <v>2866.65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IFERROR(__xludf.DUMMYFUNCTION("""COMPUTED_VALUE"""),2875.85)</f>
        <v>2875.85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IFERROR(__xludf.DUMMYFUNCTION("""COMPUTED_VALUE"""),2865.15)</f>
        <v>2865.15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IFERROR(__xludf.DUMMYFUNCTION("""COMPUTED_VALUE"""),2877.95)</f>
        <v>2877.95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IFERROR(__xludf.DUMMYFUNCTION("""COMPUTED_VALUE"""),2902.8)</f>
        <v>2902.8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IFERROR(__xludf.DUMMYFUNCTION("""COMPUTED_VALUE"""),2880.6)</f>
        <v>2880.6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IFERROR(__xludf.DUMMYFUNCTION("""COMPUTED_VALUE"""),2851.35)</f>
        <v>2851.35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IFERROR(__xludf.DUMMYFUNCTION("""COMPUTED_VALUE"""),2925.5)</f>
        <v>2925.5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IFERROR(__xludf.DUMMYFUNCTION("""COMPUTED_VALUE"""),2732.0)</f>
        <v>2732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IFERROR(__xludf.DUMMYFUNCTION("""COMPUTED_VALUE"""),2698.05)</f>
        <v>2698.05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IFERROR(__xludf.DUMMYFUNCTION("""COMPUTED_VALUE"""),2703.95)</f>
        <v>2703.95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IFERROR(__xludf.DUMMYFUNCTION("""COMPUTED_VALUE"""),2731.05)</f>
        <v>2731.05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IFERROR(__xludf.DUMMYFUNCTION("""COMPUTED_VALUE"""),2756.75)</f>
        <v>2756.75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IFERROR(__xludf.DUMMYFUNCTION("""COMPUTED_VALUE"""),2819.45)</f>
        <v>2819.45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IFERROR(__xludf.DUMMYFUNCTION("""COMPUTED_VALUE"""),2749.3)</f>
        <v>2749.3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IFERROR(__xludf.DUMMYFUNCTION("""COMPUTED_VALUE"""),2804.75)</f>
        <v>2804.75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IFERROR(__xludf.DUMMYFUNCTION("""COMPUTED_VALUE"""),2821.35)</f>
        <v>2821.35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IFERROR(__xludf.DUMMYFUNCTION("""COMPUTED_VALUE"""),2805.5)</f>
        <v>2805.5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IFERROR(__xludf.DUMMYFUNCTION("""COMPUTED_VALUE"""),2811.4)</f>
        <v>2811.4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IFERROR(__xludf.DUMMYFUNCTION("""COMPUTED_VALUE"""),2887.8)</f>
        <v>2887.8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IFERROR(__xludf.DUMMYFUNCTION("""COMPUTED_VALUE"""),2933.0)</f>
        <v>2933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IFERROR(__xludf.DUMMYFUNCTION("""COMPUTED_VALUE"""),2922.1)</f>
        <v>2922.1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IFERROR(__xludf.DUMMYFUNCTION("""COMPUTED_VALUE"""),2907.8)</f>
        <v>2907.8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IFERROR(__xludf.DUMMYFUNCTION("""COMPUTED_VALUE"""),2828.4)</f>
        <v>2828.4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IFERROR(__xludf.DUMMYFUNCTION("""COMPUTED_VALUE"""),2749.65)</f>
        <v>2749.65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IFERROR(__xludf.DUMMYFUNCTION("""COMPUTED_VALUE"""),2678.95)</f>
        <v>2678.95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IFERROR(__xludf.DUMMYFUNCTION("""COMPUTED_VALUE"""),2632.95)</f>
        <v>2632.95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IFERROR(__xludf.DUMMYFUNCTION("""COMPUTED_VALUE"""),2680.85)</f>
        <v>2680.85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IFERROR(__xludf.DUMMYFUNCTION("""COMPUTED_VALUE"""),2682.95)</f>
        <v>2682.95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IFERROR(__xludf.DUMMYFUNCTION("""COMPUTED_VALUE"""),2749.15)</f>
        <v>2749.15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IFERROR(__xludf.DUMMYFUNCTION("""COMPUTED_VALUE"""),2717.65)</f>
        <v>2717.65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IFERROR(__xludf.DUMMYFUNCTION("""COMPUTED_VALUE"""),2718.05)</f>
        <v>2718.05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IFERROR(__xludf.DUMMYFUNCTION("""COMPUTED_VALUE"""),2745.25)</f>
        <v>2745.25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IFERROR(__xludf.DUMMYFUNCTION("""COMPUTED_VALUE"""),2840.45)</f>
        <v>2840.45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IFERROR(__xludf.DUMMYFUNCTION("""COMPUTED_VALUE"""),2765.15)</f>
        <v>2765.15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IFERROR(__xludf.DUMMYFUNCTION("""COMPUTED_VALUE"""),2771.3)</f>
        <v>2771.3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IFERROR(__xludf.DUMMYFUNCTION("""COMPUTED_VALUE"""),2769.4)</f>
        <v>2769.4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IFERROR(__xludf.DUMMYFUNCTION("""COMPUTED_VALUE"""),2732.95)</f>
        <v>2732.95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IFERROR(__xludf.DUMMYFUNCTION("""COMPUTED_VALUE"""),2759.0)</f>
        <v>2759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IFERROR(__xludf.DUMMYFUNCTION("""COMPUTED_VALUE"""),2793.1)</f>
        <v>2793.1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IFERROR(__xludf.DUMMYFUNCTION("""COMPUTED_VALUE"""),2780.8)</f>
        <v>2780.8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IFERROR(__xludf.DUMMYFUNCTION("""COMPUTED_VALUE"""),2798.0)</f>
        <v>2798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IFERROR(__xludf.DUMMYFUNCTION("""COMPUTED_VALUE"""),2757.6)</f>
        <v>2757.6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IFERROR(__xludf.DUMMYFUNCTION("""COMPUTED_VALUE"""),2805.4)</f>
        <v>2805.4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IFERROR(__xludf.DUMMYFUNCTION("""COMPUTED_VALUE"""),2777.0)</f>
        <v>2777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IFERROR(__xludf.DUMMYFUNCTION("""COMPUTED_VALUE"""),2784.85)</f>
        <v>2784.85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IFERROR(__xludf.DUMMYFUNCTION("""COMPUTED_VALUE"""),2749.6)</f>
        <v>2749.6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IFERROR(__xludf.DUMMYFUNCTION("""COMPUTED_VALUE"""),2723.1)</f>
        <v>2723.1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IFERROR(__xludf.DUMMYFUNCTION("""COMPUTED_VALUE"""),2698.1)</f>
        <v>2698.1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IFERROR(__xludf.DUMMYFUNCTION("""COMPUTED_VALUE"""),2708.85)</f>
        <v>2708.85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IFERROR(__xludf.DUMMYFUNCTION("""COMPUTED_VALUE"""),2690.0)</f>
        <v>2690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IFERROR(__xludf.DUMMYFUNCTION("""COMPUTED_VALUE"""),2654.25)</f>
        <v>2654.25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IFERROR(__xludf.DUMMYFUNCTION("""COMPUTED_VALUE"""),2740.9)</f>
        <v>2740.9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IFERROR(__xludf.DUMMYFUNCTION("""COMPUTED_VALUE"""),2739.1)</f>
        <v>2739.1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IFERROR(__xludf.DUMMYFUNCTION("""COMPUTED_VALUE"""),2757.4)</f>
        <v>2757.4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IFERROR(__xludf.DUMMYFUNCTION("""COMPUTED_VALUE"""),2787.65)</f>
        <v>2787.65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IFERROR(__xludf.DUMMYFUNCTION("""COMPUTED_VALUE"""),2808.2)</f>
        <v>2808.2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IFERROR(__xludf.DUMMYFUNCTION("""COMPUTED_VALUE"""),2797.5)</f>
        <v>2797.5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IFERROR(__xludf.DUMMYFUNCTION("""COMPUTED_VALUE"""),2950.85)</f>
        <v>2950.85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IFERROR(__xludf.DUMMYFUNCTION("""COMPUTED_VALUE"""),3049.8)</f>
        <v>3049.8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IFERROR(__xludf.DUMMYFUNCTION("""COMPUTED_VALUE"""),3074.3)</f>
        <v>3074.3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IFERROR(__xludf.DUMMYFUNCTION("""COMPUTED_VALUE"""),3091.05)</f>
        <v>3091.05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IFERROR(__xludf.DUMMYFUNCTION("""COMPUTED_VALUE"""),3181.1)</f>
        <v>3181.1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IFERROR(__xludf.DUMMYFUNCTION("""COMPUTED_VALUE"""),3183.65)</f>
        <v>3183.65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IFERROR(__xludf.DUMMYFUNCTION("""COMPUTED_VALUE"""),3094.9)</f>
        <v>3094.9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IFERROR(__xludf.DUMMYFUNCTION("""COMPUTED_VALUE"""),3165.5)</f>
        <v>3165.5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IFERROR(__xludf.DUMMYFUNCTION("""COMPUTED_VALUE"""),3129.85)</f>
        <v>3129.85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IFERROR(__xludf.DUMMYFUNCTION("""COMPUTED_VALUE"""),3017.45)</f>
        <v>3017.45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IFERROR(__xludf.DUMMYFUNCTION("""COMPUTED_VALUE"""),3060.2)</f>
        <v>3060.2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IFERROR(__xludf.DUMMYFUNCTION("""COMPUTED_VALUE"""),3165.85)</f>
        <v>3165.85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IFERROR(__xludf.DUMMYFUNCTION("""COMPUTED_VALUE"""),3153.0)</f>
        <v>3153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IFERROR(__xludf.DUMMYFUNCTION("""COMPUTED_VALUE"""),3194.3)</f>
        <v>3194.3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IFERROR(__xludf.DUMMYFUNCTION("""COMPUTED_VALUE"""),3134.35)</f>
        <v>3134.35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IFERROR(__xludf.DUMMYFUNCTION("""COMPUTED_VALUE"""),3154.9)</f>
        <v>3154.9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IFERROR(__xludf.DUMMYFUNCTION("""COMPUTED_VALUE"""),3155.8)</f>
        <v>3155.8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IFERROR(__xludf.DUMMYFUNCTION("""COMPUTED_VALUE"""),3068.0)</f>
        <v>3068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IFERROR(__xludf.DUMMYFUNCTION("""COMPUTED_VALUE"""),2964.6)</f>
        <v>2964.6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IFERROR(__xludf.DUMMYFUNCTION("""COMPUTED_VALUE"""),2964.25)</f>
        <v>2964.25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IFERROR(__xludf.DUMMYFUNCTION("""COMPUTED_VALUE"""),2998.2)</f>
        <v>2998.2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IFERROR(__xludf.DUMMYFUNCTION("""COMPUTED_VALUE"""),2887.2)</f>
        <v>2887.2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IFERROR(__xludf.DUMMYFUNCTION("""COMPUTED_VALUE"""),2793.5)</f>
        <v>2793.5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IFERROR(__xludf.DUMMYFUNCTION("""COMPUTED_VALUE"""),2826.35)</f>
        <v>2826.35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IFERROR(__xludf.DUMMYFUNCTION("""COMPUTED_VALUE"""),2720.85)</f>
        <v>2720.85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IFERROR(__xludf.DUMMYFUNCTION("""COMPUTED_VALUE"""),2781.0)</f>
        <v>2781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IFERROR(__xludf.DUMMYFUNCTION("""COMPUTED_VALUE"""),2746.9)</f>
        <v>2746.9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IFERROR(__xludf.DUMMYFUNCTION("""COMPUTED_VALUE"""),2707.7)</f>
        <v>2707.7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IFERROR(__xludf.DUMMYFUNCTION("""COMPUTED_VALUE"""),2728.55)</f>
        <v>2728.55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IFERROR(__xludf.DUMMYFUNCTION("""COMPUTED_VALUE"""),2883.95)</f>
        <v>2883.95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IFERROR(__xludf.DUMMYFUNCTION("""COMPUTED_VALUE"""),2899.45)</f>
        <v>2899.45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IFERROR(__xludf.DUMMYFUNCTION("""COMPUTED_VALUE"""),2934.55)</f>
        <v>2934.55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IFERROR(__xludf.DUMMYFUNCTION("""COMPUTED_VALUE"""),2891.35)</f>
        <v>2891.35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IFERROR(__xludf.DUMMYFUNCTION("""COMPUTED_VALUE"""),2974.9)</f>
        <v>2974.9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IFERROR(__xludf.DUMMYFUNCTION("""COMPUTED_VALUE"""),2930.6)</f>
        <v>2930.6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IFERROR(__xludf.DUMMYFUNCTION("""COMPUTED_VALUE"""),2898.55)</f>
        <v>2898.55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IFERROR(__xludf.DUMMYFUNCTION("""COMPUTED_VALUE"""),2798.95)</f>
        <v>2798.95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IFERROR(__xludf.DUMMYFUNCTION("""COMPUTED_VALUE"""),2807.2)</f>
        <v>2807.2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IFERROR(__xludf.DUMMYFUNCTION("""COMPUTED_VALUE"""),2846.9)</f>
        <v>2846.9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IFERROR(__xludf.DUMMYFUNCTION("""COMPUTED_VALUE"""),2948.95)</f>
        <v>2948.95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IFERROR(__xludf.DUMMYFUNCTION("""COMPUTED_VALUE"""),2936.25)</f>
        <v>2936.25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IFERROR(__xludf.DUMMYFUNCTION("""COMPUTED_VALUE"""),3012.95)</f>
        <v>3012.95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IFERROR(__xludf.DUMMYFUNCTION("""COMPUTED_VALUE"""),3045.6)</f>
        <v>3045.6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IFERROR(__xludf.DUMMYFUNCTION("""COMPUTED_VALUE"""),2985.2)</f>
        <v>2985.2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IFERROR(__xludf.DUMMYFUNCTION("""COMPUTED_VALUE"""),3004.8)</f>
        <v>3004.8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IFERROR(__xludf.DUMMYFUNCTION("""COMPUTED_VALUE"""),2898.7)</f>
        <v>2898.7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IFERROR(__xludf.DUMMYFUNCTION("""COMPUTED_VALUE"""),2966.1)</f>
        <v>2966.1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IFERROR(__xludf.DUMMYFUNCTION("""COMPUTED_VALUE"""),3016.4)</f>
        <v>3016.4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IFERROR(__xludf.DUMMYFUNCTION("""COMPUTED_VALUE"""),3027.3)</f>
        <v>3027.3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IFERROR(__xludf.DUMMYFUNCTION("""COMPUTED_VALUE"""),3031.75)</f>
        <v>3031.75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IFERROR(__xludf.DUMMYFUNCTION("""COMPUTED_VALUE"""),3071.6)</f>
        <v>3071.6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IFERROR(__xludf.DUMMYFUNCTION("""COMPUTED_VALUE"""),3073.0)</f>
        <v>3073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IFERROR(__xludf.DUMMYFUNCTION("""COMPUTED_VALUE"""),3051.25)</f>
        <v>3051.25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IFERROR(__xludf.DUMMYFUNCTION("""COMPUTED_VALUE"""),3066.9)</f>
        <v>3066.9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IFERROR(__xludf.DUMMYFUNCTION("""COMPUTED_VALUE"""),3072.05)</f>
        <v>3072.05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IFERROR(__xludf.DUMMYFUNCTION("""COMPUTED_VALUE"""),3059.65)</f>
        <v>3059.65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IFERROR(__xludf.DUMMYFUNCTION("""COMPUTED_VALUE"""),3081.4)</f>
        <v>3081.4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IFERROR(__xludf.DUMMYFUNCTION("""COMPUTED_VALUE"""),3084.85)</f>
        <v>3084.85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IFERROR(__xludf.DUMMYFUNCTION("""COMPUTED_VALUE"""),3041.5)</f>
        <v>3041.5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IFERROR(__xludf.DUMMYFUNCTION("""COMPUTED_VALUE"""),3051.2)</f>
        <v>3051.2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IFERROR(__xludf.DUMMYFUNCTION("""COMPUTED_VALUE"""),3014.65)</f>
        <v>3014.65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IFERROR(__xludf.DUMMYFUNCTION("""COMPUTED_VALUE"""),2906.35)</f>
        <v>2906.35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IFERROR(__xludf.DUMMYFUNCTION("""COMPUTED_VALUE"""),2909.3)</f>
        <v>2909.3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IFERROR(__xludf.DUMMYFUNCTION("""COMPUTED_VALUE"""),2928.7)</f>
        <v>2928.7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IFERROR(__xludf.DUMMYFUNCTION("""COMPUTED_VALUE"""),2975.65)</f>
        <v>2975.65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IFERROR(__xludf.DUMMYFUNCTION("""COMPUTED_VALUE"""),3049.45)</f>
        <v>3049.45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IFERROR(__xludf.DUMMYFUNCTION("""COMPUTED_VALUE"""),3002.9)</f>
        <v>3002.9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IFERROR(__xludf.DUMMYFUNCTION("""COMPUTED_VALUE"""),3007.1)</f>
        <v>3007.1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IFERROR(__xludf.DUMMYFUNCTION("""COMPUTED_VALUE"""),3082.0)</f>
        <v>3082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IFERROR(__xludf.DUMMYFUNCTION("""COMPUTED_VALUE"""),3211.1)</f>
        <v>3211.1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IFERROR(__xludf.DUMMYFUNCTION("""COMPUTED_VALUE"""),3190.55)</f>
        <v>3190.55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IFERROR(__xludf.DUMMYFUNCTION("""COMPUTED_VALUE"""),3105.7)</f>
        <v>3105.7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IFERROR(__xludf.DUMMYFUNCTION("""COMPUTED_VALUE"""),3108.85)</f>
        <v>3108.85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IFERROR(__xludf.DUMMYFUNCTION("""COMPUTED_VALUE"""),3086.1)</f>
        <v>3086.1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IFERROR(__xludf.DUMMYFUNCTION("""COMPUTED_VALUE"""),3126.5)</f>
        <v>3126.5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IFERROR(__xludf.DUMMYFUNCTION("""COMPUTED_VALUE"""),3092.85)</f>
        <v>3092.85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IFERROR(__xludf.DUMMYFUNCTION("""COMPUTED_VALUE"""),2999.65)</f>
        <v>2999.65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IFERROR(__xludf.DUMMYFUNCTION("""COMPUTED_VALUE"""),3049.5)</f>
        <v>3049.5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IFERROR(__xludf.DUMMYFUNCTION("""COMPUTED_VALUE"""),2960.25)</f>
        <v>2960.25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IFERROR(__xludf.DUMMYFUNCTION("""COMPUTED_VALUE"""),2980.6)</f>
        <v>2980.6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IFERROR(__xludf.DUMMYFUNCTION("""COMPUTED_VALUE"""),2917.35)</f>
        <v>2917.35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IFERROR(__xludf.DUMMYFUNCTION("""COMPUTED_VALUE"""),2888.1)</f>
        <v>2888.1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IFERROR(__xludf.DUMMYFUNCTION("""COMPUTED_VALUE"""),2821.3)</f>
        <v>2821.3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IFERROR(__xludf.DUMMYFUNCTION("""COMPUTED_VALUE"""),2826.45)</f>
        <v>2826.45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IFERROR(__xludf.DUMMYFUNCTION("""COMPUTED_VALUE"""),2886.45)</f>
        <v>2886.45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IFERROR(__xludf.DUMMYFUNCTION("""COMPUTED_VALUE"""),2801.4)</f>
        <v>2801.4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IFERROR(__xludf.DUMMYFUNCTION("""COMPUTED_VALUE"""),2831.6)</f>
        <v>2831.6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IFERROR(__xludf.DUMMYFUNCTION("""COMPUTED_VALUE"""),2870.6)</f>
        <v>2870.6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IFERROR(__xludf.DUMMYFUNCTION("""COMPUTED_VALUE"""),2924.35)</f>
        <v>2924.35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IFERROR(__xludf.DUMMYFUNCTION("""COMPUTED_VALUE"""),2971.45)</f>
        <v>2971.45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IFERROR(__xludf.DUMMYFUNCTION("""COMPUTED_VALUE"""),2989.85)</f>
        <v>2989.85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IFERROR(__xludf.DUMMYFUNCTION("""COMPUTED_VALUE"""),3173.3)</f>
        <v>3173.3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IFERROR(__xludf.DUMMYFUNCTION("""COMPUTED_VALUE"""),3189.05)</f>
        <v>3189.05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IFERROR(__xludf.DUMMYFUNCTION("""COMPUTED_VALUE"""),3178.75)</f>
        <v>3178.75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IFERROR(__xludf.DUMMYFUNCTION("""COMPUTED_VALUE"""),3139.95)</f>
        <v>3139.95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IFERROR(__xludf.DUMMYFUNCTION("""COMPUTED_VALUE"""),3198.45)</f>
        <v>3198.45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IFERROR(__xludf.DUMMYFUNCTION("""COMPUTED_VALUE"""),3137.25)</f>
        <v>3137.25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IFERROR(__xludf.DUMMYFUNCTION("""COMPUTED_VALUE"""),3085.95)</f>
        <v>3085.95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IFERROR(__xludf.DUMMYFUNCTION("""COMPUTED_VALUE"""),2987.2)</f>
        <v>2987.2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IFERROR(__xludf.DUMMYFUNCTION("""COMPUTED_VALUE"""),2978.0)</f>
        <v>2978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IFERROR(__xludf.DUMMYFUNCTION("""COMPUTED_VALUE"""),2942.6)</f>
        <v>2942.6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IFERROR(__xludf.DUMMYFUNCTION("""COMPUTED_VALUE"""),2831.95)</f>
        <v>2831.95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IFERROR(__xludf.DUMMYFUNCTION("""COMPUTED_VALUE"""),2790.05)</f>
        <v>2790.05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IFERROR(__xludf.DUMMYFUNCTION("""COMPUTED_VALUE"""),2757.4)</f>
        <v>2757.4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IFERROR(__xludf.DUMMYFUNCTION("""COMPUTED_VALUE"""),2839.45)</f>
        <v>2839.45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IFERROR(__xludf.DUMMYFUNCTION("""COMPUTED_VALUE"""),2669.35)</f>
        <v>2669.35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IFERROR(__xludf.DUMMYFUNCTION("""COMPUTED_VALUE"""),2709.2)</f>
        <v>2709.2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IFERROR(__xludf.DUMMYFUNCTION("""COMPUTED_VALUE"""),2777.85)</f>
        <v>2777.85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IFERROR(__xludf.DUMMYFUNCTION("""COMPUTED_VALUE"""),2726.55)</f>
        <v>2726.55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IFERROR(__xludf.DUMMYFUNCTION("""COMPUTED_VALUE"""),2585.1)</f>
        <v>2585.1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IFERROR(__xludf.DUMMYFUNCTION("""COMPUTED_VALUE"""),2611.9)</f>
        <v>2611.9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IFERROR(__xludf.DUMMYFUNCTION("""COMPUTED_VALUE"""),2613.35)</f>
        <v>2613.35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IFERROR(__xludf.DUMMYFUNCTION("""COMPUTED_VALUE"""),2726.6)</f>
        <v>2726.6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IFERROR(__xludf.DUMMYFUNCTION("""COMPUTED_VALUE"""),2742.4)</f>
        <v>2742.4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IFERROR(__xludf.DUMMYFUNCTION("""COMPUTED_VALUE"""),2727.85)</f>
        <v>2727.85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IFERROR(__xludf.DUMMYFUNCTION("""COMPUTED_VALUE"""),2702.6)</f>
        <v>2702.6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IFERROR(__xludf.DUMMYFUNCTION("""COMPUTED_VALUE"""),2645.6)</f>
        <v>2645.6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IFERROR(__xludf.DUMMYFUNCTION("""COMPUTED_VALUE"""),2653.3)</f>
        <v>2653.3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IFERROR(__xludf.DUMMYFUNCTION("""COMPUTED_VALUE"""),2643.5)</f>
        <v>2643.5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IFERROR(__xludf.DUMMYFUNCTION("""COMPUTED_VALUE"""),2644.5)</f>
        <v>2644.5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IFERROR(__xludf.DUMMYFUNCTION("""COMPUTED_VALUE"""),2791.4)</f>
        <v>2791.4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IFERROR(__xludf.DUMMYFUNCTION("""COMPUTED_VALUE"""),2789.1)</f>
        <v>2789.1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IFERROR(__xludf.DUMMYFUNCTION("""COMPUTED_VALUE"""),2828.1)</f>
        <v>2828.1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IFERROR(__xludf.DUMMYFUNCTION("""COMPUTED_VALUE"""),2801.85)</f>
        <v>2801.85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IFERROR(__xludf.DUMMYFUNCTION("""COMPUTED_VALUE"""),2774.7)</f>
        <v>2774.7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IFERROR(__xludf.DUMMYFUNCTION("""COMPUTED_VALUE"""),2736.0)</f>
        <v>2736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IFERROR(__xludf.DUMMYFUNCTION("""COMPUTED_VALUE"""),2742.25)</f>
        <v>2742.25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IFERROR(__xludf.DUMMYFUNCTION("""COMPUTED_VALUE"""),2733.0)</f>
        <v>2733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IFERROR(__xludf.DUMMYFUNCTION("""COMPUTED_VALUE"""),2665.8)</f>
        <v>2665.8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IFERROR(__xludf.DUMMYFUNCTION("""COMPUTED_VALUE"""),2637.9)</f>
        <v>2637.9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IFERROR(__xludf.DUMMYFUNCTION("""COMPUTED_VALUE"""),2637.55)</f>
        <v>2637.55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IFERROR(__xludf.DUMMYFUNCTION("""COMPUTED_VALUE"""),2611.45)</f>
        <v>2611.45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IFERROR(__xludf.DUMMYFUNCTION("""COMPUTED_VALUE"""),2596.55)</f>
        <v>2596.55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IFERROR(__xludf.DUMMYFUNCTION("""COMPUTED_VALUE"""),2491.25)</f>
        <v>2491.25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IFERROR(__xludf.DUMMYFUNCTION("""COMPUTED_VALUE"""),2523.65)</f>
        <v>2523.65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IFERROR(__xludf.DUMMYFUNCTION("""COMPUTED_VALUE"""),2523.1)</f>
        <v>2523.1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IFERROR(__xludf.DUMMYFUNCTION("""COMPUTED_VALUE"""),2580.35)</f>
        <v>2580.35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IFERROR(__xludf.DUMMYFUNCTION("""COMPUTED_VALUE"""),2646.0)</f>
        <v>2646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IFERROR(__xludf.DUMMYFUNCTION("""COMPUTED_VALUE"""),2634.6)</f>
        <v>2634.6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IFERROR(__xludf.DUMMYFUNCTION("""COMPUTED_VALUE"""),2679.4)</f>
        <v>2679.4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IFERROR(__xludf.DUMMYFUNCTION("""COMPUTED_VALUE"""),2764.0)</f>
        <v>2764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IFERROR(__xludf.DUMMYFUNCTION("""COMPUTED_VALUE"""),2817.1)</f>
        <v>2817.1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IFERROR(__xludf.DUMMYFUNCTION("""COMPUTED_VALUE"""),2917.8)</f>
        <v>2917.8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IFERROR(__xludf.DUMMYFUNCTION("""COMPUTED_VALUE"""),2901.4)</f>
        <v>2901.4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IFERROR(__xludf.DUMMYFUNCTION("""COMPUTED_VALUE"""),2864.2)</f>
        <v>2864.2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IFERROR(__xludf.DUMMYFUNCTION("""COMPUTED_VALUE"""),2930.6)</f>
        <v>2930.6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IFERROR(__xludf.DUMMYFUNCTION("""COMPUTED_VALUE"""),2909.6)</f>
        <v>2909.6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IFERROR(__xludf.DUMMYFUNCTION("""COMPUTED_VALUE"""),2928.8)</f>
        <v>2928.8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IFERROR(__xludf.DUMMYFUNCTION("""COMPUTED_VALUE"""),2917.2)</f>
        <v>2917.2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IFERROR(__xludf.DUMMYFUNCTION("""COMPUTED_VALUE"""),3021.5)</f>
        <v>3021.5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IFERROR(__xludf.DUMMYFUNCTION("""COMPUTED_VALUE"""),3068.4)</f>
        <v>3068.4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IFERROR(__xludf.DUMMYFUNCTION("""COMPUTED_VALUE"""),3119.9)</f>
        <v>3119.9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IFERROR(__xludf.DUMMYFUNCTION("""COMPUTED_VALUE"""),3033.1)</f>
        <v>3033.1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IFERROR(__xludf.DUMMYFUNCTION("""COMPUTED_VALUE"""),2982.1)</f>
        <v>2982.1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IFERROR(__xludf.DUMMYFUNCTION("""COMPUTED_VALUE"""),3104.7)</f>
        <v>3104.7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IFERROR(__xludf.DUMMYFUNCTION("""COMPUTED_VALUE"""),3053.8)</f>
        <v>3053.8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IFERROR(__xludf.DUMMYFUNCTION("""COMPUTED_VALUE"""),3101.8)</f>
        <v>3101.8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IFERROR(__xludf.DUMMYFUNCTION("""COMPUTED_VALUE"""),3144.3)</f>
        <v>3144.3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IFERROR(__xludf.DUMMYFUNCTION("""COMPUTED_VALUE"""),3135.6)</f>
        <v>3135.6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IFERROR(__xludf.DUMMYFUNCTION("""COMPUTED_VALUE"""),3128.0)</f>
        <v>3128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IFERROR(__xludf.DUMMYFUNCTION("""COMPUTED_VALUE"""),3063.5)</f>
        <v>3063.5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IFERROR(__xludf.DUMMYFUNCTION("""COMPUTED_VALUE"""),3090.7)</f>
        <v>3090.7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IFERROR(__xludf.DUMMYFUNCTION("""COMPUTED_VALUE"""),3006.3)</f>
        <v>3006.3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IFERROR(__xludf.DUMMYFUNCTION("""COMPUTED_VALUE"""),3012.7)</f>
        <v>3012.7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IFERROR(__xludf.DUMMYFUNCTION("""COMPUTED_VALUE"""),3080.2)</f>
        <v>3080.2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IFERROR(__xludf.DUMMYFUNCTION("""COMPUTED_VALUE"""),3039.8)</f>
        <v>3039.8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IFERROR(__xludf.DUMMYFUNCTION("""COMPUTED_VALUE"""),2997.8)</f>
        <v>2997.8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IFERROR(__xludf.DUMMYFUNCTION("""COMPUTED_VALUE"""),3009.0)</f>
        <v>3009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IFERROR(__xludf.DUMMYFUNCTION("""COMPUTED_VALUE"""),2976.8)</f>
        <v>2976.8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IFERROR(__xludf.DUMMYFUNCTION("""COMPUTED_VALUE"""),3025.9)</f>
        <v>3025.9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IFERROR(__xludf.DUMMYFUNCTION("""COMPUTED_VALUE"""),3046.5)</f>
        <v>3046.5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IFERROR(__xludf.DUMMYFUNCTION("""COMPUTED_VALUE"""),3053.4)</f>
        <v>3053.4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IFERROR(__xludf.DUMMYFUNCTION("""COMPUTED_VALUE"""),3041.6)</f>
        <v>3041.6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IFERROR(__xludf.DUMMYFUNCTION("""COMPUTED_VALUE"""),3106.5)</f>
        <v>3106.5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IFERROR(__xludf.DUMMYFUNCTION("""COMPUTED_VALUE"""),3087.4)</f>
        <v>3087.4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IFERROR(__xludf.DUMMYFUNCTION("""COMPUTED_VALUE"""),3067.5)</f>
        <v>3067.5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IFERROR(__xludf.DUMMYFUNCTION("""COMPUTED_VALUE"""),3080.7)</f>
        <v>3080.7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IFERROR(__xludf.DUMMYFUNCTION("""COMPUTED_VALUE"""),3019.2)</f>
        <v>3019.2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IFERROR(__xludf.DUMMYFUNCTION("""COMPUTED_VALUE"""),3006.0)</f>
        <v>3006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IFERROR(__xludf.DUMMYFUNCTION("""COMPUTED_VALUE"""),3023.6)</f>
        <v>3023.6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IFERROR(__xludf.DUMMYFUNCTION("""COMPUTED_VALUE"""),3007.2)</f>
        <v>3007.2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IFERROR(__xludf.DUMMYFUNCTION("""COMPUTED_VALUE"""),3041.1)</f>
        <v>3041.1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IFERROR(__xludf.DUMMYFUNCTION("""COMPUTED_VALUE"""),3094.8)</f>
        <v>3094.8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IFERROR(__xludf.DUMMYFUNCTION("""COMPUTED_VALUE"""),3184.4)</f>
        <v>3184.4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IFERROR(__xludf.DUMMYFUNCTION("""COMPUTED_VALUE"""),3135.0)</f>
        <v>3135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IFERROR(__xludf.DUMMYFUNCTION("""COMPUTED_VALUE"""),3150.1)</f>
        <v>3150.1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IFERROR(__xludf.DUMMYFUNCTION("""COMPUTED_VALUE"""),3215.5)</f>
        <v>3215.5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IFERROR(__xludf.DUMMYFUNCTION("""COMPUTED_VALUE"""),3215.8)</f>
        <v>3215.8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IFERROR(__xludf.DUMMYFUNCTION("""COMPUTED_VALUE"""),3203.3)</f>
        <v>3203.3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IFERROR(__xludf.DUMMYFUNCTION("""COMPUTED_VALUE"""),3183.2)</f>
        <v>3183.2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IFERROR(__xludf.DUMMYFUNCTION("""COMPUTED_VALUE"""),3176.1)</f>
        <v>3176.1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IFERROR(__xludf.DUMMYFUNCTION("""COMPUTED_VALUE"""),3165.2)</f>
        <v>3165.2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IFERROR(__xludf.DUMMYFUNCTION("""COMPUTED_VALUE"""),3174.4)</f>
        <v>3174.4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IFERROR(__xludf.DUMMYFUNCTION("""COMPUTED_VALUE"""),3162.5)</f>
        <v>3162.5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IFERROR(__xludf.DUMMYFUNCTION("""COMPUTED_VALUE"""),3160.2)</f>
        <v>3160.2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IFERROR(__xludf.DUMMYFUNCTION("""COMPUTED_VALUE"""),3157.9)</f>
        <v>3157.9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IFERROR(__xludf.DUMMYFUNCTION("""COMPUTED_VALUE"""),3176.3)</f>
        <v>3176.3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IFERROR(__xludf.DUMMYFUNCTION("""COMPUTED_VALUE"""),3162.4)</f>
        <v>3162.4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IFERROR(__xludf.DUMMYFUNCTION("""COMPUTED_VALUE"""),3073.2)</f>
        <v>3073.2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IFERROR(__xludf.DUMMYFUNCTION("""COMPUTED_VALUE"""),3092.1)</f>
        <v>3092.1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IFERROR(__xludf.DUMMYFUNCTION("""COMPUTED_VALUE"""),3128.6)</f>
        <v>3128.6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IFERROR(__xludf.DUMMYFUNCTION("""COMPUTED_VALUE"""),3196.5)</f>
        <v>3196.5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IFERROR(__xludf.DUMMYFUNCTION("""COMPUTED_VALUE"""),3195.0)</f>
        <v>3195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IFERROR(__xludf.DUMMYFUNCTION("""COMPUTED_VALUE"""),3192.4)</f>
        <v>3192.4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IFERROR(__xludf.DUMMYFUNCTION("""COMPUTED_VALUE"""),3246.7)</f>
        <v>3246.7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IFERROR(__xludf.DUMMYFUNCTION("""COMPUTED_VALUE"""),3257.2)</f>
        <v>3257.2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IFERROR(__xludf.DUMMYFUNCTION("""COMPUTED_VALUE"""),3268.8)</f>
        <v>3268.8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IFERROR(__xludf.DUMMYFUNCTION("""COMPUTED_VALUE"""),3260.9)</f>
        <v>3260.9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IFERROR(__xludf.DUMMYFUNCTION("""COMPUTED_VALUE"""),3246.4)</f>
        <v>3246.4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IFERROR(__xludf.DUMMYFUNCTION("""COMPUTED_VALUE"""),3209.8)</f>
        <v>3209.8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IFERROR(__xludf.DUMMYFUNCTION("""COMPUTED_VALUE"""),3199.4)</f>
        <v>3199.4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IFERROR(__xludf.DUMMYFUNCTION("""COMPUTED_VALUE"""),3208.9)</f>
        <v>3208.9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IFERROR(__xludf.DUMMYFUNCTION("""COMPUTED_VALUE"""),3203.1)</f>
        <v>3203.1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IFERROR(__xludf.DUMMYFUNCTION("""COMPUTED_VALUE"""),3159.3)</f>
        <v>3159.3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IFERROR(__xludf.DUMMYFUNCTION("""COMPUTED_VALUE"""),3200.2)</f>
        <v>3200.2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IFERROR(__xludf.DUMMYFUNCTION("""COMPUTED_VALUE"""),3212.2)</f>
        <v>3212.2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IFERROR(__xludf.DUMMYFUNCTION("""COMPUTED_VALUE"""),3227.5)</f>
        <v>3227.5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IFERROR(__xludf.DUMMYFUNCTION("""COMPUTED_VALUE"""),3211.1)</f>
        <v>3211.1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IFERROR(__xludf.DUMMYFUNCTION("""COMPUTED_VALUE"""),3144.2)</f>
        <v>3144.2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IFERROR(__xludf.DUMMYFUNCTION("""COMPUTED_VALUE"""),3186.2)</f>
        <v>3186.2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IFERROR(__xludf.DUMMYFUNCTION("""COMPUTED_VALUE"""),3236.5)</f>
        <v>3236.5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IFERROR(__xludf.DUMMYFUNCTION("""COMPUTED_VALUE"""),3282.2)</f>
        <v>3282.2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IFERROR(__xludf.DUMMYFUNCTION("""COMPUTED_VALUE"""),3265.4)</f>
        <v>3265.4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IFERROR(__xludf.DUMMYFUNCTION("""COMPUTED_VALUE"""),3383.1)</f>
        <v>3383.1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IFERROR(__xludf.DUMMYFUNCTION("""COMPUTED_VALUE"""),3354.0)</f>
        <v>3354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IFERROR(__xludf.DUMMYFUNCTION("""COMPUTED_VALUE"""),3395.6)</f>
        <v>3395.6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IFERROR(__xludf.DUMMYFUNCTION("""COMPUTED_VALUE"""),3375.1)</f>
        <v>3375.1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IFERROR(__xludf.DUMMYFUNCTION("""COMPUTED_VALUE"""),3403.0)</f>
        <v>3403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IFERROR(__xludf.DUMMYFUNCTION("""COMPUTED_VALUE"""),3398.9)</f>
        <v>3398.9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IFERROR(__xludf.DUMMYFUNCTION("""COMPUTED_VALUE"""),3330.8)</f>
        <v>3330.8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IFERROR(__xludf.DUMMYFUNCTION("""COMPUTED_VALUE"""),3295.3)</f>
        <v>3295.3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IFERROR(__xludf.DUMMYFUNCTION("""COMPUTED_VALUE"""),3199.5)</f>
        <v>3199.5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IFERROR(__xludf.DUMMYFUNCTION("""COMPUTED_VALUE"""),3315.4)</f>
        <v>3315.4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IFERROR(__xludf.DUMMYFUNCTION("""COMPUTED_VALUE"""),3234.5)</f>
        <v>3234.5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IFERROR(__xludf.DUMMYFUNCTION("""COMPUTED_VALUE"""),3286.0)</f>
        <v>3286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IFERROR(__xludf.DUMMYFUNCTION("""COMPUTED_VALUE"""),3481.5)</f>
        <v>3481.5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IFERROR(__xludf.DUMMYFUNCTION("""COMPUTED_VALUE"""),3561.3)</f>
        <v>3561.3</v>
      </c>
    </row>
    <row r="662">
      <c r="A662" s="4">
        <f>IFERROR(__xludf.DUMMYFUNCTION("""COMPUTED_VALUE"""),45909.64583333333)</f>
        <v>45909.64583</v>
      </c>
      <c r="B662" s="5">
        <f>IFERROR(__xludf.DUMMYFUNCTION("""COMPUTED_VALUE"""),3696.3)</f>
        <v>3696.3</v>
      </c>
    </row>
    <row r="663">
      <c r="A663" s="4">
        <f>IFERROR(__xludf.DUMMYFUNCTION("""COMPUTED_VALUE"""),45910.64583333333)</f>
        <v>45910.64583</v>
      </c>
      <c r="B663" s="5">
        <f>IFERROR(__xludf.DUMMYFUNCTION("""COMPUTED_VALUE"""),3604.4)</f>
        <v>3604.4</v>
      </c>
    </row>
    <row r="664">
      <c r="A664" s="4">
        <f>IFERROR(__xludf.DUMMYFUNCTION("""COMPUTED_VALUE"""),45911.64583333333)</f>
        <v>45911.64583</v>
      </c>
      <c r="B664" s="5">
        <f>IFERROR(__xludf.DUMMYFUNCTION("""COMPUTED_VALUE"""),3595.7)</f>
        <v>3595.7</v>
      </c>
    </row>
    <row r="665">
      <c r="A665" s="4">
        <f>IFERROR(__xludf.DUMMYFUNCTION("""COMPUTED_VALUE"""),45912.64583333333)</f>
        <v>45912.64583</v>
      </c>
      <c r="B665" s="5">
        <f>IFERROR(__xludf.DUMMYFUNCTION("""COMPUTED_VALUE"""),3589.9)</f>
        <v>3589.9</v>
      </c>
    </row>
    <row r="666">
      <c r="A666" s="4">
        <f>IFERROR(__xludf.DUMMYFUNCTION("""COMPUTED_VALUE"""),45915.64583333333)</f>
        <v>45915.64583</v>
      </c>
      <c r="B666" s="5">
        <f>IFERROR(__xludf.DUMMYFUNCTION("""COMPUTED_VALUE"""),3530.3)</f>
        <v>3530.3</v>
      </c>
    </row>
    <row r="667">
      <c r="A667" s="4">
        <f>IFERROR(__xludf.DUMMYFUNCTION("""COMPUTED_VALUE"""),45916.64583333333)</f>
        <v>45916.64583</v>
      </c>
      <c r="B667" s="5">
        <f>IFERROR(__xludf.DUMMYFUNCTION("""COMPUTED_VALUE"""),3608.0)</f>
        <v>3608</v>
      </c>
    </row>
    <row r="668">
      <c r="A668" s="4">
        <f>IFERROR(__xludf.DUMMYFUNCTION("""COMPUTED_VALUE"""),45917.64583333333)</f>
        <v>45917.64583</v>
      </c>
      <c r="B668" s="5">
        <f>IFERROR(__xludf.DUMMYFUNCTION("""COMPUTED_VALUE"""),3633.2)</f>
        <v>3633.2</v>
      </c>
    </row>
    <row r="669">
      <c r="A669" s="4">
        <f>IFERROR(__xludf.DUMMYFUNCTION("""COMPUTED_VALUE"""),45918.64583333333)</f>
        <v>45918.64583</v>
      </c>
      <c r="B669" s="5">
        <f>IFERROR(__xludf.DUMMYFUNCTION("""COMPUTED_VALUE"""),3642.2)</f>
        <v>3642.2</v>
      </c>
    </row>
    <row r="670">
      <c r="A670" s="4">
        <f>IFERROR(__xludf.DUMMYFUNCTION("""COMPUTED_VALUE"""),45919.64583333333)</f>
        <v>45919.64583</v>
      </c>
      <c r="B670" s="5">
        <f>IFERROR(__xludf.DUMMYFUNCTION("""COMPUTED_VALUE"""),3592.1)</f>
        <v>3592.1</v>
      </c>
    </row>
    <row r="671">
      <c r="A671" s="4">
        <f>IFERROR(__xludf.DUMMYFUNCTION("""COMPUTED_VALUE"""),45922.64583333333)</f>
        <v>45922.64583</v>
      </c>
      <c r="B671" s="5">
        <f>IFERROR(__xludf.DUMMYFUNCTION("""COMPUTED_VALUE"""),3584.8)</f>
        <v>3584.8</v>
      </c>
    </row>
    <row r="672">
      <c r="A672" s="4">
        <f>IFERROR(__xludf.DUMMYFUNCTION("""COMPUTED_VALUE"""),45923.64583333333)</f>
        <v>45923.64583</v>
      </c>
      <c r="B672" s="5">
        <f>IFERROR(__xludf.DUMMYFUNCTION("""COMPUTED_VALUE"""),3614.6)</f>
        <v>3614.6</v>
      </c>
    </row>
    <row r="673">
      <c r="A673" s="4">
        <f>IFERROR(__xludf.DUMMYFUNCTION("""COMPUTED_VALUE"""),45924.64583333333)</f>
        <v>45924.64583</v>
      </c>
      <c r="B673" s="5">
        <f>IFERROR(__xludf.DUMMYFUNCTION("""COMPUTED_VALUE"""),3574.9)</f>
        <v>3574.9</v>
      </c>
    </row>
    <row r="674">
      <c r="A674" s="4">
        <f>IFERROR(__xludf.DUMMYFUNCTION("""COMPUTED_VALUE"""),45925.64583333333)</f>
        <v>45925.64583</v>
      </c>
      <c r="B674" s="5">
        <f>IFERROR(__xludf.DUMMYFUNCTION("""COMPUTED_VALUE"""),3530.0)</f>
        <v>3530</v>
      </c>
    </row>
    <row r="675">
      <c r="A675" s="4">
        <f>IFERROR(__xludf.DUMMYFUNCTION("""COMPUTED_VALUE"""),45926.64583333333)</f>
        <v>45926.64583</v>
      </c>
      <c r="B675" s="5">
        <f>IFERROR(__xludf.DUMMYFUNCTION("""COMPUTED_VALUE"""),3396.5)</f>
        <v>3396.5</v>
      </c>
    </row>
    <row r="676">
      <c r="A676" s="4">
        <f>IFERROR(__xludf.DUMMYFUNCTION("""COMPUTED_VALUE"""),45929.64583333333)</f>
        <v>45929.64583</v>
      </c>
      <c r="B676" s="5">
        <f>IFERROR(__xludf.DUMMYFUNCTION("""COMPUTED_VALUE"""),3418.1)</f>
        <v>3418.1</v>
      </c>
    </row>
    <row r="677">
      <c r="A677" s="4">
        <f>IFERROR(__xludf.DUMMYFUNCTION("""COMPUTED_VALUE"""),45930.64583333333)</f>
        <v>45930.64583</v>
      </c>
      <c r="B677" s="5">
        <f>IFERROR(__xludf.DUMMYFUNCTION("""COMPUTED_VALUE"""),3427.0)</f>
        <v>3427</v>
      </c>
    </row>
    <row r="678">
      <c r="A678" s="4">
        <f>IFERROR(__xludf.DUMMYFUNCTION("""COMPUTED_VALUE"""),45931.64583333333)</f>
        <v>45931.64583</v>
      </c>
      <c r="B678" s="5">
        <f>IFERROR(__xludf.DUMMYFUNCTION("""COMPUTED_VALUE"""),3463.4)</f>
        <v>3463.4</v>
      </c>
    </row>
    <row r="679">
      <c r="A679" s="4">
        <f>IFERROR(__xludf.DUMMYFUNCTION("""COMPUTED_VALUE"""),45933.64583333333)</f>
        <v>45933.64583</v>
      </c>
      <c r="B679" s="5">
        <f>IFERROR(__xludf.DUMMYFUNCTION("""COMPUTED_VALUE"""),3462.0)</f>
        <v>3462</v>
      </c>
    </row>
    <row r="680">
      <c r="A680" s="4">
        <f>IFERROR(__xludf.DUMMYFUNCTION("""COMPUTED_VALUE"""),45936.64583333333)</f>
        <v>45936.64583</v>
      </c>
      <c r="B680" s="5">
        <f>IFERROR(__xludf.DUMMYFUNCTION("""COMPUTED_VALUE"""),3472.0)</f>
        <v>3472</v>
      </c>
    </row>
    <row r="681">
      <c r="A681" s="4">
        <f>IFERROR(__xludf.DUMMYFUNCTION("""COMPUTED_VALUE"""),45937.64583333333)</f>
        <v>45937.64583</v>
      </c>
      <c r="B681" s="5">
        <f>IFERROR(__xludf.DUMMYFUNCTION("""COMPUTED_VALUE"""),3492.8)</f>
        <v>3492.8</v>
      </c>
    </row>
    <row r="682">
      <c r="A682" s="4">
        <f>IFERROR(__xludf.DUMMYFUNCTION("""COMPUTED_VALUE"""),45938.64583333333)</f>
        <v>45938.64583</v>
      </c>
      <c r="B682" s="5">
        <f>IFERROR(__xludf.DUMMYFUNCTION("""COMPUTED_VALUE"""),3426.5)</f>
        <v>3426.5</v>
      </c>
    </row>
    <row r="683">
      <c r="A683" s="4">
        <f>IFERROR(__xludf.DUMMYFUNCTION("""COMPUTED_VALUE"""),45939.64583333333)</f>
        <v>45939.64583</v>
      </c>
      <c r="B683" s="5">
        <f>IFERROR(__xludf.DUMMYFUNCTION("""COMPUTED_VALUE"""),3442.9)</f>
        <v>3442.9</v>
      </c>
    </row>
    <row r="684">
      <c r="A684" s="4">
        <f>IFERROR(__xludf.DUMMYFUNCTION("""COMPUTED_VALUE"""),45940.64583333333)</f>
        <v>45940.64583</v>
      </c>
      <c r="B684" s="5">
        <f>IFERROR(__xludf.DUMMYFUNCTION("""COMPUTED_VALUE"""),3454.9)</f>
        <v>3454.9</v>
      </c>
    </row>
    <row r="685">
      <c r="A685" s="4">
        <f>IFERROR(__xludf.DUMMYFUNCTION("""COMPUTED_VALUE"""),45943.64583333333)</f>
        <v>45943.64583</v>
      </c>
      <c r="B685" s="5">
        <f>IFERROR(__xludf.DUMMYFUNCTION("""COMPUTED_VALUE"""),3459.7)</f>
        <v>3459.7</v>
      </c>
    </row>
    <row r="686">
      <c r="A686" s="4">
        <f>IFERROR(__xludf.DUMMYFUNCTION("""COMPUTED_VALUE"""),45944.64583333333)</f>
        <v>45944.64583</v>
      </c>
      <c r="B686" s="5">
        <f>IFERROR(__xludf.DUMMYFUNCTION("""COMPUTED_VALUE"""),3459.8)</f>
        <v>3459.8</v>
      </c>
    </row>
    <row r="687">
      <c r="A687" s="4">
        <f>IFERROR(__xludf.DUMMYFUNCTION("""COMPUTED_VALUE"""),45945.64583333333)</f>
        <v>45945.64583</v>
      </c>
      <c r="B687" s="5">
        <f>IFERROR(__xludf.DUMMYFUNCTION("""COMPUTED_VALUE"""),3497.2)</f>
        <v>3497.2</v>
      </c>
    </row>
    <row r="688">
      <c r="A688" s="4">
        <f>IFERROR(__xludf.DUMMYFUNCTION("""COMPUTED_VALUE"""),45946.64583333333)</f>
        <v>45946.64583</v>
      </c>
      <c r="B688" s="5">
        <f>IFERROR(__xludf.DUMMYFUNCTION("""COMPUTED_VALUE"""),3560.8)</f>
        <v>3560.8</v>
      </c>
    </row>
    <row r="689">
      <c r="A689" s="4">
        <f>IFERROR(__xludf.DUMMYFUNCTION("""COMPUTED_VALUE"""),45947.64583333333)</f>
        <v>45947.64583</v>
      </c>
      <c r="B689" s="5">
        <f>IFERROR(__xludf.DUMMYFUNCTION("""COMPUTED_VALUE"""),3647.2)</f>
        <v>3647.2</v>
      </c>
    </row>
    <row r="690">
      <c r="A690" s="4">
        <f>IFERROR(__xludf.DUMMYFUNCTION("""COMPUTED_VALUE"""),45950.64583333333)</f>
        <v>45950.64583</v>
      </c>
      <c r="B690" s="5">
        <f>IFERROR(__xludf.DUMMYFUNCTION("""COMPUTED_VALUE"""),3599.1)</f>
        <v>3599.1</v>
      </c>
    </row>
    <row r="691">
      <c r="A691" s="4">
        <f>IFERROR(__xludf.DUMMYFUNCTION("""COMPUTED_VALUE"""),45951.64583333333)</f>
        <v>45951.64583</v>
      </c>
      <c r="B691" s="5">
        <f>IFERROR(__xludf.DUMMYFUNCTION("""COMPUTED_VALUE"""),3621.2)</f>
        <v>3621.2</v>
      </c>
    </row>
    <row r="692">
      <c r="A692" s="4">
        <f>IFERROR(__xludf.DUMMYFUNCTION("""COMPUTED_VALUE"""),45953.64583333333)</f>
        <v>45953.64583</v>
      </c>
      <c r="B692" s="5">
        <f>IFERROR(__xludf.DUMMYFUNCTION("""COMPUTED_VALUE"""),3623.6)</f>
        <v>3623.6</v>
      </c>
    </row>
    <row r="693">
      <c r="A693" s="4">
        <f>IFERROR(__xludf.DUMMYFUNCTION("""COMPUTED_VALUE"""),45954.64583333333)</f>
        <v>45954.64583</v>
      </c>
      <c r="B693" s="5">
        <f>IFERROR(__xludf.DUMMYFUNCTION("""COMPUTED_VALUE"""),3625.0)</f>
        <v>3625</v>
      </c>
    </row>
    <row r="694">
      <c r="A694" s="4">
        <f>IFERROR(__xludf.DUMMYFUNCTION("""COMPUTED_VALUE"""),45957.64583333333)</f>
        <v>45957.64583</v>
      </c>
      <c r="B694" s="5">
        <f>IFERROR(__xludf.DUMMYFUNCTION("""COMPUTED_VALUE"""),3611.6)</f>
        <v>3611.6</v>
      </c>
    </row>
    <row r="695">
      <c r="A695" s="4">
        <f>IFERROR(__xludf.DUMMYFUNCTION("""COMPUTED_VALUE"""),45958.64583333333)</f>
        <v>45958.64583</v>
      </c>
      <c r="B695" s="5">
        <f>IFERROR(__xludf.DUMMYFUNCTION("""COMPUTED_VALUE"""),3579.1)</f>
        <v>3579.1</v>
      </c>
    </row>
    <row r="696">
      <c r="A696" s="4">
        <f>IFERROR(__xludf.DUMMYFUNCTION("""COMPUTED_VALUE"""),45959.64583333333)</f>
        <v>45959.64583</v>
      </c>
      <c r="B696" s="5">
        <f>IFERROR(__xludf.DUMMYFUNCTION("""COMPUTED_VALUE"""),3534.7)</f>
        <v>3534.7</v>
      </c>
    </row>
    <row r="697">
      <c r="A697" s="4">
        <f>IFERROR(__xludf.DUMMYFUNCTION("""COMPUTED_VALUE"""),45960.64583333333)</f>
        <v>45960.64583</v>
      </c>
      <c r="B697" s="5">
        <f>IFERROR(__xludf.DUMMYFUNCTION("""COMPUTED_VALUE"""),3502.1)</f>
        <v>3502.1</v>
      </c>
    </row>
    <row r="698">
      <c r="A698" s="4">
        <f>IFERROR(__xludf.DUMMYFUNCTION("""COMPUTED_VALUE"""),45961.64583333333)</f>
        <v>45961.64583</v>
      </c>
      <c r="B698" s="5">
        <f>IFERROR(__xludf.DUMMYFUNCTION("""COMPUTED_VALUE"""),3487.2)</f>
        <v>3487.2</v>
      </c>
    </row>
    <row r="699">
      <c r="A699" s="4">
        <f>IFERROR(__xludf.DUMMYFUNCTION("""COMPUTED_VALUE"""),45964.64583333333)</f>
        <v>45964.64583</v>
      </c>
      <c r="B699" s="5">
        <f>IFERROR(__xludf.DUMMYFUNCTION("""COMPUTED_VALUE"""),3548.9)</f>
        <v>3548.9</v>
      </c>
    </row>
    <row r="700">
      <c r="A700" s="4">
        <f>IFERROR(__xludf.DUMMYFUNCTION("""COMPUTED_VALUE"""),45965.64583333333)</f>
        <v>45965.64583</v>
      </c>
      <c r="B700" s="5">
        <f>IFERROR(__xludf.DUMMYFUNCTION("""COMPUTED_VALUE"""),3581.2)</f>
        <v>3581.2</v>
      </c>
    </row>
    <row r="701">
      <c r="A701" s="4">
        <f>IFERROR(__xludf.DUMMYFUNCTION("""COMPUTED_VALUE"""),45967.64583333333)</f>
        <v>45967.64583</v>
      </c>
      <c r="B701" s="5">
        <f>IFERROR(__xludf.DUMMYFUNCTION("""COMPUTED_VALUE"""),3618.5)</f>
        <v>3618.5</v>
      </c>
    </row>
    <row r="702">
      <c r="A702" s="4">
        <f>IFERROR(__xludf.DUMMYFUNCTION("""COMPUTED_VALUE"""),45968.64583333333)</f>
        <v>45968.64583</v>
      </c>
      <c r="B702" s="5">
        <f>IFERROR(__xludf.DUMMYFUNCTION("""COMPUTED_VALUE"""),3690.2)</f>
        <v>3690.2</v>
      </c>
    </row>
    <row r="703">
      <c r="A703" s="4">
        <f>IFERROR(__xludf.DUMMYFUNCTION("""COMPUTED_VALUE"""),45971.64583333333)</f>
        <v>45971.64583</v>
      </c>
      <c r="B703" s="5">
        <f>IFERROR(__xludf.DUMMYFUNCTION("""COMPUTED_VALUE"""),3663.9)</f>
        <v>3663.9</v>
      </c>
    </row>
    <row r="704">
      <c r="A704" s="4">
        <f>IFERROR(__xludf.DUMMYFUNCTION("""COMPUTED_VALUE"""),45972.64583333333)</f>
        <v>45972.64583</v>
      </c>
      <c r="B704" s="5">
        <f>IFERROR(__xludf.DUMMYFUNCTION("""COMPUTED_VALUE"""),3749.1)</f>
        <v>3749.1</v>
      </c>
    </row>
    <row r="705">
      <c r="A705" s="4">
        <f>IFERROR(__xludf.DUMMYFUNCTION("""COMPUTED_VALUE"""),45973.64583333333)</f>
        <v>45973.64583</v>
      </c>
      <c r="B705" s="5">
        <f>IFERROR(__xludf.DUMMYFUNCTION("""COMPUTED_VALUE"""),3754.3)</f>
        <v>3754.3</v>
      </c>
    </row>
    <row r="706">
      <c r="A706" s="4">
        <f>IFERROR(__xludf.DUMMYFUNCTION("""COMPUTED_VALUE"""),45974.64583333333)</f>
        <v>45974.64583</v>
      </c>
      <c r="B706" s="5">
        <f>IFERROR(__xludf.DUMMYFUNCTION("""COMPUTED_VALUE"""),3699.5)</f>
        <v>3699.5</v>
      </c>
    </row>
    <row r="707">
      <c r="A707" s="4">
        <f>IFERROR(__xludf.DUMMYFUNCTION("""COMPUTED_VALUE"""),45975.64583333333)</f>
        <v>45975.64583</v>
      </c>
      <c r="B707" s="5">
        <f>IFERROR(__xludf.DUMMYFUNCTION("""COMPUTED_VALUE"""),3698.6)</f>
        <v>3698.6</v>
      </c>
    </row>
    <row r="708">
      <c r="A708" s="4">
        <f>IFERROR(__xludf.DUMMYFUNCTION("""COMPUTED_VALUE"""),45978.64583333333)</f>
        <v>45978.64583</v>
      </c>
      <c r="B708" s="5">
        <f>IFERROR(__xludf.DUMMYFUNCTION("""COMPUTED_VALUE"""),3734.9)</f>
        <v>3734.9</v>
      </c>
    </row>
    <row r="709">
      <c r="A709" s="4">
        <f>IFERROR(__xludf.DUMMYFUNCTION("""COMPUTED_VALUE"""),45979.64583333333)</f>
        <v>45979.64583</v>
      </c>
      <c r="B709" s="5">
        <f>IFERROR(__xludf.DUMMYFUNCTION("""COMPUTED_VALUE"""),3694.8)</f>
        <v>3694.8</v>
      </c>
    </row>
    <row r="710">
      <c r="A710" s="4">
        <f>IFERROR(__xludf.DUMMYFUNCTION("""COMPUTED_VALUE"""),45980.64583333333)</f>
        <v>45980.64583</v>
      </c>
      <c r="B710" s="5">
        <f>IFERROR(__xludf.DUMMYFUNCTION("""COMPUTED_VALUE"""),3722.5)</f>
        <v>3722.5</v>
      </c>
    </row>
    <row r="711">
      <c r="A711" s="4">
        <f>IFERROR(__xludf.DUMMYFUNCTION("""COMPUTED_VALUE"""),45981.64583333333)</f>
        <v>45981.64583</v>
      </c>
      <c r="B711" s="5">
        <f>IFERROR(__xludf.DUMMYFUNCTION("""COMPUTED_VALUE"""),3716.7)</f>
        <v>3716.7</v>
      </c>
    </row>
    <row r="712">
      <c r="A712" s="4">
        <f>IFERROR(__xludf.DUMMYFUNCTION("""COMPUTED_VALUE"""),45982.64583333333)</f>
        <v>45982.64583</v>
      </c>
      <c r="B712" s="5">
        <f>IFERROR(__xludf.DUMMYFUNCTION("""COMPUTED_VALUE"""),3749.6)</f>
        <v>3749.6</v>
      </c>
    </row>
    <row r="713">
      <c r="A713" s="4">
        <f>IFERROR(__xludf.DUMMYFUNCTION("""COMPUTED_VALUE"""),45985.64583333333)</f>
        <v>45985.64583</v>
      </c>
      <c r="B713" s="5">
        <f>IFERROR(__xludf.DUMMYFUNCTION("""COMPUTED_VALUE"""),3690.8)</f>
        <v>3690.8</v>
      </c>
    </row>
    <row r="714">
      <c r="A714" s="4">
        <f>IFERROR(__xludf.DUMMYFUNCTION("""COMPUTED_VALUE"""),45986.64583333333)</f>
        <v>45986.64583</v>
      </c>
      <c r="B714" s="5">
        <f>IFERROR(__xludf.DUMMYFUNCTION("""COMPUTED_VALUE"""),3669.3)</f>
        <v>3669.3</v>
      </c>
    </row>
    <row r="715">
      <c r="A715" s="4">
        <f>IFERROR(__xludf.DUMMYFUNCTION("""COMPUTED_VALUE"""),45987.64583333333)</f>
        <v>45987.64583</v>
      </c>
      <c r="B715" s="5">
        <f>IFERROR(__xludf.DUMMYFUNCTION("""COMPUTED_VALUE"""),3686.4)</f>
        <v>3686.4</v>
      </c>
    </row>
    <row r="716">
      <c r="A716" s="4">
        <f>IFERROR(__xludf.DUMMYFUNCTION("""COMPUTED_VALUE"""),45988.64583333333)</f>
        <v>45988.64583</v>
      </c>
      <c r="B716" s="5">
        <f>IFERROR(__xludf.DUMMYFUNCTION("""COMPUTED_VALUE"""),3681.2)</f>
        <v>3681.2</v>
      </c>
    </row>
    <row r="717">
      <c r="A717" s="4">
        <f>IFERROR(__xludf.DUMMYFUNCTION("""COMPUTED_VALUE"""),45989.64583333333)</f>
        <v>45989.64583</v>
      </c>
      <c r="B717" s="5">
        <f>IFERROR(__xludf.DUMMYFUNCTION("""COMPUTED_VALUE"""),3757.3)</f>
        <v>3757.3</v>
      </c>
    </row>
    <row r="718">
      <c r="A718" s="4">
        <f>IFERROR(__xludf.DUMMYFUNCTION("""COMPUTED_VALUE"""),45992.64583333333)</f>
        <v>45992.64583</v>
      </c>
      <c r="B718" s="5">
        <f>IFERROR(__xludf.DUMMYFUNCTION("""COMPUTED_VALUE"""),3741.6)</f>
        <v>3741.6</v>
      </c>
    </row>
    <row r="719">
      <c r="A719" s="4">
        <f>IFERROR(__xludf.DUMMYFUNCTION("""COMPUTED_VALUE"""),45993.64583333333)</f>
        <v>45993.64583</v>
      </c>
      <c r="B719" s="5">
        <f>IFERROR(__xludf.DUMMYFUNCTION("""COMPUTED_VALUE"""),3716.5)</f>
        <v>3716.5</v>
      </c>
    </row>
    <row r="720">
      <c r="A720" s="4">
        <f>IFERROR(__xludf.DUMMYFUNCTION("""COMPUTED_VALUE"""),45994.64583333333)</f>
        <v>45994.64583</v>
      </c>
      <c r="B720" s="5">
        <f>IFERROR(__xludf.DUMMYFUNCTION("""COMPUTED_VALUE"""),3649.4)</f>
        <v>3649.4</v>
      </c>
    </row>
    <row r="721">
      <c r="A721" s="4">
        <f>IFERROR(__xludf.DUMMYFUNCTION("""COMPUTED_VALUE"""),45995.64583333333)</f>
        <v>45995.64583</v>
      </c>
      <c r="B721" s="5">
        <f>IFERROR(__xludf.DUMMYFUNCTION("""COMPUTED_VALUE"""),3671.6)</f>
        <v>3671.6</v>
      </c>
    </row>
    <row r="722">
      <c r="A722" s="4">
        <f>IFERROR(__xludf.DUMMYFUNCTION("""COMPUTED_VALUE"""),45996.64583333333)</f>
        <v>45996.64583</v>
      </c>
      <c r="B722" s="5">
        <f>IFERROR(__xludf.DUMMYFUNCTION("""COMPUTED_VALUE"""),3717.1)</f>
        <v>3717.1</v>
      </c>
    </row>
    <row r="723">
      <c r="A723" s="4">
        <f>IFERROR(__xludf.DUMMYFUNCTION("""COMPUTED_VALUE"""),45999.64583333333)</f>
        <v>45999.64583</v>
      </c>
      <c r="B723" s="5">
        <f>IFERROR(__xludf.DUMMYFUNCTION("""COMPUTED_VALUE"""),3681.7)</f>
        <v>3681.7</v>
      </c>
    </row>
    <row r="724">
      <c r="A724" s="4">
        <f>IFERROR(__xludf.DUMMYFUNCTION("""COMPUTED_VALUE"""),46000.64583333333)</f>
        <v>46000.64583</v>
      </c>
      <c r="B724" s="5">
        <f>IFERROR(__xludf.DUMMYFUNCTION("""COMPUTED_VALUE"""),3635.9)</f>
        <v>3635.9</v>
      </c>
    </row>
    <row r="725">
      <c r="A725" s="4">
        <f>IFERROR(__xludf.DUMMYFUNCTION("""COMPUTED_VALUE"""),46001.64583333333)</f>
        <v>46001.64583</v>
      </c>
      <c r="B725" s="5">
        <f>IFERROR(__xludf.DUMMYFUNCTION("""COMPUTED_VALUE"""),3630.0)</f>
        <v>3630</v>
      </c>
    </row>
    <row r="726">
      <c r="A726" s="4">
        <f>IFERROR(__xludf.DUMMYFUNCTION("""COMPUTED_VALUE"""),46002.64583333333)</f>
        <v>46002.64583</v>
      </c>
      <c r="B726" s="5">
        <f>IFERROR(__xludf.DUMMYFUNCTION("""COMPUTED_VALUE"""),3665.2)</f>
        <v>3665.2</v>
      </c>
    </row>
    <row r="727">
      <c r="A727" s="4">
        <f>IFERROR(__xludf.DUMMYFUNCTION("""COMPUTED_VALUE"""),46003.64583333333)</f>
        <v>46003.64583</v>
      </c>
      <c r="B727" s="5">
        <f>IFERROR(__xludf.DUMMYFUNCTION("""COMPUTED_VALUE"""),3679.6)</f>
        <v>3679.6</v>
      </c>
    </row>
    <row r="728">
      <c r="A728" s="4">
        <f>IFERROR(__xludf.DUMMYFUNCTION("""COMPUTED_VALUE"""),46006.64583333333)</f>
        <v>46006.64583</v>
      </c>
      <c r="B728" s="5">
        <f>IFERROR(__xludf.DUMMYFUNCTION("""COMPUTED_VALUE"""),3608.0)</f>
        <v>3608</v>
      </c>
    </row>
    <row r="729">
      <c r="A729" s="4">
        <f>IFERROR(__xludf.DUMMYFUNCTION("""COMPUTED_VALUE"""),46007.64583333333)</f>
        <v>46007.64583</v>
      </c>
      <c r="B729" s="5">
        <f>IFERROR(__xludf.DUMMYFUNCTION("""COMPUTED_VALUE"""),3621.0)</f>
        <v>3621</v>
      </c>
    </row>
    <row r="730">
      <c r="A730" s="4">
        <f>IFERROR(__xludf.DUMMYFUNCTION("""COMPUTED_VALUE"""),46008.64583333333)</f>
        <v>46008.64583</v>
      </c>
      <c r="B730" s="5">
        <f>IFERROR(__xludf.DUMMYFUNCTION("""COMPUTED_VALUE"""),3612.8)</f>
        <v>3612.8</v>
      </c>
    </row>
    <row r="731">
      <c r="A731" s="4">
        <f>IFERROR(__xludf.DUMMYFUNCTION("""COMPUTED_VALUE"""),46009.64583333333)</f>
        <v>46009.64583</v>
      </c>
      <c r="B731" s="5">
        <f>IFERROR(__xludf.DUMMYFUNCTION("""COMPUTED_VALUE"""),3586.6)</f>
        <v>3586.6</v>
      </c>
    </row>
    <row r="732">
      <c r="A732" s="4">
        <f>IFERROR(__xludf.DUMMYFUNCTION("""COMPUTED_VALUE"""),46010.64583333333)</f>
        <v>46010.64583</v>
      </c>
      <c r="B732" s="5">
        <f>IFERROR(__xludf.DUMMYFUNCTION("""COMPUTED_VALUE"""),3603.6)</f>
        <v>3603.6</v>
      </c>
    </row>
    <row r="733">
      <c r="A733" s="4">
        <f>IFERROR(__xludf.DUMMYFUNCTION("""COMPUTED_VALUE"""),46013.64583333333)</f>
        <v>46013.64583</v>
      </c>
      <c r="B733" s="5">
        <f>IFERROR(__xludf.DUMMYFUNCTION("""COMPUTED_VALUE"""),3616.7)</f>
        <v>3616.7</v>
      </c>
    </row>
    <row r="734">
      <c r="A734" s="4">
        <f>IFERROR(__xludf.DUMMYFUNCTION("""COMPUTED_VALUE"""),46014.64583333333)</f>
        <v>46014.64583</v>
      </c>
      <c r="B734" s="5">
        <f>IFERROR(__xludf.DUMMYFUNCTION("""COMPUTED_VALUE"""),3625.1)</f>
        <v>3625.1</v>
      </c>
    </row>
    <row r="735">
      <c r="A735" s="4">
        <f>IFERROR(__xludf.DUMMYFUNCTION("""COMPUTED_VALUE"""),46015.64583333333)</f>
        <v>46015.64583</v>
      </c>
      <c r="B735" s="5">
        <f>IFERROR(__xludf.DUMMYFUNCTION("""COMPUTED_VALUE"""),3636.7)</f>
        <v>3636.7</v>
      </c>
    </row>
    <row r="736">
      <c r="A736" s="4">
        <f>IFERROR(__xludf.DUMMYFUNCTION("""COMPUTED_VALUE"""),46017.64583333333)</f>
        <v>46017.64583</v>
      </c>
      <c r="B736" s="5">
        <f>IFERROR(__xludf.DUMMYFUNCTION("""COMPUTED_VALUE"""),3623.1)</f>
        <v>3623.1</v>
      </c>
    </row>
    <row r="737">
      <c r="A737" s="4">
        <f>IFERROR(__xludf.DUMMYFUNCTION("""COMPUTED_VALUE"""),46020.64583333333)</f>
        <v>46020.64583</v>
      </c>
      <c r="B737" s="5">
        <f>IFERROR(__xludf.DUMMYFUNCTION("""COMPUTED_VALUE"""),3592.1)</f>
        <v>3592.1</v>
      </c>
    </row>
    <row r="738">
      <c r="A738" s="4">
        <f>IFERROR(__xludf.DUMMYFUNCTION("""COMPUTED_VALUE"""),46021.64583333333)</f>
        <v>46021.64583</v>
      </c>
      <c r="B738" s="5">
        <f>IFERROR(__xludf.DUMMYFUNCTION("""COMPUTED_VALUE"""),3660.3)</f>
        <v>3660.3</v>
      </c>
    </row>
    <row r="739">
      <c r="A739" s="4">
        <f>IFERROR(__xludf.DUMMYFUNCTION("""COMPUTED_VALUE"""),46022.64583333333)</f>
        <v>46022.64583</v>
      </c>
      <c r="B739" s="5">
        <f>IFERROR(__xludf.DUMMYFUNCTION("""COMPUTED_VALUE"""),3709.2)</f>
        <v>3709.2</v>
      </c>
    </row>
    <row r="740">
      <c r="A740" s="4">
        <f>IFERROR(__xludf.DUMMYFUNCTION("""COMPUTED_VALUE"""),46023.64583333333)</f>
        <v>46023.64583</v>
      </c>
      <c r="B740" s="5">
        <f>IFERROR(__xludf.DUMMYFUNCTION("""COMPUTED_VALUE"""),3761.0)</f>
        <v>3761</v>
      </c>
    </row>
    <row r="741">
      <c r="A741" s="4">
        <f>IFERROR(__xludf.DUMMYFUNCTION("""COMPUTED_VALUE"""),46024.64583333333)</f>
        <v>46024.64583</v>
      </c>
      <c r="B741" s="5">
        <f>IFERROR(__xludf.DUMMYFUNCTION("""COMPUTED_VALUE"""),3802.4)</f>
        <v>3802.4</v>
      </c>
    </row>
    <row r="742">
      <c r="A742" s="4">
        <f>IFERROR(__xludf.DUMMYFUNCTION("""COMPUTED_VALUE"""),46027.64583333333)</f>
        <v>46027.64583</v>
      </c>
      <c r="B742" s="5">
        <f>IFERROR(__xludf.DUMMYFUNCTION("""COMPUTED_VALUE"""),3790.3)</f>
        <v>3790.3</v>
      </c>
    </row>
    <row r="743">
      <c r="A743" s="4">
        <f>IFERROR(__xludf.DUMMYFUNCTION("""COMPUTED_VALUE"""),46028.64583333333)</f>
        <v>46028.64583</v>
      </c>
      <c r="B743" s="5">
        <f>IFERROR(__xludf.DUMMYFUNCTION("""COMPUTED_VALUE"""),3785.6)</f>
        <v>3785.6</v>
      </c>
    </row>
    <row r="744">
      <c r="A744" s="4">
        <f>IFERROR(__xludf.DUMMYFUNCTION("""COMPUTED_VALUE"""),46029.64583333333)</f>
        <v>46029.64583</v>
      </c>
      <c r="B744" s="5">
        <f>IFERROR(__xludf.DUMMYFUNCTION("""COMPUTED_VALUE"""),3748.8)</f>
        <v>3748.8</v>
      </c>
    </row>
    <row r="745">
      <c r="A745" s="4">
        <f>IFERROR(__xludf.DUMMYFUNCTION("""COMPUTED_VALUE"""),46030.64583333333)</f>
        <v>46030.64583</v>
      </c>
      <c r="B745" s="5">
        <f>IFERROR(__xludf.DUMMYFUNCTION("""COMPUTED_VALUE"""),3724.0)</f>
        <v>3724</v>
      </c>
    </row>
    <row r="746">
      <c r="A746" s="4">
        <f>IFERROR(__xludf.DUMMYFUNCTION("""COMPUTED_VALUE"""),46031.64583333333)</f>
        <v>46031.64583</v>
      </c>
      <c r="B746" s="5">
        <f>IFERROR(__xludf.DUMMYFUNCTION("""COMPUTED_VALUE"""),3677.3)</f>
        <v>3677.3</v>
      </c>
    </row>
    <row r="747">
      <c r="A747" s="4">
        <f>IFERROR(__xludf.DUMMYFUNCTION("""COMPUTED_VALUE"""),46034.64583333333)</f>
        <v>46034.64583</v>
      </c>
      <c r="B747" s="5">
        <f>IFERROR(__xludf.DUMMYFUNCTION("""COMPUTED_VALUE"""),3682.0)</f>
        <v>3682</v>
      </c>
    </row>
    <row r="748">
      <c r="A748" s="4">
        <f>IFERROR(__xludf.DUMMYFUNCTION("""COMPUTED_VALUE"""),46035.64583333333)</f>
        <v>46035.64583</v>
      </c>
      <c r="B748" s="5">
        <f>IFERROR(__xludf.DUMMYFUNCTION("""COMPUTED_VALUE"""),3661.5)</f>
        <v>3661.5</v>
      </c>
    </row>
    <row r="749">
      <c r="A749" s="4">
        <f>IFERROR(__xludf.DUMMYFUNCTION("""COMPUTED_VALUE"""),46036.64583333333)</f>
        <v>46036.64583</v>
      </c>
      <c r="B749" s="5">
        <f>IFERROR(__xludf.DUMMYFUNCTION("""COMPUTED_VALUE"""),3649.5)</f>
        <v>3649.5</v>
      </c>
    </row>
    <row r="750">
      <c r="A750" s="4">
        <f>IFERROR(__xludf.DUMMYFUNCTION("""COMPUTED_VALUE"""),46038.64583333333)</f>
        <v>46038.64583</v>
      </c>
      <c r="B750" s="5">
        <f>IFERROR(__xludf.DUMMYFUNCTION("""COMPUTED_VALUE"""),3658.2)</f>
        <v>3658.2</v>
      </c>
    </row>
    <row r="751">
      <c r="A751" s="4">
        <f>IFERROR(__xludf.DUMMYFUNCTION("""COMPUTED_VALUE"""),46041.64583333333)</f>
        <v>46041.64583</v>
      </c>
      <c r="B751" s="5">
        <f>IFERROR(__xludf.DUMMYFUNCTION("""COMPUTED_VALUE"""),3657.4)</f>
        <v>3657.4</v>
      </c>
    </row>
    <row r="752">
      <c r="A752" s="4">
        <f>IFERROR(__xludf.DUMMYFUNCTION("""COMPUTED_VALUE"""),46042.64583333333)</f>
        <v>46042.64583</v>
      </c>
      <c r="B752" s="5">
        <f>IFERROR(__xludf.DUMMYFUNCTION("""COMPUTED_VALUE"""),3557.5)</f>
        <v>3557.5</v>
      </c>
    </row>
    <row r="753">
      <c r="A753" s="4">
        <f>IFERROR(__xludf.DUMMYFUNCTION("""COMPUTED_VALUE"""),46043.64583333333)</f>
        <v>46043.64583</v>
      </c>
      <c r="B753" s="5">
        <f>IFERROR(__xludf.DUMMYFUNCTION("""COMPUTED_VALUE"""),3553.3)</f>
        <v>3553.3</v>
      </c>
    </row>
    <row r="754">
      <c r="A754" s="4">
        <f>IFERROR(__xludf.DUMMYFUNCTION("""COMPUTED_VALUE"""),46044.64583333333)</f>
        <v>46044.64583</v>
      </c>
      <c r="B754" s="5">
        <f>IFERROR(__xludf.DUMMYFUNCTION("""COMPUTED_VALUE"""),3573.7)</f>
        <v>3573.7</v>
      </c>
    </row>
    <row r="755">
      <c r="A755" s="4">
        <f>IFERROR(__xludf.DUMMYFUNCTION("""COMPUTED_VALUE"""),46045.64583333333)</f>
        <v>46045.64583</v>
      </c>
      <c r="B755" s="5">
        <f>IFERROR(__xludf.DUMMYFUNCTION("""COMPUTED_VALUE"""),3543.4)</f>
        <v>3543.4</v>
      </c>
    </row>
    <row r="756">
      <c r="A756" s="4">
        <f>IFERROR(__xludf.DUMMYFUNCTION("""COMPUTED_VALUE"""),46049.64583333333)</f>
        <v>46049.64583</v>
      </c>
      <c r="B756" s="5">
        <f>IFERROR(__xludf.DUMMYFUNCTION("""COMPUTED_VALUE"""),3393.5)</f>
        <v>3393.5</v>
      </c>
    </row>
    <row r="757">
      <c r="A757" s="4">
        <f>IFERROR(__xludf.DUMMYFUNCTION("""COMPUTED_VALUE"""),46050.64583333333)</f>
        <v>46050.64583</v>
      </c>
      <c r="B757" s="5">
        <f>IFERROR(__xludf.DUMMYFUNCTION("""COMPUTED_VALUE"""),3449.2)</f>
        <v>3449.2</v>
      </c>
    </row>
    <row r="758">
      <c r="A758" s="4">
        <f>IFERROR(__xludf.DUMMYFUNCTION("""COMPUTED_VALUE"""),46051.64583333333)</f>
        <v>46051.64583</v>
      </c>
      <c r="B758" s="5">
        <f>IFERROR(__xludf.DUMMYFUNCTION("""COMPUTED_VALUE"""),3384.4)</f>
        <v>3384.4</v>
      </c>
    </row>
    <row r="759">
      <c r="A759" s="4">
        <f>IFERROR(__xludf.DUMMYFUNCTION("""COMPUTED_VALUE"""),46052.64583333333)</f>
        <v>46052.64583</v>
      </c>
      <c r="B759" s="5">
        <f>IFERROR(__xludf.DUMMYFUNCTION("""COMPUTED_VALUE"""),3431.8)</f>
        <v>3431.8</v>
      </c>
    </row>
    <row r="760">
      <c r="A760" s="4">
        <f>IFERROR(__xludf.DUMMYFUNCTION("""COMPUTED_VALUE"""),46055.64583333333)</f>
        <v>46055.64583</v>
      </c>
      <c r="B760" s="5">
        <f>IFERROR(__xludf.DUMMYFUNCTION("""COMPUTED_VALUE"""),3463.2)</f>
        <v>3463.2</v>
      </c>
    </row>
    <row r="761">
      <c r="A761" s="4">
        <f>IFERROR(__xludf.DUMMYFUNCTION("""COMPUTED_VALUE"""),46056.64583333333)</f>
        <v>46056.64583</v>
      </c>
      <c r="B761" s="5">
        <f>IFERROR(__xludf.DUMMYFUNCTION("""COMPUTED_VALUE"""),3527.9)</f>
        <v>3527.9</v>
      </c>
    </row>
    <row r="762">
      <c r="A762" s="4">
        <f>IFERROR(__xludf.DUMMYFUNCTION("""COMPUTED_VALUE"""),46057.64583333333)</f>
        <v>46057.64583</v>
      </c>
      <c r="B762" s="5">
        <f>IFERROR(__xludf.DUMMYFUNCTION("""COMPUTED_VALUE"""),3574.0)</f>
        <v>3574</v>
      </c>
    </row>
    <row r="763">
      <c r="A763" s="4">
        <f>IFERROR(__xludf.DUMMYFUNCTION("""COMPUTED_VALUE"""),46058.64583333333)</f>
        <v>46058.64583</v>
      </c>
      <c r="B763" s="5">
        <f>IFERROR(__xludf.DUMMYFUNCTION("""COMPUTED_VALUE"""),3572.0)</f>
        <v>3572</v>
      </c>
    </row>
    <row r="764">
      <c r="A764" s="4">
        <f>IFERROR(__xludf.DUMMYFUNCTION("""COMPUTED_VALUE"""),46059.64583333333)</f>
        <v>46059.64583</v>
      </c>
      <c r="B764" s="5">
        <f>IFERROR(__xludf.DUMMYFUNCTION("""COMPUTED_VALUE"""),3578.0)</f>
        <v>3578</v>
      </c>
    </row>
    <row r="765">
      <c r="A765" s="4">
        <f>IFERROR(__xludf.DUMMYFUNCTION("""COMPUTED_VALUE"""),46062.64583333333)</f>
        <v>46062.64583</v>
      </c>
      <c r="B765" s="5">
        <f>IFERROR(__xludf.DUMMYFUNCTION("""COMPUTED_VALUE"""),3609.6)</f>
        <v>3609.6</v>
      </c>
    </row>
    <row r="766">
      <c r="A766" s="4">
        <f>IFERROR(__xludf.DUMMYFUNCTION("""COMPUTED_VALUE"""),46063.64583333333)</f>
        <v>46063.64583</v>
      </c>
      <c r="B766" s="5">
        <f>IFERROR(__xludf.DUMMYFUNCTION("""COMPUTED_VALUE"""),3675.8)</f>
        <v>3675.8</v>
      </c>
    </row>
    <row r="767">
      <c r="A767" s="4">
        <f>IFERROR(__xludf.DUMMYFUNCTION("""COMPUTED_VALUE"""),46064.64583333333)</f>
        <v>46064.64583</v>
      </c>
      <c r="B767" s="5">
        <f>IFERROR(__xludf.DUMMYFUNCTION("""COMPUTED_VALUE"""),3674.9)</f>
        <v>3674.9</v>
      </c>
    </row>
    <row r="768">
      <c r="A768" s="4">
        <f>IFERROR(__xludf.DUMMYFUNCTION("""COMPUTED_VALUE"""),46065.64583333333)</f>
        <v>46065.64583</v>
      </c>
      <c r="B768" s="5">
        <f>IFERROR(__xludf.DUMMYFUNCTION("""COMPUTED_VALUE"""),3593.1)</f>
        <v>3593.1</v>
      </c>
    </row>
    <row r="769">
      <c r="A769" s="4">
        <f>IFERROR(__xludf.DUMMYFUNCTION("""COMPUTED_VALUE"""),46066.64583333333)</f>
        <v>46066.64583</v>
      </c>
      <c r="B769" s="5">
        <f>IFERROR(__xludf.DUMMYFUNCTION("""COMPUTED_VALUE"""),3533.4)</f>
        <v>3533.4</v>
      </c>
    </row>
    <row r="770">
      <c r="A770" s="4">
        <f>IFERROR(__xludf.DUMMYFUNCTION("""COMPUTED_VALUE"""),46069.64583333333)</f>
        <v>46069.64583</v>
      </c>
      <c r="B770" s="5">
        <f>IFERROR(__xludf.DUMMYFUNCTION("""COMPUTED_VALUE"""),3509.7)</f>
        <v>3509.7</v>
      </c>
    </row>
    <row r="771">
      <c r="A771" s="4">
        <f>IFERROR(__xludf.DUMMYFUNCTION("""COMPUTED_VALUE"""),46070.64583333333)</f>
        <v>46070.64583</v>
      </c>
      <c r="B771" s="5">
        <f>IFERROR(__xludf.DUMMYFUNCTION("""COMPUTED_VALUE"""),3489.2)</f>
        <v>3489.2</v>
      </c>
    </row>
    <row r="772">
      <c r="A772" s="4">
        <f>IFERROR(__xludf.DUMMYFUNCTION("""COMPUTED_VALUE"""),46071.64583333333)</f>
        <v>46071.64583</v>
      </c>
      <c r="B772" s="5">
        <f>IFERROR(__xludf.DUMMYFUNCTION("""COMPUTED_VALUE"""),3530.5)</f>
        <v>3530.5</v>
      </c>
    </row>
    <row r="773">
      <c r="A773" s="4">
        <f>IFERROR(__xludf.DUMMYFUNCTION("""COMPUTED_VALUE"""),46072.64583333333)</f>
        <v>46072.64583</v>
      </c>
      <c r="B773" s="5">
        <f>IFERROR(__xludf.DUMMYFUNCTION("""COMPUTED_VALUE"""),3431.8)</f>
        <v>3431.8</v>
      </c>
    </row>
    <row r="774">
      <c r="A774" s="4">
        <f>IFERROR(__xludf.DUMMYFUNCTION("""COMPUTED_VALUE"""),46073.64583333333)</f>
        <v>46073.64583</v>
      </c>
      <c r="B774" s="5">
        <f>IFERROR(__xludf.DUMMYFUNCTION("""COMPUTED_VALUE"""),3412.8)</f>
        <v>3412.8</v>
      </c>
    </row>
    <row r="775">
      <c r="A775" s="4">
        <f>IFERROR(__xludf.DUMMYFUNCTION("""COMPUTED_VALUE"""),46076.64583333333)</f>
        <v>46076.64583</v>
      </c>
      <c r="B775" s="5">
        <f>IFERROR(__xludf.DUMMYFUNCTION("""COMPUTED_VALUE"""),3447.1)</f>
        <v>3447.1</v>
      </c>
    </row>
    <row r="776">
      <c r="A776" s="4">
        <f>IFERROR(__xludf.DUMMYFUNCTION("""COMPUTED_VALUE"""),46077.64583333333)</f>
        <v>46077.64583</v>
      </c>
      <c r="B776" s="5">
        <f>IFERROR(__xludf.DUMMYFUNCTION("""COMPUTED_VALUE"""),3433.2)</f>
        <v>3433.2</v>
      </c>
    </row>
    <row r="777">
      <c r="A777" s="4">
        <f>IFERROR(__xludf.DUMMYFUNCTION("""COMPUTED_VALUE"""),46078.64583333333)</f>
        <v>46078.64583</v>
      </c>
      <c r="B777" s="5">
        <f>IFERROR(__xludf.DUMMYFUNCTION("""COMPUTED_VALUE"""),3491.3)</f>
        <v>3491.3</v>
      </c>
    </row>
    <row r="778">
      <c r="A778" s="4">
        <f>IFERROR(__xludf.DUMMYFUNCTION("""COMPUTED_VALUE"""),46079.64583333333)</f>
        <v>46079.64583</v>
      </c>
      <c r="B778" s="5">
        <f>IFERROR(__xludf.DUMMYFUNCTION("""COMPUTED_VALUE"""),3484.6)</f>
        <v>3484.6</v>
      </c>
    </row>
    <row r="779">
      <c r="A779" s="4">
        <f>IFERROR(__xludf.DUMMYFUNCTION("""COMPUTED_VALUE"""),46080.64583333333)</f>
        <v>46080.64583</v>
      </c>
      <c r="B779" s="5">
        <f>IFERROR(__xludf.DUMMYFUNCTION("""COMPUTED_VALUE"""),3397.4)</f>
        <v>3397.4</v>
      </c>
    </row>
    <row r="780">
      <c r="A780" s="4">
        <f>IFERROR(__xludf.DUMMYFUNCTION("""COMPUTED_VALUE"""),46083.64583333333)</f>
        <v>46083.64583</v>
      </c>
      <c r="B780" s="5">
        <f>IFERROR(__xludf.DUMMYFUNCTION("""COMPUTED_VALUE"""),3334.3)</f>
        <v>3334.3</v>
      </c>
    </row>
    <row r="781">
      <c r="A781" s="4">
        <f>IFERROR(__xludf.DUMMYFUNCTION("""COMPUTED_VALUE"""),46085.64583333333)</f>
        <v>46085.64583</v>
      </c>
      <c r="B781" s="5">
        <f>IFERROR(__xludf.DUMMYFUNCTION("""COMPUTED_VALUE"""),3264.3)</f>
        <v>3264.3</v>
      </c>
    </row>
    <row r="782">
      <c r="A782" s="4">
        <f>IFERROR(__xludf.DUMMYFUNCTION("""COMPUTED_VALUE"""),46086.64583333333)</f>
        <v>46086.64583</v>
      </c>
      <c r="B782" s="5">
        <f>IFERROR(__xludf.DUMMYFUNCTION("""COMPUTED_VALUE"""),3348.0)</f>
        <v>3348</v>
      </c>
    </row>
    <row r="783">
      <c r="A783" s="4">
        <f>IFERROR(__xludf.DUMMYFUNCTION("""COMPUTED_VALUE"""),46087.64583333333)</f>
        <v>46087.64583</v>
      </c>
      <c r="B783" s="5">
        <f>IFERROR(__xludf.DUMMYFUNCTION("""COMPUTED_VALUE"""),3332.5)</f>
        <v>3332.5</v>
      </c>
    </row>
    <row r="784">
      <c r="A784" s="4">
        <f>IFERROR(__xludf.DUMMYFUNCTION("""COMPUTED_VALUE"""),46090.64583333333)</f>
        <v>46090.64583</v>
      </c>
      <c r="B784" s="5">
        <f>IFERROR(__xludf.DUMMYFUNCTION("""COMPUTED_VALUE"""),3187.6)</f>
        <v>3187.6</v>
      </c>
    </row>
    <row r="785">
      <c r="A785" s="4">
        <f>IFERROR(__xludf.DUMMYFUNCTION("""COMPUTED_VALUE"""),46091.64583333333)</f>
        <v>46091.64583</v>
      </c>
      <c r="B785" s="5">
        <f>IFERROR(__xludf.DUMMYFUNCTION("""COMPUTED_VALUE"""),3293.7)</f>
        <v>3293.7</v>
      </c>
    </row>
    <row r="786">
      <c r="A786" s="4">
        <f>IFERROR(__xludf.DUMMYFUNCTION("""COMPUTED_VALUE"""),46092.64583333333)</f>
        <v>46092.64583</v>
      </c>
      <c r="B786" s="5">
        <f>IFERROR(__xludf.DUMMYFUNCTION("""COMPUTED_VALUE"""),3168.2)</f>
        <v>3168.2</v>
      </c>
    </row>
    <row r="787">
      <c r="A787" s="4">
        <f>IFERROR(__xludf.DUMMYFUNCTION("""COMPUTED_VALUE"""),46093.64583333333)</f>
        <v>46093.64583</v>
      </c>
      <c r="B787" s="5">
        <f>IFERROR(__xludf.DUMMYFUNCTION("""COMPUTED_VALUE"""),3031.2)</f>
        <v>3031.2</v>
      </c>
    </row>
    <row r="788">
      <c r="A788" s="4">
        <f>IFERROR(__xludf.DUMMYFUNCTION("""COMPUTED_VALUE"""),46094.64583333333)</f>
        <v>46094.64583</v>
      </c>
      <c r="B788" s="5">
        <f>IFERROR(__xludf.DUMMYFUNCTION("""COMPUTED_VALUE"""),2931.1)</f>
        <v>2931.1</v>
      </c>
    </row>
    <row r="789">
      <c r="A789" s="4">
        <f>IFERROR(__xludf.DUMMYFUNCTION("""COMPUTED_VALUE"""),46097.64583333333)</f>
        <v>46097.64583</v>
      </c>
      <c r="B789" s="5">
        <f>IFERROR(__xludf.DUMMYFUNCTION("""COMPUTED_VALUE"""),3036.1)</f>
        <v>3036.1</v>
      </c>
    </row>
    <row r="790">
      <c r="A790" s="4">
        <f>IFERROR(__xludf.DUMMYFUNCTION("""COMPUTED_VALUE"""),46098.64583333333)</f>
        <v>46098.64583</v>
      </c>
      <c r="B790" s="5">
        <f>IFERROR(__xludf.DUMMYFUNCTION("""COMPUTED_VALUE"""),3128.9)</f>
        <v>3128.9</v>
      </c>
    </row>
    <row r="791">
      <c r="A791" s="4">
        <f>IFERROR(__xludf.DUMMYFUNCTION("""COMPUTED_VALUE"""),46099.64583333333)</f>
        <v>46099.64583</v>
      </c>
      <c r="B791" s="5">
        <f>IFERROR(__xludf.DUMMYFUNCTION("""COMPUTED_VALUE"""),3214.6)</f>
        <v>3214.6</v>
      </c>
    </row>
    <row r="792">
      <c r="A792" s="4">
        <f>IFERROR(__xludf.DUMMYFUNCTION("""COMPUTED_VALUE"""),46100.64583333333)</f>
        <v>46100.64583</v>
      </c>
      <c r="B792" s="5">
        <f>IFERROR(__xludf.DUMMYFUNCTION("""COMPUTED_VALUE"""),3045.4)</f>
        <v>3045.4</v>
      </c>
    </row>
    <row r="793">
      <c r="A793" s="4">
        <f>IFERROR(__xludf.DUMMYFUNCTION("""COMPUTED_VALUE"""),46101.64583333333)</f>
        <v>46101.64583</v>
      </c>
      <c r="B793" s="5">
        <f>IFERROR(__xludf.DUMMYFUNCTION("""COMPUTED_VALUE"""),3066.1)</f>
        <v>3066.1</v>
      </c>
    </row>
    <row r="794">
      <c r="A794" s="4">
        <f>IFERROR(__xludf.DUMMYFUNCTION("""COMPUTED_VALUE"""),46104.64583333333)</f>
        <v>46104.64583</v>
      </c>
      <c r="B794" s="5">
        <f>IFERROR(__xludf.DUMMYFUNCTION("""COMPUTED_VALUE"""),2955.8)</f>
        <v>2955.8</v>
      </c>
    </row>
    <row r="795">
      <c r="A795" s="4">
        <f>IFERROR(__xludf.DUMMYFUNCTION("""COMPUTED_VALUE"""),46105.64583333333)</f>
        <v>46105.64583</v>
      </c>
      <c r="B795" s="5">
        <f>IFERROR(__xludf.DUMMYFUNCTION("""COMPUTED_VALUE"""),3031.3)</f>
        <v>3031.3</v>
      </c>
    </row>
    <row r="796">
      <c r="A796" s="4">
        <f>IFERROR(__xludf.DUMMYFUNCTION("""COMPUTED_VALUE"""),46106.64583333333)</f>
        <v>46106.64583</v>
      </c>
      <c r="B796" s="5">
        <f>IFERROR(__xludf.DUMMYFUNCTION("""COMPUTED_VALUE"""),3128.1)</f>
        <v>3128.1</v>
      </c>
    </row>
    <row r="797">
      <c r="A797" s="4">
        <f>IFERROR(__xludf.DUMMYFUNCTION("""COMPUTED_VALUE"""),46108.64583333333)</f>
        <v>46108.64583</v>
      </c>
      <c r="B797" s="5">
        <f>IFERROR(__xludf.DUMMYFUNCTION("""COMPUTED_VALUE"""),3041.3)</f>
        <v>3041.3</v>
      </c>
    </row>
    <row r="798">
      <c r="A798" s="4">
        <f>IFERROR(__xludf.DUMMYFUNCTION("""COMPUTED_VALUE"""),46111.64583333333)</f>
        <v>46111.64583</v>
      </c>
      <c r="B798" s="5">
        <f>IFERROR(__xludf.DUMMYFUNCTION("""COMPUTED_VALUE"""),2954.7)</f>
        <v>2954.7</v>
      </c>
    </row>
    <row r="799">
      <c r="A799" s="4">
        <f>IFERROR(__xludf.DUMMYFUNCTION("""COMPUTED_VALUE"""),46113.64583333333)</f>
        <v>46113.64583</v>
      </c>
      <c r="B799" s="5">
        <f>IFERROR(__xludf.DUMMYFUNCTION("""COMPUTED_VALUE"""),3031.5)</f>
        <v>3031.5</v>
      </c>
    </row>
    <row r="800">
      <c r="A800" s="4">
        <f>IFERROR(__xludf.DUMMYFUNCTION("""COMPUTED_VALUE"""),46114.64583333333)</f>
        <v>46114.64583</v>
      </c>
      <c r="B800" s="5">
        <f>IFERROR(__xludf.DUMMYFUNCTION("""COMPUTED_VALUE"""),3011.7)</f>
        <v>3011.7</v>
      </c>
    </row>
    <row r="801">
      <c r="A801" s="4">
        <f>IFERROR(__xludf.DUMMYFUNCTION("""COMPUTED_VALUE"""),46118.64583333333)</f>
        <v>46118.64583</v>
      </c>
      <c r="B801" s="5">
        <f>IFERROR(__xludf.DUMMYFUNCTION("""COMPUTED_VALUE"""),3021.6)</f>
        <v>3021.6</v>
      </c>
    </row>
    <row r="802">
      <c r="A802" s="4">
        <f>IFERROR(__xludf.DUMMYFUNCTION("""COMPUTED_VALUE"""),46119.64583333333)</f>
        <v>46119.64583</v>
      </c>
      <c r="B802" s="5">
        <f>IFERROR(__xludf.DUMMYFUNCTION("""COMPUTED_VALUE"""),3006.6)</f>
        <v>3006.6</v>
      </c>
    </row>
    <row r="803">
      <c r="A803" s="4">
        <f>IFERROR(__xludf.DUMMYFUNCTION("""COMPUTED_VALUE"""),46120.64583333333)</f>
        <v>46120.64583</v>
      </c>
      <c r="B803" s="5">
        <f>IFERROR(__xludf.DUMMYFUNCTION("""COMPUTED_VALUE"""),3210.1)</f>
        <v>3210.1</v>
      </c>
    </row>
    <row r="804">
      <c r="A804" s="4">
        <f>IFERROR(__xludf.DUMMYFUNCTION("""COMPUTED_VALUE"""),46121.64583333333)</f>
        <v>46121.64583</v>
      </c>
      <c r="B804" s="5">
        <f>IFERROR(__xludf.DUMMYFUNCTION("""COMPUTED_VALUE"""),3166.8)</f>
        <v>3166.8</v>
      </c>
    </row>
    <row r="805">
      <c r="A805" s="4">
        <f>IFERROR(__xludf.DUMMYFUNCTION("""COMPUTED_VALUE"""),46122.64583333333)</f>
        <v>46122.64583</v>
      </c>
      <c r="B805" s="5">
        <f>IFERROR(__xludf.DUMMYFUNCTION("""COMPUTED_VALUE"""),3259.8)</f>
        <v>3259.8</v>
      </c>
    </row>
    <row r="806">
      <c r="A806" s="4">
        <f>IFERROR(__xludf.DUMMYFUNCTION("""COMPUTED_VALUE"""),46125.64583333333)</f>
        <v>46125.64583</v>
      </c>
      <c r="B806" s="5">
        <f>IFERROR(__xludf.DUMMYFUNCTION("""COMPUTED_VALUE"""),3220.2)</f>
        <v>3220.2</v>
      </c>
    </row>
    <row r="807">
      <c r="A807" s="4">
        <f>IFERROR(__xludf.DUMMYFUNCTION("""COMPUTED_VALUE"""),46127.64583333333)</f>
        <v>46127.64583</v>
      </c>
      <c r="B807" s="5">
        <f>IFERROR(__xludf.DUMMYFUNCTION("""COMPUTED_VALUE"""),3256.5)</f>
        <v>3256.5</v>
      </c>
    </row>
    <row r="808">
      <c r="A808" s="4">
        <f>IFERROR(__xludf.DUMMYFUNCTION("""COMPUTED_VALUE"""),46128.64583333333)</f>
        <v>46128.64583</v>
      </c>
      <c r="B808" s="5">
        <f>IFERROR(__xludf.DUMMYFUNCTION("""COMPUTED_VALUE"""),3222.3)</f>
        <v>3222.3</v>
      </c>
    </row>
    <row r="809">
      <c r="A809" s="4">
        <f>IFERROR(__xludf.DUMMYFUNCTION("""COMPUTED_VALUE"""),46129.64583333333)</f>
        <v>46129.64583</v>
      </c>
      <c r="B809" s="5">
        <f>IFERROR(__xludf.DUMMYFUNCTION("""COMPUTED_VALUE"""),3200.2)</f>
        <v>3200.2</v>
      </c>
    </row>
    <row r="810">
      <c r="A810" s="4">
        <f>IFERROR(__xludf.DUMMYFUNCTION("""COMPUTED_VALUE"""),46132.64583333333)</f>
        <v>46132.64583</v>
      </c>
      <c r="B810" s="5">
        <f>IFERROR(__xludf.DUMMYFUNCTION("""COMPUTED_VALUE"""),3221.6)</f>
        <v>3221.6</v>
      </c>
    </row>
    <row r="811">
      <c r="A811" s="4">
        <f>IFERROR(__xludf.DUMMYFUNCTION("""COMPUTED_VALUE"""),46133.64583333333)</f>
        <v>46133.64583</v>
      </c>
      <c r="B811" s="5">
        <f>IFERROR(__xludf.DUMMYFUNCTION("""COMPUTED_VALUE"""),3247.3)</f>
        <v>3247.3</v>
      </c>
    </row>
    <row r="812">
      <c r="A812" s="4">
        <f>IFERROR(__xludf.DUMMYFUNCTION("""COMPUTED_VALUE"""),46134.64583333333)</f>
        <v>46134.64583</v>
      </c>
      <c r="B812" s="5">
        <f>IFERROR(__xludf.DUMMYFUNCTION("""COMPUTED_VALUE"""),3149.7)</f>
        <v>3149.7</v>
      </c>
    </row>
    <row r="813">
      <c r="A813" s="4">
        <f>IFERROR(__xludf.DUMMYFUNCTION("""COMPUTED_VALUE"""),46135.64583333333)</f>
        <v>46135.64583</v>
      </c>
      <c r="B813" s="5">
        <f>IFERROR(__xludf.DUMMYFUNCTION("""COMPUTED_VALUE"""),3047.7)</f>
        <v>3047.7</v>
      </c>
    </row>
    <row r="814">
      <c r="A814" s="4">
        <f>IFERROR(__xludf.DUMMYFUNCTION("""COMPUTED_VALUE"""),46136.64583333333)</f>
        <v>46136.64583</v>
      </c>
      <c r="B814" s="5">
        <f>IFERROR(__xludf.DUMMYFUNCTION("""COMPUTED_VALUE"""),3038.4)</f>
        <v>3038.4</v>
      </c>
    </row>
    <row r="815">
      <c r="A815" s="4">
        <f>IFERROR(__xludf.DUMMYFUNCTION("""COMPUTED_VALUE"""),46139.64583333333)</f>
        <v>46139.64583</v>
      </c>
      <c r="B815" s="5">
        <f>IFERROR(__xludf.DUMMYFUNCTION("""COMPUTED_VALUE"""),3102.4)</f>
        <v>3102.4</v>
      </c>
    </row>
    <row r="816">
      <c r="A816" s="4">
        <f>IFERROR(__xludf.DUMMYFUNCTION("""COMPUTED_VALUE"""),46140.64583333333)</f>
        <v>46140.64583</v>
      </c>
      <c r="B816" s="5">
        <f>IFERROR(__xludf.DUMMYFUNCTION("""COMPUTED_VALUE"""),3088.1)</f>
        <v>3088.1</v>
      </c>
    </row>
    <row r="817">
      <c r="A817" s="4">
        <f>IFERROR(__xludf.DUMMYFUNCTION("""COMPUTED_VALUE"""),46141.64583333333)</f>
        <v>46141.64583</v>
      </c>
      <c r="B817" s="5">
        <f>IFERROR(__xludf.DUMMYFUNCTION("""COMPUTED_VALUE"""),3152.3)</f>
        <v>3152.3</v>
      </c>
    </row>
    <row r="818">
      <c r="A818" s="4">
        <f>IFERROR(__xludf.DUMMYFUNCTION("""COMPUTED_VALUE"""),46142.64583333333)</f>
        <v>46142.64583</v>
      </c>
      <c r="B818" s="5">
        <f>IFERROR(__xludf.DUMMYFUNCTION("""COMPUTED_VALUE"""),3097.5)</f>
        <v>3097.5</v>
      </c>
    </row>
    <row r="819">
      <c r="A819" s="4">
        <f>IFERROR(__xludf.DUMMYFUNCTION("""COMPUTED_VALUE"""),46146.64583333333)</f>
        <v>46146.64583</v>
      </c>
      <c r="B819" s="5">
        <f>IFERROR(__xludf.DUMMYFUNCTION("""COMPUTED_VALUE"""),3106.5)</f>
        <v>3106.5</v>
      </c>
    </row>
    <row r="820">
      <c r="A820" s="4">
        <f>IFERROR(__xludf.DUMMYFUNCTION("""COMPUTED_VALUE"""),46147.64583333333)</f>
        <v>46147.64583</v>
      </c>
      <c r="B820" s="5">
        <f>IFERROR(__xludf.DUMMYFUNCTION("""COMPUTED_VALUE"""),3210.8)</f>
        <v>3210.8</v>
      </c>
    </row>
    <row r="821">
      <c r="A821" s="4">
        <f>IFERROR(__xludf.DUMMYFUNCTION("""COMPUTED_VALUE"""),46148.64583333333)</f>
        <v>46148.64583</v>
      </c>
      <c r="B821" s="5">
        <f>IFERROR(__xludf.DUMMYFUNCTION("""COMPUTED_VALUE"""),3300.8)</f>
        <v>3300.8</v>
      </c>
    </row>
    <row r="822">
      <c r="A822" s="4">
        <f>IFERROR(__xludf.DUMMYFUNCTION("""COMPUTED_VALUE"""),46149.64583333333)</f>
        <v>46149.64583</v>
      </c>
      <c r="B822" s="5">
        <f>IFERROR(__xludf.DUMMYFUNCTION("""COMPUTED_VALUE"""),3370.7)</f>
        <v>3370.7</v>
      </c>
    </row>
    <row r="823">
      <c r="A823" s="4">
        <f>IFERROR(__xludf.DUMMYFUNCTION("""COMPUTED_VALUE"""),46150.64583333333)</f>
        <v>46150.64583</v>
      </c>
      <c r="B823" s="5">
        <f>IFERROR(__xludf.DUMMYFUNCTION("""COMPUTED_VALUE"""),3330.4)</f>
        <v>3330.4</v>
      </c>
    </row>
    <row r="824">
      <c r="A824" s="4">
        <f>IFERROR(__xludf.DUMMYFUNCTION("""COMPUTED_VALUE"""),46153.64583333333)</f>
        <v>46153.64583</v>
      </c>
      <c r="B824" s="5">
        <f>IFERROR(__xludf.DUMMYFUNCTION("""COMPUTED_VALUE"""),3245.9)</f>
        <v>3245.9</v>
      </c>
    </row>
    <row r="825">
      <c r="A825" s="4">
        <f>IFERROR(__xludf.DUMMYFUNCTION("""COMPUTED_VALUE"""),46154.64583333333)</f>
        <v>46154.64583</v>
      </c>
      <c r="B825" s="5">
        <f>IFERROR(__xludf.DUMMYFUNCTION("""COMPUTED_VALUE"""),3176.0)</f>
        <v>3176</v>
      </c>
    </row>
    <row r="826">
      <c r="A826" s="4">
        <f>IFERROR(__xludf.DUMMYFUNCTION("""COMPUTED_VALUE"""),46155.64583333333)</f>
        <v>46155.64583</v>
      </c>
      <c r="B826" s="5">
        <f>IFERROR(__xludf.DUMMYFUNCTION("""COMPUTED_VALUE"""),3111.8)</f>
        <v>3111.8</v>
      </c>
    </row>
    <row r="827">
      <c r="A827" s="4">
        <f>IFERROR(__xludf.DUMMYFUNCTION("""COMPUTED_VALUE"""),46156.64583333333)</f>
        <v>46156.64583</v>
      </c>
      <c r="B827" s="5">
        <f>IFERROR(__xludf.DUMMYFUNCTION("""COMPUTED_VALUE"""),3173.9)</f>
        <v>3173.9</v>
      </c>
    </row>
    <row r="828">
      <c r="A828" s="4">
        <f>IFERROR(__xludf.DUMMYFUNCTION("""COMPUTED_VALUE"""),46157.64583333333)</f>
        <v>46157.64583</v>
      </c>
      <c r="B828" s="5">
        <f>IFERROR(__xludf.DUMMYFUNCTION("""COMPUTED_VALUE"""),3123.1)</f>
        <v>3123.1</v>
      </c>
    </row>
    <row r="829">
      <c r="A829" s="4">
        <f>IFERROR(__xludf.DUMMYFUNCTION("""COMPUTED_VALUE"""),46160.64583333333)</f>
        <v>46160.64583</v>
      </c>
      <c r="B829" s="5">
        <f>IFERROR(__xludf.DUMMYFUNCTION("""COMPUTED_VALUE"""),3083.7)</f>
        <v>3083.7</v>
      </c>
    </row>
    <row r="830">
      <c r="A830" s="4">
        <f>IFERROR(__xludf.DUMMYFUNCTION("""COMPUTED_VALUE"""),46161.64583333333)</f>
        <v>46161.64583</v>
      </c>
      <c r="B830" s="5">
        <f>IFERROR(__xludf.DUMMYFUNCTION("""COMPUTED_VALUE"""),3092.3)</f>
        <v>3092.3</v>
      </c>
    </row>
    <row r="831">
      <c r="A831" s="4">
        <f>IFERROR(__xludf.DUMMYFUNCTION("""COMPUTED_VALUE"""),46162.64583333333)</f>
        <v>46162.64583</v>
      </c>
      <c r="B831" s="5">
        <f>IFERROR(__xludf.DUMMYFUNCTION("""COMPUTED_VALUE"""),3122.2)</f>
        <v>3122.2</v>
      </c>
    </row>
    <row r="832">
      <c r="A832" s="4">
        <f>IFERROR(__xludf.DUMMYFUNCTION("""COMPUTED_VALUE"""),46163.64583333333)</f>
        <v>46163.64583</v>
      </c>
      <c r="B832" s="5">
        <f>IFERROR(__xludf.DUMMYFUNCTION("""COMPUTED_VALUE"""),3099.0)</f>
        <v>3099</v>
      </c>
    </row>
    <row r="833">
      <c r="A833" s="4">
        <f>IFERROR(__xludf.DUMMYFUNCTION("""COMPUTED_VALUE"""),46164.64583333333)</f>
        <v>46164.64583</v>
      </c>
      <c r="B833" s="5">
        <f>IFERROR(__xludf.DUMMYFUNCTION("""COMPUTED_VALUE"""),3081.3)</f>
        <v>3081.3</v>
      </c>
    </row>
    <row r="834">
      <c r="A834" s="4">
        <f>IFERROR(__xludf.DUMMYFUNCTION("""COMPUTED_VALUE"""),46167.64583333333)</f>
        <v>46167.64583</v>
      </c>
      <c r="B834" s="5">
        <f>IFERROR(__xludf.DUMMYFUNCTION("""COMPUTED_VALUE"""),3139.0)</f>
        <v>3139</v>
      </c>
    </row>
    <row r="835">
      <c r="A835" s="4">
        <f>IFERROR(__xludf.DUMMYFUNCTION("""COMPUTED_VALUE"""),46168.64583333333)</f>
        <v>46168.64583</v>
      </c>
      <c r="B835" s="5">
        <f>IFERROR(__xludf.DUMMYFUNCTION("""COMPUTED_VALUE"""),3107.3)</f>
        <v>3107.3</v>
      </c>
    </row>
    <row r="836">
      <c r="A836" s="4">
        <f>IFERROR(__xludf.DUMMYFUNCTION("""COMPUTED_VALUE"""),46169.64583333333)</f>
        <v>46169.64583</v>
      </c>
      <c r="B836" s="5">
        <f>IFERROR(__xludf.DUMMYFUNCTION("""COMPUTED_VALUE"""),3121.6)</f>
        <v>3121.6</v>
      </c>
    </row>
    <row r="837">
      <c r="A837" s="4">
        <f>IFERROR(__xludf.DUMMYFUNCTION("""COMPUTED_VALUE"""),46171.64583333333)</f>
        <v>46171.64583</v>
      </c>
      <c r="B837" s="5">
        <f>IFERROR(__xludf.DUMMYFUNCTION("""COMPUTED_VALUE"""),3045.6)</f>
        <v>3045.6</v>
      </c>
    </row>
    <row r="838">
      <c r="A838" s="4">
        <f>IFERROR(__xludf.DUMMYFUNCTION("""COMPUTED_VALUE"""),46174.64583333333)</f>
        <v>46174.64583</v>
      </c>
      <c r="B838" s="5">
        <f>IFERROR(__xludf.DUMMYFUNCTION("""COMPUTED_VALUE"""),2970.2)</f>
        <v>2970.2</v>
      </c>
    </row>
    <row r="839">
      <c r="A839" s="4">
        <f>IFERROR(__xludf.DUMMYFUNCTION("""COMPUTED_VALUE"""),46175.64583333333)</f>
        <v>46175.64583</v>
      </c>
      <c r="B839" s="5">
        <f>IFERROR(__xludf.DUMMYFUNCTION("""COMPUTED_VALUE"""),2998.3)</f>
        <v>2998.3</v>
      </c>
    </row>
    <row r="840">
      <c r="A840" s="4">
        <f>IFERROR(__xludf.DUMMYFUNCTION("""COMPUTED_VALUE"""),46176.64583333333)</f>
        <v>46176.64583</v>
      </c>
      <c r="B840" s="5">
        <f>IFERROR(__xludf.DUMMYFUNCTION("""COMPUTED_VALUE"""),3011.1)</f>
        <v>3011.1</v>
      </c>
    </row>
    <row r="841">
      <c r="A841" s="4">
        <f>IFERROR(__xludf.DUMMYFUNCTION("""COMPUTED_VALUE"""),46177.64583333333)</f>
        <v>46177.64583</v>
      </c>
      <c r="B841" s="5">
        <f>IFERROR(__xludf.DUMMYFUNCTION("""COMPUTED_VALUE"""),3016.1)</f>
        <v>3016.1</v>
      </c>
    </row>
    <row r="842">
      <c r="A842" s="4">
        <f>IFERROR(__xludf.DUMMYFUNCTION("""COMPUTED_VALUE"""),46178.64583333333)</f>
        <v>46178.64583</v>
      </c>
      <c r="B842" s="5">
        <f>IFERROR(__xludf.DUMMYFUNCTION("""COMPUTED_VALUE"""),3040.5)</f>
        <v>3040.5</v>
      </c>
    </row>
    <row r="843">
      <c r="A843" s="4">
        <f>IFERROR(__xludf.DUMMYFUNCTION("""COMPUTED_VALUE"""),46181.64583333333)</f>
        <v>46181.64583</v>
      </c>
      <c r="B843" s="5">
        <f>IFERROR(__xludf.DUMMYFUNCTION("""COMPUTED_VALUE"""),2966.0)</f>
        <v>2966</v>
      </c>
    </row>
    <row r="844">
      <c r="A844" s="4">
        <f>IFERROR(__xludf.DUMMYFUNCTION("""COMPUTED_VALUE"""),46182.64583333333)</f>
        <v>46182.64583</v>
      </c>
      <c r="B844" s="5">
        <f>IFERROR(__xludf.DUMMYFUNCTION("""COMPUTED_VALUE"""),2990.1)</f>
        <v>2990.1</v>
      </c>
    </row>
    <row r="845">
      <c r="A845" s="4">
        <f>IFERROR(__xludf.DUMMYFUNCTION("""COMPUTED_VALUE"""),46183.64583333333)</f>
        <v>46183.64583</v>
      </c>
      <c r="B845" s="5">
        <f>IFERROR(__xludf.DUMMYFUNCTION("""COMPUTED_VALUE"""),2952.5)</f>
        <v>2952.5</v>
      </c>
    </row>
    <row r="846">
      <c r="A846" s="4">
        <f>IFERROR(__xludf.DUMMYFUNCTION("""COMPUTED_VALUE"""),46184.64583333333)</f>
        <v>46184.64583</v>
      </c>
      <c r="B846" s="5">
        <f>IFERROR(__xludf.DUMMYFUNCTION("""COMPUTED_VALUE"""),3000.9)</f>
        <v>3000.9</v>
      </c>
    </row>
    <row r="847">
      <c r="A847" s="4">
        <f>IFERROR(__xludf.DUMMYFUNCTION("""COMPUTED_VALUE"""),46185.64583333333)</f>
        <v>46185.64583</v>
      </c>
      <c r="B847" s="5">
        <f>IFERROR(__xludf.DUMMYFUNCTION("""COMPUTED_VALUE"""),3042.9)</f>
        <v>3042.9</v>
      </c>
    </row>
    <row r="848">
      <c r="A848" s="4">
        <f>IFERROR(__xludf.DUMMYFUNCTION("""COMPUTED_VALUE"""),46188.64583333333)</f>
        <v>46188.64583</v>
      </c>
      <c r="B848" s="5">
        <f>IFERROR(__xludf.DUMMYFUNCTION("""COMPUTED_VALUE"""),3134.3)</f>
        <v>3134.3</v>
      </c>
    </row>
    <row r="849">
      <c r="A849" s="4">
        <f>IFERROR(__xludf.DUMMYFUNCTION("""COMPUTED_VALUE"""),46189.64583333333)</f>
        <v>46189.64583</v>
      </c>
      <c r="B849" s="5">
        <f>IFERROR(__xludf.DUMMYFUNCTION("""COMPUTED_VALUE"""),3137.9)</f>
        <v>3137.9</v>
      </c>
    </row>
    <row r="850">
      <c r="A850" s="4">
        <f>IFERROR(__xludf.DUMMYFUNCTION("""COMPUTED_VALUE"""),46190.64583333333)</f>
        <v>46190.64583</v>
      </c>
      <c r="B850" s="5">
        <f>IFERROR(__xludf.DUMMYFUNCTION("""COMPUTED_VALUE"""),3132.9)</f>
        <v>3132.9</v>
      </c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15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IFERROR(__xludf.DUMMYFUNCTION("""COMPUTED_VALUE"""),365.01)</f>
        <v>365.01</v>
      </c>
    </row>
    <row r="4">
      <c r="A4" s="4">
        <f>IFERROR(__xludf.DUMMYFUNCTION("""COMPUTED_VALUE"""),44929.64583333333)</f>
        <v>44929.64583</v>
      </c>
      <c r="B4" s="5">
        <f>IFERROR(__xludf.DUMMYFUNCTION("""COMPUTED_VALUE"""),366.57)</f>
        <v>366.57</v>
      </c>
    </row>
    <row r="5">
      <c r="A5" s="4">
        <f>IFERROR(__xludf.DUMMYFUNCTION("""COMPUTED_VALUE"""),44930.64583333333)</f>
        <v>44930.64583</v>
      </c>
      <c r="B5" s="5">
        <f>IFERROR(__xludf.DUMMYFUNCTION("""COMPUTED_VALUE"""),364.15)</f>
        <v>364.15</v>
      </c>
    </row>
    <row r="6">
      <c r="A6" s="4">
        <f>IFERROR(__xludf.DUMMYFUNCTION("""COMPUTED_VALUE"""),44931.64583333333)</f>
        <v>44931.64583</v>
      </c>
      <c r="B6" s="5">
        <f>IFERROR(__xludf.DUMMYFUNCTION("""COMPUTED_VALUE"""),364.06)</f>
        <v>364.06</v>
      </c>
    </row>
    <row r="7">
      <c r="A7" s="4">
        <f>IFERROR(__xludf.DUMMYFUNCTION("""COMPUTED_VALUE"""),44932.64583333333)</f>
        <v>44932.64583</v>
      </c>
      <c r="B7" s="5">
        <f>IFERROR(__xludf.DUMMYFUNCTION("""COMPUTED_VALUE"""),357.36)</f>
        <v>357.36</v>
      </c>
    </row>
    <row r="8">
      <c r="A8" s="4">
        <f>IFERROR(__xludf.DUMMYFUNCTION("""COMPUTED_VALUE"""),44935.64583333333)</f>
        <v>44935.64583</v>
      </c>
      <c r="B8" s="5">
        <f>IFERROR(__xludf.DUMMYFUNCTION("""COMPUTED_VALUE"""),362.38)</f>
        <v>362.38</v>
      </c>
    </row>
    <row r="9">
      <c r="A9" s="4">
        <f>IFERROR(__xludf.DUMMYFUNCTION("""COMPUTED_VALUE"""),44936.64583333333)</f>
        <v>44936.64583</v>
      </c>
      <c r="B9" s="5">
        <f>IFERROR(__xludf.DUMMYFUNCTION("""COMPUTED_VALUE"""),359.11)</f>
        <v>359.11</v>
      </c>
    </row>
    <row r="10">
      <c r="A10" s="4">
        <f>IFERROR(__xludf.DUMMYFUNCTION("""COMPUTED_VALUE"""),44937.64583333333)</f>
        <v>44937.64583</v>
      </c>
      <c r="B10" s="5">
        <f>IFERROR(__xludf.DUMMYFUNCTION("""COMPUTED_VALUE"""),360.37)</f>
        <v>360.37</v>
      </c>
    </row>
    <row r="11">
      <c r="A11" s="4">
        <f>IFERROR(__xludf.DUMMYFUNCTION("""COMPUTED_VALUE"""),44938.64583333333)</f>
        <v>44938.64583</v>
      </c>
      <c r="B11" s="5">
        <f>IFERROR(__xludf.DUMMYFUNCTION("""COMPUTED_VALUE"""),355.9)</f>
        <v>355.9</v>
      </c>
    </row>
    <row r="12">
      <c r="A12" s="4">
        <f>IFERROR(__xludf.DUMMYFUNCTION("""COMPUTED_VALUE"""),44939.64583333333)</f>
        <v>44939.64583</v>
      </c>
      <c r="B12" s="5">
        <f>IFERROR(__xludf.DUMMYFUNCTION("""COMPUTED_VALUE"""),356.06)</f>
        <v>356.06</v>
      </c>
    </row>
    <row r="13">
      <c r="A13" s="4">
        <f>IFERROR(__xludf.DUMMYFUNCTION("""COMPUTED_VALUE"""),44942.64583333333)</f>
        <v>44942.64583</v>
      </c>
      <c r="B13" s="5">
        <f>IFERROR(__xludf.DUMMYFUNCTION("""COMPUTED_VALUE"""),356.96)</f>
        <v>356.96</v>
      </c>
    </row>
    <row r="14">
      <c r="A14" s="4">
        <f>IFERROR(__xludf.DUMMYFUNCTION("""COMPUTED_VALUE"""),44943.64583333333)</f>
        <v>44943.64583</v>
      </c>
      <c r="B14" s="5">
        <f>IFERROR(__xludf.DUMMYFUNCTION("""COMPUTED_VALUE"""),359.53)</f>
        <v>359.53</v>
      </c>
    </row>
    <row r="15">
      <c r="A15" s="4">
        <f>IFERROR(__xludf.DUMMYFUNCTION("""COMPUTED_VALUE"""),44944.64583333333)</f>
        <v>44944.64583</v>
      </c>
      <c r="B15" s="5">
        <f>IFERROR(__xludf.DUMMYFUNCTION("""COMPUTED_VALUE"""),359.82)</f>
        <v>359.82</v>
      </c>
    </row>
    <row r="16">
      <c r="A16" s="4">
        <f>IFERROR(__xludf.DUMMYFUNCTION("""COMPUTED_VALUE"""),44945.64583333333)</f>
        <v>44945.64583</v>
      </c>
      <c r="B16" s="5">
        <f>IFERROR(__xludf.DUMMYFUNCTION("""COMPUTED_VALUE"""),353.46)</f>
        <v>353.46</v>
      </c>
    </row>
    <row r="17">
      <c r="A17" s="4">
        <f>IFERROR(__xludf.DUMMYFUNCTION("""COMPUTED_VALUE"""),44946.64583333333)</f>
        <v>44946.64583</v>
      </c>
      <c r="B17" s="5">
        <f>IFERROR(__xludf.DUMMYFUNCTION("""COMPUTED_VALUE"""),352.58)</f>
        <v>352.58</v>
      </c>
    </row>
    <row r="18">
      <c r="A18" s="4">
        <f>IFERROR(__xludf.DUMMYFUNCTION("""COMPUTED_VALUE"""),44949.64583333333)</f>
        <v>44949.64583</v>
      </c>
      <c r="B18" s="5">
        <f>IFERROR(__xludf.DUMMYFUNCTION("""COMPUTED_VALUE"""),356.75)</f>
        <v>356.75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IFERROR(__xludf.DUMMYFUNCTION("""COMPUTED_VALUE"""),352.05)</f>
        <v>352.05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IFERROR(__xludf.DUMMYFUNCTION("""COMPUTED_VALUE"""),349.96)</f>
        <v>349.96</v>
      </c>
    </row>
    <row r="21">
      <c r="A21" s="4">
        <f>IFERROR(__xludf.DUMMYFUNCTION("""COMPUTED_VALUE"""),44953.64583333333)</f>
        <v>44953.64583</v>
      </c>
      <c r="B21" s="5">
        <f>IFERROR(__xludf.DUMMYFUNCTION("""COMPUTED_VALUE"""),342.62)</f>
        <v>342.62</v>
      </c>
    </row>
    <row r="22">
      <c r="A22" s="4">
        <f>IFERROR(__xludf.DUMMYFUNCTION("""COMPUTED_VALUE"""),44956.64583333333)</f>
        <v>44956.64583</v>
      </c>
      <c r="B22" s="5">
        <f>IFERROR(__xludf.DUMMYFUNCTION("""COMPUTED_VALUE"""),345.25)</f>
        <v>345.25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IFERROR(__xludf.DUMMYFUNCTION("""COMPUTED_VALUE"""),346.2)</f>
        <v>346.2</v>
      </c>
    </row>
    <row r="24">
      <c r="A24" s="4">
        <f>IFERROR(__xludf.DUMMYFUNCTION("""COMPUTED_VALUE"""),44958.64583333333)</f>
        <v>44958.64583</v>
      </c>
      <c r="B24" s="5">
        <f>IFERROR(__xludf.DUMMYFUNCTION("""COMPUTED_VALUE"""),348.94)</f>
        <v>348.94</v>
      </c>
    </row>
    <row r="25">
      <c r="A25" s="4">
        <f>IFERROR(__xludf.DUMMYFUNCTION("""COMPUTED_VALUE"""),44959.64583333333)</f>
        <v>44959.64583</v>
      </c>
      <c r="B25" s="5">
        <f>IFERROR(__xludf.DUMMYFUNCTION("""COMPUTED_VALUE"""),352.35)</f>
        <v>352.35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IFERROR(__xludf.DUMMYFUNCTION("""COMPUTED_VALUE"""),356.06)</f>
        <v>356.06</v>
      </c>
    </row>
    <row r="27">
      <c r="A27" s="4">
        <f>IFERROR(__xludf.DUMMYFUNCTION("""COMPUTED_VALUE"""),44963.64583333333)</f>
        <v>44963.64583</v>
      </c>
      <c r="B27" s="5">
        <f>IFERROR(__xludf.DUMMYFUNCTION("""COMPUTED_VALUE"""),349.4)</f>
        <v>349.4</v>
      </c>
    </row>
    <row r="28">
      <c r="A28" s="4">
        <f>IFERROR(__xludf.DUMMYFUNCTION("""COMPUTED_VALUE"""),44964.64583333333)</f>
        <v>44964.64583</v>
      </c>
      <c r="B28" s="5">
        <f>IFERROR(__xludf.DUMMYFUNCTION("""COMPUTED_VALUE"""),355.08)</f>
        <v>355.08</v>
      </c>
    </row>
    <row r="29">
      <c r="A29" s="4">
        <f>IFERROR(__xludf.DUMMYFUNCTION("""COMPUTED_VALUE"""),44965.64583333333)</f>
        <v>44965.64583</v>
      </c>
      <c r="B29" s="5">
        <f>IFERROR(__xludf.DUMMYFUNCTION("""COMPUTED_VALUE"""),353.1)</f>
        <v>353.1</v>
      </c>
    </row>
    <row r="30">
      <c r="A30" s="4">
        <f>IFERROR(__xludf.DUMMYFUNCTION("""COMPUTED_VALUE"""),44966.64583333333)</f>
        <v>44966.64583</v>
      </c>
      <c r="B30" s="5">
        <f>IFERROR(__xludf.DUMMYFUNCTION("""COMPUTED_VALUE"""),354.18)</f>
        <v>354.18</v>
      </c>
    </row>
    <row r="31">
      <c r="A31" s="4">
        <f>IFERROR(__xludf.DUMMYFUNCTION("""COMPUTED_VALUE"""),44967.64583333333)</f>
        <v>44967.64583</v>
      </c>
      <c r="B31" s="5">
        <f>IFERROR(__xludf.DUMMYFUNCTION("""COMPUTED_VALUE"""),354.41)</f>
        <v>354.41</v>
      </c>
    </row>
    <row r="32">
      <c r="A32" s="4">
        <f>IFERROR(__xludf.DUMMYFUNCTION("""COMPUTED_VALUE"""),44970.64583333333)</f>
        <v>44970.64583</v>
      </c>
      <c r="B32" s="5">
        <f>IFERROR(__xludf.DUMMYFUNCTION("""COMPUTED_VALUE"""),354.76)</f>
        <v>354.76</v>
      </c>
    </row>
    <row r="33">
      <c r="A33" s="4">
        <f>IFERROR(__xludf.DUMMYFUNCTION("""COMPUTED_VALUE"""),44971.64583333333)</f>
        <v>44971.64583</v>
      </c>
      <c r="B33" s="5">
        <f>IFERROR(__xludf.DUMMYFUNCTION("""COMPUTED_VALUE"""),354.07)</f>
        <v>354.07</v>
      </c>
    </row>
    <row r="34">
      <c r="A34" s="4">
        <f>IFERROR(__xludf.DUMMYFUNCTION("""COMPUTED_VALUE"""),44972.64583333333)</f>
        <v>44972.64583</v>
      </c>
      <c r="B34" s="5">
        <f>IFERROR(__xludf.DUMMYFUNCTION("""COMPUTED_VALUE"""),357.1)</f>
        <v>357.1</v>
      </c>
    </row>
    <row r="35">
      <c r="A35" s="4">
        <f>IFERROR(__xludf.DUMMYFUNCTION("""COMPUTED_VALUE"""),44973.64583333333)</f>
        <v>44973.64583</v>
      </c>
      <c r="B35" s="5">
        <f>IFERROR(__xludf.DUMMYFUNCTION("""COMPUTED_VALUE"""),357.59)</f>
        <v>357.59</v>
      </c>
    </row>
    <row r="36">
      <c r="A36" s="4">
        <f>IFERROR(__xludf.DUMMYFUNCTION("""COMPUTED_VALUE"""),44974.64583333333)</f>
        <v>44974.64583</v>
      </c>
      <c r="B36" s="5">
        <f>IFERROR(__xludf.DUMMYFUNCTION("""COMPUTED_VALUE"""),351.85)</f>
        <v>351.85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IFERROR(__xludf.DUMMYFUNCTION("""COMPUTED_VALUE"""),347.46)</f>
        <v>347.46</v>
      </c>
    </row>
    <row r="38">
      <c r="A38" s="4">
        <f>IFERROR(__xludf.DUMMYFUNCTION("""COMPUTED_VALUE"""),44978.64583333333)</f>
        <v>44978.64583</v>
      </c>
      <c r="B38" s="5">
        <f>IFERROR(__xludf.DUMMYFUNCTION("""COMPUTED_VALUE"""),346.04)</f>
        <v>346.04</v>
      </c>
    </row>
    <row r="39">
      <c r="A39" s="4">
        <f>IFERROR(__xludf.DUMMYFUNCTION("""COMPUTED_VALUE"""),44979.64583333333)</f>
        <v>44979.64583</v>
      </c>
      <c r="B39" s="5">
        <f>IFERROR(__xludf.DUMMYFUNCTION("""COMPUTED_VALUE"""),340.11)</f>
        <v>340.11</v>
      </c>
    </row>
    <row r="40">
      <c r="A40" s="4">
        <f>IFERROR(__xludf.DUMMYFUNCTION("""COMPUTED_VALUE"""),44980.64583333333)</f>
        <v>44980.64583</v>
      </c>
      <c r="B40" s="5">
        <f>IFERROR(__xludf.DUMMYFUNCTION("""COMPUTED_VALUE"""),341.43)</f>
        <v>341.43</v>
      </c>
    </row>
    <row r="41">
      <c r="A41" s="4">
        <f>IFERROR(__xludf.DUMMYFUNCTION("""COMPUTED_VALUE"""),44981.64583333333)</f>
        <v>44981.64583</v>
      </c>
      <c r="B41" s="5">
        <f>IFERROR(__xludf.DUMMYFUNCTION("""COMPUTED_VALUE"""),339.46)</f>
        <v>339.46</v>
      </c>
    </row>
    <row r="42">
      <c r="A42" s="4">
        <f>IFERROR(__xludf.DUMMYFUNCTION("""COMPUTED_VALUE"""),44984.64583333333)</f>
        <v>44984.64583</v>
      </c>
      <c r="B42" s="5">
        <f>IFERROR(__xludf.DUMMYFUNCTION("""COMPUTED_VALUE"""),345.19)</f>
        <v>345.19</v>
      </c>
    </row>
    <row r="43">
      <c r="A43" s="4">
        <f>IFERROR(__xludf.DUMMYFUNCTION("""COMPUTED_VALUE"""),44985.64583333333)</f>
        <v>44985.64583</v>
      </c>
      <c r="B43" s="5">
        <f>IFERROR(__xludf.DUMMYFUNCTION("""COMPUTED_VALUE"""),345.85)</f>
        <v>345.85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IFERROR(__xludf.DUMMYFUNCTION("""COMPUTED_VALUE"""),348.98)</f>
        <v>348.98</v>
      </c>
    </row>
    <row r="45">
      <c r="A45" s="4">
        <f>IFERROR(__xludf.DUMMYFUNCTION("""COMPUTED_VALUE"""),44987.64583333333)</f>
        <v>44987.64583</v>
      </c>
      <c r="B45" s="5">
        <f>IFERROR(__xludf.DUMMYFUNCTION("""COMPUTED_VALUE"""),344.34)</f>
        <v>344.34</v>
      </c>
    </row>
    <row r="46">
      <c r="A46" s="4">
        <f>IFERROR(__xludf.DUMMYFUNCTION("""COMPUTED_VALUE"""),44988.64583333333)</f>
        <v>44988.64583</v>
      </c>
      <c r="B46" s="5">
        <f>IFERROR(__xludf.DUMMYFUNCTION("""COMPUTED_VALUE"""),350.2)</f>
        <v>350.2</v>
      </c>
    </row>
    <row r="47">
      <c r="A47" s="4">
        <f>IFERROR(__xludf.DUMMYFUNCTION("""COMPUTED_VALUE"""),44991.64583333333)</f>
        <v>44991.64583</v>
      </c>
      <c r="B47" s="5">
        <f>IFERROR(__xludf.DUMMYFUNCTION("""COMPUTED_VALUE"""),350.2)</f>
        <v>350.2</v>
      </c>
    </row>
    <row r="48">
      <c r="A48" s="4">
        <f>IFERROR(__xludf.DUMMYFUNCTION("""COMPUTED_VALUE"""),44993.64583333333)</f>
        <v>44993.64583</v>
      </c>
      <c r="B48" s="5">
        <f>IFERROR(__xludf.DUMMYFUNCTION("""COMPUTED_VALUE"""),348.04)</f>
        <v>348.04</v>
      </c>
    </row>
    <row r="49">
      <c r="A49" s="4">
        <f>IFERROR(__xludf.DUMMYFUNCTION("""COMPUTED_VALUE"""),44994.64583333333)</f>
        <v>44994.64583</v>
      </c>
      <c r="B49" s="5">
        <f>IFERROR(__xludf.DUMMYFUNCTION("""COMPUTED_VALUE"""),343.34)</f>
        <v>343.34</v>
      </c>
    </row>
    <row r="50">
      <c r="A50" s="4">
        <f>IFERROR(__xludf.DUMMYFUNCTION("""COMPUTED_VALUE"""),44995.64583333333)</f>
        <v>44995.64583</v>
      </c>
      <c r="B50" s="5">
        <f>IFERROR(__xludf.DUMMYFUNCTION("""COMPUTED_VALUE"""),339.86)</f>
        <v>339.86</v>
      </c>
    </row>
    <row r="51">
      <c r="A51" s="4">
        <f>IFERROR(__xludf.DUMMYFUNCTION("""COMPUTED_VALUE"""),44998.64583333333)</f>
        <v>44998.64583</v>
      </c>
      <c r="B51" s="5">
        <f>IFERROR(__xludf.DUMMYFUNCTION("""COMPUTED_VALUE"""),334.78)</f>
        <v>334.78</v>
      </c>
    </row>
    <row r="52">
      <c r="A52" s="4">
        <f>IFERROR(__xludf.DUMMYFUNCTION("""COMPUTED_VALUE"""),44999.64583333333)</f>
        <v>44999.64583</v>
      </c>
      <c r="B52" s="5">
        <f>IFERROR(__xludf.DUMMYFUNCTION("""COMPUTED_VALUE"""),329.65)</f>
        <v>329.65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IFERROR(__xludf.DUMMYFUNCTION("""COMPUTED_VALUE"""),333.19)</f>
        <v>333.19</v>
      </c>
    </row>
    <row r="54">
      <c r="A54" s="4">
        <f>IFERROR(__xludf.DUMMYFUNCTION("""COMPUTED_VALUE"""),45001.64583333333)</f>
        <v>45001.64583</v>
      </c>
      <c r="B54" s="5">
        <f>IFERROR(__xludf.DUMMYFUNCTION("""COMPUTED_VALUE"""),332.71)</f>
        <v>332.71</v>
      </c>
    </row>
    <row r="55">
      <c r="A55" s="4">
        <f>IFERROR(__xludf.DUMMYFUNCTION("""COMPUTED_VALUE"""),45002.64583333333)</f>
        <v>45002.64583</v>
      </c>
      <c r="B55" s="5">
        <f>IFERROR(__xludf.DUMMYFUNCTION("""COMPUTED_VALUE"""),338.62)</f>
        <v>338.62</v>
      </c>
    </row>
    <row r="56">
      <c r="A56" s="4">
        <f>IFERROR(__xludf.DUMMYFUNCTION("""COMPUTED_VALUE"""),45005.64583333333)</f>
        <v>45005.64583</v>
      </c>
      <c r="B56" s="5">
        <f>IFERROR(__xludf.DUMMYFUNCTION("""COMPUTED_VALUE"""),339.93)</f>
        <v>339.93</v>
      </c>
    </row>
    <row r="57">
      <c r="A57" s="4">
        <f>IFERROR(__xludf.DUMMYFUNCTION("""COMPUTED_VALUE"""),45006.64583333333)</f>
        <v>45006.64583</v>
      </c>
      <c r="B57" s="5">
        <f>IFERROR(__xludf.DUMMYFUNCTION("""COMPUTED_VALUE"""),341.37)</f>
        <v>341.37</v>
      </c>
    </row>
    <row r="58">
      <c r="A58" s="4">
        <f>IFERROR(__xludf.DUMMYFUNCTION("""COMPUTED_VALUE"""),45007.64583333333)</f>
        <v>45007.64583</v>
      </c>
      <c r="B58" s="5">
        <f>IFERROR(__xludf.DUMMYFUNCTION("""COMPUTED_VALUE"""),341.03)</f>
        <v>341.03</v>
      </c>
    </row>
    <row r="59">
      <c r="A59" s="4">
        <f>IFERROR(__xludf.DUMMYFUNCTION("""COMPUTED_VALUE"""),45008.64583333333)</f>
        <v>45008.64583</v>
      </c>
      <c r="B59" s="5">
        <f>IFERROR(__xludf.DUMMYFUNCTION("""COMPUTED_VALUE"""),335.94)</f>
        <v>335.94</v>
      </c>
    </row>
    <row r="60">
      <c r="A60" s="4">
        <f>IFERROR(__xludf.DUMMYFUNCTION("""COMPUTED_VALUE"""),45009.64583333333)</f>
        <v>45009.64583</v>
      </c>
      <c r="B60" s="5">
        <f>IFERROR(__xludf.DUMMYFUNCTION("""COMPUTED_VALUE"""),338.43)</f>
        <v>338.43</v>
      </c>
    </row>
    <row r="61">
      <c r="A61" s="4">
        <f>IFERROR(__xludf.DUMMYFUNCTION("""COMPUTED_VALUE"""),45012.64583333333)</f>
        <v>45012.64583</v>
      </c>
      <c r="B61" s="5">
        <f>IFERROR(__xludf.DUMMYFUNCTION("""COMPUTED_VALUE"""),341.04)</f>
        <v>341.04</v>
      </c>
    </row>
    <row r="62">
      <c r="A62" s="4">
        <f>IFERROR(__xludf.DUMMYFUNCTION("""COMPUTED_VALUE"""),45013.64583333333)</f>
        <v>45013.64583</v>
      </c>
      <c r="B62" s="5">
        <f>IFERROR(__xludf.DUMMYFUNCTION("""COMPUTED_VALUE"""),339.78)</f>
        <v>339.78</v>
      </c>
    </row>
    <row r="63">
      <c r="A63" s="4">
        <f>IFERROR(__xludf.DUMMYFUNCTION("""COMPUTED_VALUE"""),45014.64583333333)</f>
        <v>45014.64583</v>
      </c>
      <c r="B63" s="5">
        <f>IFERROR(__xludf.DUMMYFUNCTION("""COMPUTED_VALUE"""),344.21)</f>
        <v>344.21</v>
      </c>
    </row>
    <row r="64">
      <c r="A64" s="4">
        <f>IFERROR(__xludf.DUMMYFUNCTION("""COMPUTED_VALUE"""),45016.64583333333)</f>
        <v>45016.64583</v>
      </c>
      <c r="B64" s="5">
        <f>IFERROR(__xludf.DUMMYFUNCTION("""COMPUTED_VALUE"""),346.57)</f>
        <v>346.57</v>
      </c>
    </row>
    <row r="65">
      <c r="A65" s="4">
        <f>IFERROR(__xludf.DUMMYFUNCTION("""COMPUTED_VALUE"""),45019.64583333333)</f>
        <v>45019.64583</v>
      </c>
      <c r="B65" s="5">
        <f>IFERROR(__xludf.DUMMYFUNCTION("""COMPUTED_VALUE"""),349.14)</f>
        <v>349.14</v>
      </c>
    </row>
    <row r="66">
      <c r="A66" s="4">
        <f>IFERROR(__xludf.DUMMYFUNCTION("""COMPUTED_VALUE"""),45021.64583333333)</f>
        <v>45021.64583</v>
      </c>
      <c r="B66" s="5">
        <f>IFERROR(__xludf.DUMMYFUNCTION("""COMPUTED_VALUE"""),350.38)</f>
        <v>350.38</v>
      </c>
    </row>
    <row r="67">
      <c r="A67" s="4">
        <f>IFERROR(__xludf.DUMMYFUNCTION("""COMPUTED_VALUE"""),45022.64583333333)</f>
        <v>45022.64583</v>
      </c>
      <c r="B67" s="5">
        <f>IFERROR(__xludf.DUMMYFUNCTION("""COMPUTED_VALUE"""),351.42)</f>
        <v>351.42</v>
      </c>
    </row>
    <row r="68">
      <c r="A68" s="4">
        <f>IFERROR(__xludf.DUMMYFUNCTION("""COMPUTED_VALUE"""),45026.64583333333)</f>
        <v>45026.64583</v>
      </c>
      <c r="B68" s="5">
        <f>IFERROR(__xludf.DUMMYFUNCTION("""COMPUTED_VALUE"""),351.86)</f>
        <v>351.86</v>
      </c>
    </row>
    <row r="69">
      <c r="A69" s="4">
        <f>IFERROR(__xludf.DUMMYFUNCTION("""COMPUTED_VALUE"""),45027.64583333333)</f>
        <v>45027.64583</v>
      </c>
      <c r="B69" s="5">
        <f>IFERROR(__xludf.DUMMYFUNCTION("""COMPUTED_VALUE"""),369.3)</f>
        <v>369.3</v>
      </c>
    </row>
    <row r="70">
      <c r="A70" s="4">
        <f>IFERROR(__xludf.DUMMYFUNCTION("""COMPUTED_VALUE"""),45028.64583333333)</f>
        <v>45028.64583</v>
      </c>
      <c r="B70" s="5">
        <f>IFERROR(__xludf.DUMMYFUNCTION("""COMPUTED_VALUE"""),368.81)</f>
        <v>368.81</v>
      </c>
    </row>
    <row r="71">
      <c r="A71" s="4">
        <f>IFERROR(__xludf.DUMMYFUNCTION("""COMPUTED_VALUE"""),45029.64583333333)</f>
        <v>45029.64583</v>
      </c>
      <c r="B71" s="5">
        <f>IFERROR(__xludf.DUMMYFUNCTION("""COMPUTED_VALUE"""),373.9)</f>
        <v>373.9</v>
      </c>
    </row>
    <row r="72">
      <c r="A72" s="4">
        <f>IFERROR(__xludf.DUMMYFUNCTION("""COMPUTED_VALUE"""),45033.64583333333)</f>
        <v>45033.64583</v>
      </c>
      <c r="B72" s="5">
        <f>IFERROR(__xludf.DUMMYFUNCTION("""COMPUTED_VALUE"""),379.03)</f>
        <v>379.03</v>
      </c>
    </row>
    <row r="73">
      <c r="A73" s="4">
        <f>IFERROR(__xludf.DUMMYFUNCTION("""COMPUTED_VALUE"""),45034.64583333333)</f>
        <v>45034.64583</v>
      </c>
      <c r="B73" s="5">
        <f>IFERROR(__xludf.DUMMYFUNCTION("""COMPUTED_VALUE"""),377.66)</f>
        <v>377.66</v>
      </c>
    </row>
    <row r="74">
      <c r="A74" s="4">
        <f>IFERROR(__xludf.DUMMYFUNCTION("""COMPUTED_VALUE"""),45035.64583333333)</f>
        <v>45035.64583</v>
      </c>
      <c r="B74" s="5">
        <f>IFERROR(__xludf.DUMMYFUNCTION("""COMPUTED_VALUE"""),376.98)</f>
        <v>376.98</v>
      </c>
    </row>
    <row r="75">
      <c r="A75" s="4">
        <f>IFERROR(__xludf.DUMMYFUNCTION("""COMPUTED_VALUE"""),45036.64583333333)</f>
        <v>45036.64583</v>
      </c>
      <c r="B75" s="5">
        <f>IFERROR(__xludf.DUMMYFUNCTION("""COMPUTED_VALUE"""),376.8)</f>
        <v>376.8</v>
      </c>
    </row>
    <row r="76">
      <c r="A76" s="4">
        <f>IFERROR(__xludf.DUMMYFUNCTION("""COMPUTED_VALUE"""),45037.64583333333)</f>
        <v>45037.64583</v>
      </c>
      <c r="B76" s="5">
        <f>IFERROR(__xludf.DUMMYFUNCTION("""COMPUTED_VALUE"""),378.73)</f>
        <v>378.73</v>
      </c>
    </row>
    <row r="77">
      <c r="A77" s="4">
        <f>IFERROR(__xludf.DUMMYFUNCTION("""COMPUTED_VALUE"""),45040.64583333333)</f>
        <v>45040.64583</v>
      </c>
      <c r="B77" s="5">
        <f>IFERROR(__xludf.DUMMYFUNCTION("""COMPUTED_VALUE"""),379.45)</f>
        <v>379.45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IFERROR(__xludf.DUMMYFUNCTION("""COMPUTED_VALUE"""),377.86)</f>
        <v>377.86</v>
      </c>
    </row>
    <row r="79">
      <c r="A79" s="4">
        <f>IFERROR(__xludf.DUMMYFUNCTION("""COMPUTED_VALUE"""),45042.64583333333)</f>
        <v>45042.64583</v>
      </c>
      <c r="B79" s="5">
        <f>IFERROR(__xludf.DUMMYFUNCTION("""COMPUTED_VALUE"""),375.72)</f>
        <v>375.72</v>
      </c>
    </row>
    <row r="80">
      <c r="A80" s="4">
        <f>IFERROR(__xludf.DUMMYFUNCTION("""COMPUTED_VALUE"""),45043.64583333333)</f>
        <v>45043.64583</v>
      </c>
      <c r="B80" s="5">
        <f>IFERROR(__xludf.DUMMYFUNCTION("""COMPUTED_VALUE"""),381.72)</f>
        <v>381.72</v>
      </c>
    </row>
    <row r="81">
      <c r="A81" s="4">
        <f>IFERROR(__xludf.DUMMYFUNCTION("""COMPUTED_VALUE"""),45044.64583333333)</f>
        <v>45044.64583</v>
      </c>
      <c r="B81" s="5">
        <f>IFERROR(__xludf.DUMMYFUNCTION("""COMPUTED_VALUE"""),387.61)</f>
        <v>387.61</v>
      </c>
    </row>
    <row r="82">
      <c r="A82" s="4">
        <f>IFERROR(__xludf.DUMMYFUNCTION("""COMPUTED_VALUE"""),45048.64583333333)</f>
        <v>45048.64583</v>
      </c>
      <c r="B82" s="5">
        <f>IFERROR(__xludf.DUMMYFUNCTION("""COMPUTED_VALUE"""),384.23)</f>
        <v>384.23</v>
      </c>
    </row>
    <row r="83">
      <c r="A83" s="4">
        <f>IFERROR(__xludf.DUMMYFUNCTION("""COMPUTED_VALUE"""),45049.64583333333)</f>
        <v>45049.64583</v>
      </c>
      <c r="B83" s="5">
        <f>IFERROR(__xludf.DUMMYFUNCTION("""COMPUTED_VALUE"""),386.19)</f>
        <v>386.19</v>
      </c>
    </row>
    <row r="84">
      <c r="A84" s="4">
        <f>IFERROR(__xludf.DUMMYFUNCTION("""COMPUTED_VALUE"""),45050.64583333333)</f>
        <v>45050.64583</v>
      </c>
      <c r="B84" s="5">
        <f>IFERROR(__xludf.DUMMYFUNCTION("""COMPUTED_VALUE"""),389.52)</f>
        <v>389.52</v>
      </c>
    </row>
    <row r="85">
      <c r="A85" s="4">
        <f>IFERROR(__xludf.DUMMYFUNCTION("""COMPUTED_VALUE"""),45051.64583333333)</f>
        <v>45051.64583</v>
      </c>
      <c r="B85" s="5">
        <f>IFERROR(__xludf.DUMMYFUNCTION("""COMPUTED_VALUE"""),385.74)</f>
        <v>385.74</v>
      </c>
    </row>
    <row r="86">
      <c r="A86" s="4">
        <f>IFERROR(__xludf.DUMMYFUNCTION("""COMPUTED_VALUE"""),45054.64583333333)</f>
        <v>45054.64583</v>
      </c>
      <c r="B86" s="5">
        <f>IFERROR(__xludf.DUMMYFUNCTION("""COMPUTED_VALUE"""),391.77)</f>
        <v>391.77</v>
      </c>
    </row>
    <row r="87">
      <c r="A87" s="4">
        <f>IFERROR(__xludf.DUMMYFUNCTION("""COMPUTED_VALUE"""),45055.64583333333)</f>
        <v>45055.64583</v>
      </c>
      <c r="B87" s="5">
        <f>IFERROR(__xludf.DUMMYFUNCTION("""COMPUTED_VALUE"""),390.86)</f>
        <v>390.86</v>
      </c>
    </row>
    <row r="88">
      <c r="A88" s="4">
        <f>IFERROR(__xludf.DUMMYFUNCTION("""COMPUTED_VALUE"""),45056.64583333333)</f>
        <v>45056.64583</v>
      </c>
      <c r="B88" s="5">
        <f>IFERROR(__xludf.DUMMYFUNCTION("""COMPUTED_VALUE"""),391.74)</f>
        <v>391.74</v>
      </c>
    </row>
    <row r="89">
      <c r="A89" s="4">
        <f>IFERROR(__xludf.DUMMYFUNCTION("""COMPUTED_VALUE"""),45057.64583333333)</f>
        <v>45057.64583</v>
      </c>
      <c r="B89" s="5">
        <f>IFERROR(__xludf.DUMMYFUNCTION("""COMPUTED_VALUE"""),391.59)</f>
        <v>391.59</v>
      </c>
    </row>
    <row r="90">
      <c r="A90" s="4">
        <f>IFERROR(__xludf.DUMMYFUNCTION("""COMPUTED_VALUE"""),45058.64583333333)</f>
        <v>45058.64583</v>
      </c>
      <c r="B90" s="5">
        <f>IFERROR(__xludf.DUMMYFUNCTION("""COMPUTED_VALUE"""),392.12)</f>
        <v>392.12</v>
      </c>
    </row>
    <row r="91">
      <c r="A91" s="4">
        <f>IFERROR(__xludf.DUMMYFUNCTION("""COMPUTED_VALUE"""),45061.64583333333)</f>
        <v>45061.64583</v>
      </c>
      <c r="B91" s="5">
        <f>IFERROR(__xludf.DUMMYFUNCTION("""COMPUTED_VALUE"""),394.6)</f>
        <v>394.6</v>
      </c>
    </row>
    <row r="92">
      <c r="A92" s="4">
        <f>IFERROR(__xludf.DUMMYFUNCTION("""COMPUTED_VALUE"""),45062.64583333333)</f>
        <v>45062.64583</v>
      </c>
      <c r="B92" s="5">
        <f>IFERROR(__xludf.DUMMYFUNCTION("""COMPUTED_VALUE"""),389.41)</f>
        <v>389.41</v>
      </c>
    </row>
    <row r="93">
      <c r="A93" s="4">
        <f>IFERROR(__xludf.DUMMYFUNCTION("""COMPUTED_VALUE"""),45063.64583333333)</f>
        <v>45063.64583</v>
      </c>
      <c r="B93" s="5">
        <f>IFERROR(__xludf.DUMMYFUNCTION("""COMPUTED_VALUE"""),381.83)</f>
        <v>381.83</v>
      </c>
    </row>
    <row r="94">
      <c r="A94" s="4">
        <f>IFERROR(__xludf.DUMMYFUNCTION("""COMPUTED_VALUE"""),45064.64583333333)</f>
        <v>45064.64583</v>
      </c>
      <c r="B94" s="5">
        <f>IFERROR(__xludf.DUMMYFUNCTION("""COMPUTED_VALUE"""),385.48)</f>
        <v>385.48</v>
      </c>
    </row>
    <row r="95">
      <c r="A95" s="4">
        <f>IFERROR(__xludf.DUMMYFUNCTION("""COMPUTED_VALUE"""),45065.64583333333)</f>
        <v>45065.64583</v>
      </c>
      <c r="B95" s="5">
        <f>IFERROR(__xludf.DUMMYFUNCTION("""COMPUTED_VALUE"""),388.33)</f>
        <v>388.33</v>
      </c>
    </row>
    <row r="96">
      <c r="A96" s="4">
        <f>IFERROR(__xludf.DUMMYFUNCTION("""COMPUTED_VALUE"""),45068.64583333333)</f>
        <v>45068.64583</v>
      </c>
      <c r="B96" s="5">
        <f>IFERROR(__xludf.DUMMYFUNCTION("""COMPUTED_VALUE"""),388.04)</f>
        <v>388.04</v>
      </c>
    </row>
    <row r="97">
      <c r="A97" s="4">
        <f>IFERROR(__xludf.DUMMYFUNCTION("""COMPUTED_VALUE"""),45069.64583333333)</f>
        <v>45069.64583</v>
      </c>
      <c r="B97" s="5">
        <f>IFERROR(__xludf.DUMMYFUNCTION("""COMPUTED_VALUE"""),384.3)</f>
        <v>384.3</v>
      </c>
    </row>
    <row r="98">
      <c r="A98" s="4">
        <f>IFERROR(__xludf.DUMMYFUNCTION("""COMPUTED_VALUE"""),45070.64583333333)</f>
        <v>45070.64583</v>
      </c>
      <c r="B98" s="5">
        <f>IFERROR(__xludf.DUMMYFUNCTION("""COMPUTED_VALUE"""),382.07)</f>
        <v>382.07</v>
      </c>
    </row>
    <row r="99">
      <c r="A99" s="4">
        <f>IFERROR(__xludf.DUMMYFUNCTION("""COMPUTED_VALUE"""),45071.64583333333)</f>
        <v>45071.64583</v>
      </c>
      <c r="B99" s="5">
        <f>IFERROR(__xludf.DUMMYFUNCTION("""COMPUTED_VALUE"""),385.99)</f>
        <v>385.99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IFERROR(__xludf.DUMMYFUNCTION("""COMPUTED_VALUE"""),389.01)</f>
        <v>389.01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IFERROR(__xludf.DUMMYFUNCTION("""COMPUTED_VALUE"""),390.64)</f>
        <v>390.64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IFERROR(__xludf.DUMMYFUNCTION("""COMPUTED_VALUE"""),394.94)</f>
        <v>394.94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IFERROR(__xludf.DUMMYFUNCTION("""COMPUTED_VALUE"""),402.87)</f>
        <v>402.87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IFERROR(__xludf.DUMMYFUNCTION("""COMPUTED_VALUE"""),386.01)</f>
        <v>386.01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IFERROR(__xludf.DUMMYFUNCTION("""COMPUTED_VALUE"""),387.75)</f>
        <v>387.75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IFERROR(__xludf.DUMMYFUNCTION("""COMPUTED_VALUE"""),384.98)</f>
        <v>384.98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IFERROR(__xludf.DUMMYFUNCTION("""COMPUTED_VALUE"""),391.81)</f>
        <v>391.81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IFERROR(__xludf.DUMMYFUNCTION("""COMPUTED_VALUE"""),387.88)</f>
        <v>387.88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IFERROR(__xludf.DUMMYFUNCTION("""COMPUTED_VALUE"""),377.3)</f>
        <v>377.3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IFERROR(__xludf.DUMMYFUNCTION("""COMPUTED_VALUE"""),374.4)</f>
        <v>374.4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IFERROR(__xludf.DUMMYFUNCTION("""COMPUTED_VALUE"""),375.89)</f>
        <v>375.89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IFERROR(__xludf.DUMMYFUNCTION("""COMPUTED_VALUE"""),371.19)</f>
        <v>371.19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IFERROR(__xludf.DUMMYFUNCTION("""COMPUTED_VALUE"""),372.93)</f>
        <v>372.93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IFERROR(__xludf.DUMMYFUNCTION("""COMPUTED_VALUE"""),366.7)</f>
        <v>366.7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IFERROR(__xludf.DUMMYFUNCTION("""COMPUTED_VALUE"""),371.48)</f>
        <v>371.48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IFERROR(__xludf.DUMMYFUNCTION("""COMPUTED_VALUE"""),364.91)</f>
        <v>364.91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IFERROR(__xludf.DUMMYFUNCTION("""COMPUTED_VALUE"""),368.8)</f>
        <v>368.8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IFERROR(__xludf.DUMMYFUNCTION("""COMPUTED_VALUE"""),369.11)</f>
        <v>369.11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IFERROR(__xludf.DUMMYFUNCTION("""COMPUTED_VALUE"""),367.22)</f>
        <v>367.22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IFERROR(__xludf.DUMMYFUNCTION("""COMPUTED_VALUE"""),365.71)</f>
        <v>365.71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IFERROR(__xludf.DUMMYFUNCTION("""COMPUTED_VALUE"""),364.59)</f>
        <v>364.59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IFERROR(__xludf.DUMMYFUNCTION("""COMPUTED_VALUE"""),368.94)</f>
        <v>368.94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IFERROR(__xludf.DUMMYFUNCTION("""COMPUTED_VALUE"""),368.11)</f>
        <v>368.11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IFERROR(__xludf.DUMMYFUNCTION("""COMPUTED_VALUE"""),369.31)</f>
        <v>369.31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IFERROR(__xludf.DUMMYFUNCTION("""COMPUTED_VALUE"""),368.79)</f>
        <v>368.79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IFERROR(__xludf.DUMMYFUNCTION("""COMPUTED_VALUE"""),372.34)</f>
        <v>372.34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IFERROR(__xludf.DUMMYFUNCTION("""COMPUTED_VALUE"""),372.97)</f>
        <v>372.97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IFERROR(__xludf.DUMMYFUNCTION("""COMPUTED_VALUE"""),375.46)</f>
        <v>375.46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IFERROR(__xludf.DUMMYFUNCTION("""COMPUTED_VALUE"""),370.7)</f>
        <v>370.7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IFERROR(__xludf.DUMMYFUNCTION("""COMPUTED_VALUE"""),373.38)</f>
        <v>373.38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IFERROR(__xludf.DUMMYFUNCTION("""COMPUTED_VALUE"""),373.32)</f>
        <v>373.32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IFERROR(__xludf.DUMMYFUNCTION("""COMPUTED_VALUE"""),375.62)</f>
        <v>375.62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IFERROR(__xludf.DUMMYFUNCTION("""COMPUTED_VALUE"""),373.94)</f>
        <v>373.94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IFERROR(__xludf.DUMMYFUNCTION("""COMPUTED_VALUE"""),373.8)</f>
        <v>373.8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IFERROR(__xludf.DUMMYFUNCTION("""COMPUTED_VALUE"""),379.41)</f>
        <v>379.41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IFERROR(__xludf.DUMMYFUNCTION("""COMPUTED_VALUE"""),378.17)</f>
        <v>378.17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IFERROR(__xludf.DUMMYFUNCTION("""COMPUTED_VALUE"""),381.32)</f>
        <v>381.32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IFERROR(__xludf.DUMMYFUNCTION("""COMPUTED_VALUE"""),391.38)</f>
        <v>391.38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IFERROR(__xludf.DUMMYFUNCTION("""COMPUTED_VALUE"""),394.04)</f>
        <v>394.04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IFERROR(__xludf.DUMMYFUNCTION("""COMPUTED_VALUE"""),379.45)</f>
        <v>379.45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IFERROR(__xludf.DUMMYFUNCTION("""COMPUTED_VALUE"""),375.1)</f>
        <v>375.1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IFERROR(__xludf.DUMMYFUNCTION("""COMPUTED_VALUE"""),379.06)</f>
        <v>379.06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IFERROR(__xludf.DUMMYFUNCTION("""COMPUTED_VALUE"""),374.75)</f>
        <v>374.75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IFERROR(__xludf.DUMMYFUNCTION("""COMPUTED_VALUE"""),375.37)</f>
        <v>375.37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IFERROR(__xludf.DUMMYFUNCTION("""COMPUTED_VALUE"""),371.31)</f>
        <v>371.31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IFERROR(__xludf.DUMMYFUNCTION("""COMPUTED_VALUE"""),370.0)</f>
        <v>370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IFERROR(__xludf.DUMMYFUNCTION("""COMPUTED_VALUE"""),364.74)</f>
        <v>364.74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IFERROR(__xludf.DUMMYFUNCTION("""COMPUTED_VALUE"""),364.65)</f>
        <v>364.65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IFERROR(__xludf.DUMMYFUNCTION("""COMPUTED_VALUE"""),367.7)</f>
        <v>367.7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IFERROR(__xludf.DUMMYFUNCTION("""COMPUTED_VALUE"""),366.31)</f>
        <v>366.31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IFERROR(__xludf.DUMMYFUNCTION("""COMPUTED_VALUE"""),365.6)</f>
        <v>365.6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IFERROR(__xludf.DUMMYFUNCTION("""COMPUTED_VALUE"""),366.3)</f>
        <v>366.3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IFERROR(__xludf.DUMMYFUNCTION("""COMPUTED_VALUE"""),360.17)</f>
        <v>360.17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IFERROR(__xludf.DUMMYFUNCTION("""COMPUTED_VALUE"""),358.29)</f>
        <v>358.29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IFERROR(__xludf.DUMMYFUNCTION("""COMPUTED_VALUE"""),358.82)</f>
        <v>358.82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IFERROR(__xludf.DUMMYFUNCTION("""COMPUTED_VALUE"""),357.24)</f>
        <v>357.24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IFERROR(__xludf.DUMMYFUNCTION("""COMPUTED_VALUE"""),353.14)</f>
        <v>353.14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IFERROR(__xludf.DUMMYFUNCTION("""COMPUTED_VALUE"""),350.16)</f>
        <v>350.16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IFERROR(__xludf.DUMMYFUNCTION("""COMPUTED_VALUE"""),352.07)</f>
        <v>352.07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IFERROR(__xludf.DUMMYFUNCTION("""COMPUTED_VALUE"""),352.62)</f>
        <v>352.62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IFERROR(__xludf.DUMMYFUNCTION("""COMPUTED_VALUE"""),356.01)</f>
        <v>356.01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IFERROR(__xludf.DUMMYFUNCTION("""COMPUTED_VALUE"""),356.19)</f>
        <v>356.19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IFERROR(__xludf.DUMMYFUNCTION("""COMPUTED_VALUE"""),355.77)</f>
        <v>355.77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IFERROR(__xludf.DUMMYFUNCTION("""COMPUTED_VALUE"""),358.07)</f>
        <v>358.07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IFERROR(__xludf.DUMMYFUNCTION("""COMPUTED_VALUE"""),356.62)</f>
        <v>356.62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IFERROR(__xludf.DUMMYFUNCTION("""COMPUTED_VALUE"""),354.98)</f>
        <v>354.98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IFERROR(__xludf.DUMMYFUNCTION("""COMPUTED_VALUE"""),351.75)</f>
        <v>351.75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IFERROR(__xludf.DUMMYFUNCTION("""COMPUTED_VALUE"""),354.22)</f>
        <v>354.22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IFERROR(__xludf.DUMMYFUNCTION("""COMPUTED_VALUE"""),352.44)</f>
        <v>352.44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IFERROR(__xludf.DUMMYFUNCTION("""COMPUTED_VALUE"""),354.21)</f>
        <v>354.21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IFERROR(__xludf.DUMMYFUNCTION("""COMPUTED_VALUE"""),354.06)</f>
        <v>354.06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IFERROR(__xludf.DUMMYFUNCTION("""COMPUTED_VALUE"""),357.8)</f>
        <v>357.8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IFERROR(__xludf.DUMMYFUNCTION("""COMPUTED_VALUE"""),358.64)</f>
        <v>358.64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IFERROR(__xludf.DUMMYFUNCTION("""COMPUTED_VALUE"""),361.58)</f>
        <v>361.58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IFERROR(__xludf.DUMMYFUNCTION("""COMPUTED_VALUE"""),362.24)</f>
        <v>362.24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IFERROR(__xludf.DUMMYFUNCTION("""COMPUTED_VALUE"""),364.92)</f>
        <v>364.92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IFERROR(__xludf.DUMMYFUNCTION("""COMPUTED_VALUE"""),364.31)</f>
        <v>364.31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IFERROR(__xludf.DUMMYFUNCTION("""COMPUTED_VALUE"""),362.78)</f>
        <v>362.78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IFERROR(__xludf.DUMMYFUNCTION("""COMPUTED_VALUE"""),359.67)</f>
        <v>359.67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IFERROR(__xludf.DUMMYFUNCTION("""COMPUTED_VALUE"""),357.89)</f>
        <v>357.89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IFERROR(__xludf.DUMMYFUNCTION("""COMPUTED_VALUE"""),351.14)</f>
        <v>351.14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IFERROR(__xludf.DUMMYFUNCTION("""COMPUTED_VALUE"""),351.29)</f>
        <v>351.29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IFERROR(__xludf.DUMMYFUNCTION("""COMPUTED_VALUE"""),356.88)</f>
        <v>356.88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IFERROR(__xludf.DUMMYFUNCTION("""COMPUTED_VALUE"""),352.82)</f>
        <v>352.82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IFERROR(__xludf.DUMMYFUNCTION("""COMPUTED_VALUE"""),353.03)</f>
        <v>353.03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IFERROR(__xludf.DUMMYFUNCTION("""COMPUTED_VALUE"""),346.64)</f>
        <v>346.64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IFERROR(__xludf.DUMMYFUNCTION("""COMPUTED_VALUE"""),347.14)</f>
        <v>347.14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IFERROR(__xludf.DUMMYFUNCTION("""COMPUTED_VALUE"""),345.41)</f>
        <v>345.41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IFERROR(__xludf.DUMMYFUNCTION("""COMPUTED_VALUE"""),344.41)</f>
        <v>344.41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IFERROR(__xludf.DUMMYFUNCTION("""COMPUTED_VALUE"""),346.85)</f>
        <v>346.85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IFERROR(__xludf.DUMMYFUNCTION("""COMPUTED_VALUE"""),348.78)</f>
        <v>348.78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IFERROR(__xludf.DUMMYFUNCTION("""COMPUTED_VALUE"""),343.86)</f>
        <v>343.86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IFERROR(__xludf.DUMMYFUNCTION("""COMPUTED_VALUE"""),351.22)</f>
        <v>351.22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IFERROR(__xludf.DUMMYFUNCTION("""COMPUTED_VALUE"""),354.28)</f>
        <v>354.28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IFERROR(__xludf.DUMMYFUNCTION("""COMPUTED_VALUE"""),352.77)</f>
        <v>352.77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IFERROR(__xludf.DUMMYFUNCTION("""COMPUTED_VALUE"""),352.4)</f>
        <v>352.4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IFERROR(__xludf.DUMMYFUNCTION("""COMPUTED_VALUE"""),349.95)</f>
        <v>349.95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IFERROR(__xludf.DUMMYFUNCTION("""COMPUTED_VALUE"""),354.31)</f>
        <v>354.31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IFERROR(__xludf.DUMMYFUNCTION("""COMPUTED_VALUE"""),350.68)</f>
        <v>350.68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IFERROR(__xludf.DUMMYFUNCTION("""COMPUTED_VALUE"""),347.69)</f>
        <v>347.69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IFERROR(__xludf.DUMMYFUNCTION("""COMPUTED_VALUE"""),353.92)</f>
        <v>353.92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IFERROR(__xludf.DUMMYFUNCTION("""COMPUTED_VALUE"""),348.15)</f>
        <v>348.15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IFERROR(__xludf.DUMMYFUNCTION("""COMPUTED_VALUE"""),345.61)</f>
        <v>345.61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IFERROR(__xludf.DUMMYFUNCTION("""COMPUTED_VALUE"""),338.97)</f>
        <v>338.97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IFERROR(__xludf.DUMMYFUNCTION("""COMPUTED_VALUE"""),340.54)</f>
        <v>340.54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IFERROR(__xludf.DUMMYFUNCTION("""COMPUTED_VALUE"""),343.5)</f>
        <v>343.5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IFERROR(__xludf.DUMMYFUNCTION("""COMPUTED_VALUE"""),347.88)</f>
        <v>347.88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IFERROR(__xludf.DUMMYFUNCTION("""COMPUTED_VALUE"""),344.88)</f>
        <v>344.88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IFERROR(__xludf.DUMMYFUNCTION("""COMPUTED_VALUE"""),347.54)</f>
        <v>347.54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IFERROR(__xludf.DUMMYFUNCTION("""COMPUTED_VALUE"""),346.65)</f>
        <v>346.65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IFERROR(__xludf.DUMMYFUNCTION("""COMPUTED_VALUE"""),348.04)</f>
        <v>348.04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IFERROR(__xludf.DUMMYFUNCTION("""COMPUTED_VALUE"""),350.25)</f>
        <v>350.25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IFERROR(__xludf.DUMMYFUNCTION("""COMPUTED_VALUE"""),349.25)</f>
        <v>349.25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IFERROR(__xludf.DUMMYFUNCTION("""COMPUTED_VALUE"""),348.99)</f>
        <v>348.99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IFERROR(__xludf.DUMMYFUNCTION("""COMPUTED_VALUE"""),349.09)</f>
        <v>349.09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IFERROR(__xludf.DUMMYFUNCTION("""COMPUTED_VALUE"""),349.64)</f>
        <v>349.64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IFERROR(__xludf.DUMMYFUNCTION("""COMPUTED_VALUE"""),353.9)</f>
        <v>353.9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IFERROR(__xludf.DUMMYFUNCTION("""COMPUTED_VALUE"""),354.57)</f>
        <v>354.57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IFERROR(__xludf.DUMMYFUNCTION("""COMPUTED_VALUE"""),352.92)</f>
        <v>352.92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IFERROR(__xludf.DUMMYFUNCTION("""COMPUTED_VALUE"""),354.11)</f>
        <v>354.11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IFERROR(__xludf.DUMMYFUNCTION("""COMPUTED_VALUE"""),353.44)</f>
        <v>353.44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IFERROR(__xludf.DUMMYFUNCTION("""COMPUTED_VALUE"""),349.13)</f>
        <v>349.13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IFERROR(__xludf.DUMMYFUNCTION("""COMPUTED_VALUE"""),347.86)</f>
        <v>347.86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IFERROR(__xludf.DUMMYFUNCTION("""COMPUTED_VALUE"""),348.8)</f>
        <v>348.8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IFERROR(__xludf.DUMMYFUNCTION("""COMPUTED_VALUE"""),348.45)</f>
        <v>348.45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IFERROR(__xludf.DUMMYFUNCTION("""COMPUTED_VALUE"""),350.69)</f>
        <v>350.69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IFERROR(__xludf.DUMMYFUNCTION("""COMPUTED_VALUE"""),351.09)</f>
        <v>351.09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IFERROR(__xludf.DUMMYFUNCTION("""COMPUTED_VALUE"""),350.1)</f>
        <v>350.1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IFERROR(__xludf.DUMMYFUNCTION("""COMPUTED_VALUE"""),363.71)</f>
        <v>363.71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IFERROR(__xludf.DUMMYFUNCTION("""COMPUTED_VALUE"""),365.69)</f>
        <v>365.69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IFERROR(__xludf.DUMMYFUNCTION("""COMPUTED_VALUE"""),364.28)</f>
        <v>364.28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IFERROR(__xludf.DUMMYFUNCTION("""COMPUTED_VALUE"""),365.37)</f>
        <v>365.37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IFERROR(__xludf.DUMMYFUNCTION("""COMPUTED_VALUE"""),367.69)</f>
        <v>367.69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IFERROR(__xludf.DUMMYFUNCTION("""COMPUTED_VALUE"""),368.81)</f>
        <v>368.81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IFERROR(__xludf.DUMMYFUNCTION("""COMPUTED_VALUE"""),364.87)</f>
        <v>364.87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IFERROR(__xludf.DUMMYFUNCTION("""COMPUTED_VALUE"""),365.24)</f>
        <v>365.24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IFERROR(__xludf.DUMMYFUNCTION("""COMPUTED_VALUE"""),370.77)</f>
        <v>370.77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IFERROR(__xludf.DUMMYFUNCTION("""COMPUTED_VALUE"""),370.12)</f>
        <v>370.12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IFERROR(__xludf.DUMMYFUNCTION("""COMPUTED_VALUE"""),369.39)</f>
        <v>369.39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IFERROR(__xludf.DUMMYFUNCTION("""COMPUTED_VALUE"""),369.31)</f>
        <v>369.31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IFERROR(__xludf.DUMMYFUNCTION("""COMPUTED_VALUE"""),365.3)</f>
        <v>365.3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IFERROR(__xludf.DUMMYFUNCTION("""COMPUTED_VALUE"""),370.54)</f>
        <v>370.54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IFERROR(__xludf.DUMMYFUNCTION("""COMPUTED_VALUE"""),372.1)</f>
        <v>372.1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IFERROR(__xludf.DUMMYFUNCTION("""COMPUTED_VALUE"""),377.37)</f>
        <v>377.37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IFERROR(__xludf.DUMMYFUNCTION("""COMPUTED_VALUE"""),380.47)</f>
        <v>380.47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IFERROR(__xludf.DUMMYFUNCTION("""COMPUTED_VALUE"""),384.27)</f>
        <v>384.27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IFERROR(__xludf.DUMMYFUNCTION("""COMPUTED_VALUE"""),381.62)</f>
        <v>381.62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IFERROR(__xludf.DUMMYFUNCTION("""COMPUTED_VALUE"""),381.83)</f>
        <v>381.83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IFERROR(__xludf.DUMMYFUNCTION("""COMPUTED_VALUE"""),373.01)</f>
        <v>373.01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IFERROR(__xludf.DUMMYFUNCTION("""COMPUTED_VALUE"""),373.18)</f>
        <v>373.18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IFERROR(__xludf.DUMMYFUNCTION("""COMPUTED_VALUE"""),372.72)</f>
        <v>372.72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IFERROR(__xludf.DUMMYFUNCTION("""COMPUTED_VALUE"""),369.52)</f>
        <v>369.52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IFERROR(__xludf.DUMMYFUNCTION("""COMPUTED_VALUE"""),365.22)</f>
        <v>365.22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IFERROR(__xludf.DUMMYFUNCTION("""COMPUTED_VALUE"""),365.33)</f>
        <v>365.33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IFERROR(__xludf.DUMMYFUNCTION("""COMPUTED_VALUE"""),364.16)</f>
        <v>364.16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IFERROR(__xludf.DUMMYFUNCTION("""COMPUTED_VALUE"""),364.57)</f>
        <v>364.57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IFERROR(__xludf.DUMMYFUNCTION("""COMPUTED_VALUE"""),366.65)</f>
        <v>366.65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IFERROR(__xludf.DUMMYFUNCTION("""COMPUTED_VALUE"""),370.3)</f>
        <v>370.3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IFERROR(__xludf.DUMMYFUNCTION("""COMPUTED_VALUE"""),369.6)</f>
        <v>369.6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IFERROR(__xludf.DUMMYFUNCTION("""COMPUTED_VALUE"""),355.93)</f>
        <v>355.93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IFERROR(__xludf.DUMMYFUNCTION("""COMPUTED_VALUE"""),355.45)</f>
        <v>355.45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IFERROR(__xludf.DUMMYFUNCTION("""COMPUTED_VALUE"""),352.86)</f>
        <v>352.86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IFERROR(__xludf.DUMMYFUNCTION("""COMPUTED_VALUE"""),356.9)</f>
        <v>356.9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IFERROR(__xludf.DUMMYFUNCTION("""COMPUTED_VALUE"""),357.72)</f>
        <v>357.72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IFERROR(__xludf.DUMMYFUNCTION("""COMPUTED_VALUE"""),353.68)</f>
        <v>353.68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IFERROR(__xludf.DUMMYFUNCTION("""COMPUTED_VALUE"""),364.58)</f>
        <v>364.58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IFERROR(__xludf.DUMMYFUNCTION("""COMPUTED_VALUE"""),364.72)</f>
        <v>364.72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IFERROR(__xludf.DUMMYFUNCTION("""COMPUTED_VALUE"""),365.05)</f>
        <v>365.05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IFERROR(__xludf.DUMMYFUNCTION("""COMPUTED_VALUE"""),364.55)</f>
        <v>364.55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IFERROR(__xludf.DUMMYFUNCTION("""COMPUTED_VALUE"""),364.59)</f>
        <v>364.59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IFERROR(__xludf.DUMMYFUNCTION("""COMPUTED_VALUE"""),361.67)</f>
        <v>361.67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IFERROR(__xludf.DUMMYFUNCTION("""COMPUTED_VALUE"""),357.4)</f>
        <v>357.4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IFERROR(__xludf.DUMMYFUNCTION("""COMPUTED_VALUE"""),358.52)</f>
        <v>358.52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IFERROR(__xludf.DUMMYFUNCTION("""COMPUTED_VALUE"""),345.94)</f>
        <v>345.94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IFERROR(__xludf.DUMMYFUNCTION("""COMPUTED_VALUE"""),348.49)</f>
        <v>348.49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IFERROR(__xludf.DUMMYFUNCTION("""COMPUTED_VALUE"""),341.91)</f>
        <v>341.91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IFERROR(__xludf.DUMMYFUNCTION("""COMPUTED_VALUE"""),347.43)</f>
        <v>347.43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IFERROR(__xludf.DUMMYFUNCTION("""COMPUTED_VALUE"""),349.79)</f>
        <v>349.79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IFERROR(__xludf.DUMMYFUNCTION("""COMPUTED_VALUE"""),347.85)</f>
        <v>347.85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IFERROR(__xludf.DUMMYFUNCTION("""COMPUTED_VALUE"""),347.05)</f>
        <v>347.05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IFERROR(__xludf.DUMMYFUNCTION("""COMPUTED_VALUE"""),346.28)</f>
        <v>346.28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IFERROR(__xludf.DUMMYFUNCTION("""COMPUTED_VALUE"""),352.5)</f>
        <v>352.5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IFERROR(__xludf.DUMMYFUNCTION("""COMPUTED_VALUE"""),349.22)</f>
        <v>349.22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IFERROR(__xludf.DUMMYFUNCTION("""COMPUTED_VALUE"""),344.95)</f>
        <v>344.95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IFERROR(__xludf.DUMMYFUNCTION("""COMPUTED_VALUE"""),344.8)</f>
        <v>344.8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IFERROR(__xludf.DUMMYFUNCTION("""COMPUTED_VALUE"""),341.26)</f>
        <v>341.26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IFERROR(__xludf.DUMMYFUNCTION("""COMPUTED_VALUE"""),341.35)</f>
        <v>341.35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IFERROR(__xludf.DUMMYFUNCTION("""COMPUTED_VALUE"""),336.72)</f>
        <v>336.72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IFERROR(__xludf.DUMMYFUNCTION("""COMPUTED_VALUE"""),337.89)</f>
        <v>337.89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IFERROR(__xludf.DUMMYFUNCTION("""COMPUTED_VALUE"""),345.54)</f>
        <v>345.54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IFERROR(__xludf.DUMMYFUNCTION("""COMPUTED_VALUE"""),345.44)</f>
        <v>345.44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IFERROR(__xludf.DUMMYFUNCTION("""COMPUTED_VALUE"""),343.14)</f>
        <v>343.14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IFERROR(__xludf.DUMMYFUNCTION("""COMPUTED_VALUE"""),351.95)</f>
        <v>351.95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IFERROR(__xludf.DUMMYFUNCTION("""COMPUTED_VALUE"""),349.61)</f>
        <v>349.61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IFERROR(__xludf.DUMMYFUNCTION("""COMPUTED_VALUE"""),345.93)</f>
        <v>345.93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IFERROR(__xludf.DUMMYFUNCTION("""COMPUTED_VALUE"""),344.07)</f>
        <v>344.07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IFERROR(__xludf.DUMMYFUNCTION("""COMPUTED_VALUE"""),345.91)</f>
        <v>345.91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IFERROR(__xludf.DUMMYFUNCTION("""COMPUTED_VALUE"""),348.48)</f>
        <v>348.48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IFERROR(__xludf.DUMMYFUNCTION("""COMPUTED_VALUE"""),347.66)</f>
        <v>347.66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IFERROR(__xludf.DUMMYFUNCTION("""COMPUTED_VALUE"""),347.58)</f>
        <v>347.58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IFERROR(__xludf.DUMMYFUNCTION("""COMPUTED_VALUE"""),349.93)</f>
        <v>349.93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IFERROR(__xludf.DUMMYFUNCTION("""COMPUTED_VALUE"""),353.08)</f>
        <v>353.08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IFERROR(__xludf.DUMMYFUNCTION("""COMPUTED_VALUE"""),354.43)</f>
        <v>354.43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IFERROR(__xludf.DUMMYFUNCTION("""COMPUTED_VALUE"""),355.28)</f>
        <v>355.28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IFERROR(__xludf.DUMMYFUNCTION("""COMPUTED_VALUE"""),350.74)</f>
        <v>350.74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IFERROR(__xludf.DUMMYFUNCTION("""COMPUTED_VALUE"""),355.12)</f>
        <v>355.12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IFERROR(__xludf.DUMMYFUNCTION("""COMPUTED_VALUE"""),357.1)</f>
        <v>357.1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IFERROR(__xludf.DUMMYFUNCTION("""COMPUTED_VALUE"""),358.14)</f>
        <v>358.14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IFERROR(__xludf.DUMMYFUNCTION("""COMPUTED_VALUE"""),351.48)</f>
        <v>351.48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IFERROR(__xludf.DUMMYFUNCTION("""COMPUTED_VALUE"""),346.23)</f>
        <v>346.23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IFERROR(__xludf.DUMMYFUNCTION("""COMPUTED_VALUE"""),349.83)</f>
        <v>349.83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IFERROR(__xludf.DUMMYFUNCTION("""COMPUTED_VALUE"""),357.03)</f>
        <v>357.03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IFERROR(__xludf.DUMMYFUNCTION("""COMPUTED_VALUE"""),357.68)</f>
        <v>357.68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IFERROR(__xludf.DUMMYFUNCTION("""COMPUTED_VALUE"""),356.12)</f>
        <v>356.12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IFERROR(__xludf.DUMMYFUNCTION("""COMPUTED_VALUE"""),365.19)</f>
        <v>365.19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IFERROR(__xludf.DUMMYFUNCTION("""COMPUTED_VALUE"""),362.61)</f>
        <v>362.61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IFERROR(__xludf.DUMMYFUNCTION("""COMPUTED_VALUE"""),359.63)</f>
        <v>359.63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IFERROR(__xludf.DUMMYFUNCTION("""COMPUTED_VALUE"""),358.52)</f>
        <v>358.52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IFERROR(__xludf.DUMMYFUNCTION("""COMPUTED_VALUE"""),357.35)</f>
        <v>357.35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IFERROR(__xludf.DUMMYFUNCTION("""COMPUTED_VALUE"""),358.53)</f>
        <v>358.53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IFERROR(__xludf.DUMMYFUNCTION("""COMPUTED_VALUE"""),361.99)</f>
        <v>361.99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IFERROR(__xludf.DUMMYFUNCTION("""COMPUTED_VALUE"""),362.61)</f>
        <v>362.61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IFERROR(__xludf.DUMMYFUNCTION("""COMPUTED_VALUE"""),368.56)</f>
        <v>368.56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IFERROR(__xludf.DUMMYFUNCTION("""COMPUTED_VALUE"""),328.49)</f>
        <v>328.49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IFERROR(__xludf.DUMMYFUNCTION("""COMPUTED_VALUE"""),321.7)</f>
        <v>321.7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IFERROR(__xludf.DUMMYFUNCTION("""COMPUTED_VALUE"""),328.08)</f>
        <v>328.08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IFERROR(__xludf.DUMMYFUNCTION("""COMPUTED_VALUE"""),324.79)</f>
        <v>324.79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IFERROR(__xludf.DUMMYFUNCTION("""COMPUTED_VALUE"""),315.13)</f>
        <v>315.13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IFERROR(__xludf.DUMMYFUNCTION("""COMPUTED_VALUE"""),309.34)</f>
        <v>309.34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IFERROR(__xludf.DUMMYFUNCTION("""COMPUTED_VALUE"""),324.86)</f>
        <v>324.86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IFERROR(__xludf.DUMMYFUNCTION("""COMPUTED_VALUE"""),328.78)</f>
        <v>328.78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IFERROR(__xludf.DUMMYFUNCTION("""COMPUTED_VALUE"""),329.67)</f>
        <v>329.67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IFERROR(__xludf.DUMMYFUNCTION("""COMPUTED_VALUE"""),328.62)</f>
        <v>328.62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IFERROR(__xludf.DUMMYFUNCTION("""COMPUTED_VALUE"""),325.59)</f>
        <v>325.59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IFERROR(__xludf.DUMMYFUNCTION("""COMPUTED_VALUE"""),328.24)</f>
        <v>328.24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IFERROR(__xludf.DUMMYFUNCTION("""COMPUTED_VALUE"""),329.26)</f>
        <v>329.26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IFERROR(__xludf.DUMMYFUNCTION("""COMPUTED_VALUE"""),330.16)</f>
        <v>330.16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IFERROR(__xludf.DUMMYFUNCTION("""COMPUTED_VALUE"""),334.41)</f>
        <v>334.41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IFERROR(__xludf.DUMMYFUNCTION("""COMPUTED_VALUE"""),339.31)</f>
        <v>339.31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IFERROR(__xludf.DUMMYFUNCTION("""COMPUTED_VALUE"""),339.65)</f>
        <v>339.65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IFERROR(__xludf.DUMMYFUNCTION("""COMPUTED_VALUE"""),339.91)</f>
        <v>339.91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IFERROR(__xludf.DUMMYFUNCTION("""COMPUTED_VALUE"""),341.81)</f>
        <v>341.81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IFERROR(__xludf.DUMMYFUNCTION("""COMPUTED_VALUE"""),340.69)</f>
        <v>340.69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IFERROR(__xludf.DUMMYFUNCTION("""COMPUTED_VALUE"""),342.2)</f>
        <v>342.2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IFERROR(__xludf.DUMMYFUNCTION("""COMPUTED_VALUE"""),340.73)</f>
        <v>340.73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IFERROR(__xludf.DUMMYFUNCTION("""COMPUTED_VALUE"""),337.57)</f>
        <v>337.57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IFERROR(__xludf.DUMMYFUNCTION("""COMPUTED_VALUE"""),338.02)</f>
        <v>338.02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IFERROR(__xludf.DUMMYFUNCTION("""COMPUTED_VALUE"""),336.08)</f>
        <v>336.08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IFERROR(__xludf.DUMMYFUNCTION("""COMPUTED_VALUE"""),343.61)</f>
        <v>343.61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IFERROR(__xludf.DUMMYFUNCTION("""COMPUTED_VALUE"""),327.59)</f>
        <v>327.59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IFERROR(__xludf.DUMMYFUNCTION("""COMPUTED_VALUE"""),343.62)</f>
        <v>343.62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IFERROR(__xludf.DUMMYFUNCTION("""COMPUTED_VALUE"""),346.94)</f>
        <v>346.94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IFERROR(__xludf.DUMMYFUNCTION("""COMPUTED_VALUE"""),350.74)</f>
        <v>350.74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IFERROR(__xludf.DUMMYFUNCTION("""COMPUTED_VALUE"""),349.13)</f>
        <v>349.13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IFERROR(__xludf.DUMMYFUNCTION("""COMPUTED_VALUE"""),344.0)</f>
        <v>344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IFERROR(__xludf.DUMMYFUNCTION("""COMPUTED_VALUE"""),343.15)</f>
        <v>343.15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IFERROR(__xludf.DUMMYFUNCTION("""COMPUTED_VALUE"""),345.27)</f>
        <v>345.27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IFERROR(__xludf.DUMMYFUNCTION("""COMPUTED_VALUE"""),343.44)</f>
        <v>343.44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IFERROR(__xludf.DUMMYFUNCTION("""COMPUTED_VALUE"""),343.88)</f>
        <v>343.88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IFERROR(__xludf.DUMMYFUNCTION("""COMPUTED_VALUE"""),349.34)</f>
        <v>349.34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IFERROR(__xludf.DUMMYFUNCTION("""COMPUTED_VALUE"""),353.25)</f>
        <v>353.25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IFERROR(__xludf.DUMMYFUNCTION("""COMPUTED_VALUE"""),355.13)</f>
        <v>355.13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IFERROR(__xludf.DUMMYFUNCTION("""COMPUTED_VALUE"""),354.51)</f>
        <v>354.51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IFERROR(__xludf.DUMMYFUNCTION("""COMPUTED_VALUE"""),356.38)</f>
        <v>356.38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IFERROR(__xludf.DUMMYFUNCTION("""COMPUTED_VALUE"""),359.63)</f>
        <v>359.63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IFERROR(__xludf.DUMMYFUNCTION("""COMPUTED_VALUE"""),366.11)</f>
        <v>366.11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IFERROR(__xludf.DUMMYFUNCTION("""COMPUTED_VALUE"""),360.5)</f>
        <v>360.5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IFERROR(__xludf.DUMMYFUNCTION("""COMPUTED_VALUE"""),361.62)</f>
        <v>361.62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IFERROR(__xludf.DUMMYFUNCTION("""COMPUTED_VALUE"""),353.92)</f>
        <v>353.92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IFERROR(__xludf.DUMMYFUNCTION("""COMPUTED_VALUE"""),362.14)</f>
        <v>362.14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IFERROR(__xludf.DUMMYFUNCTION("""COMPUTED_VALUE"""),366.77)</f>
        <v>366.77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IFERROR(__xludf.DUMMYFUNCTION("""COMPUTED_VALUE"""),370.54)</f>
        <v>370.54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IFERROR(__xludf.DUMMYFUNCTION("""COMPUTED_VALUE"""),370.64)</f>
        <v>370.64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IFERROR(__xludf.DUMMYFUNCTION("""COMPUTED_VALUE"""),369.57)</f>
        <v>369.57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IFERROR(__xludf.DUMMYFUNCTION("""COMPUTED_VALUE"""),365.97)</f>
        <v>365.97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IFERROR(__xludf.DUMMYFUNCTION("""COMPUTED_VALUE"""),368.9)</f>
        <v>368.9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IFERROR(__xludf.DUMMYFUNCTION("""COMPUTED_VALUE"""),366.57)</f>
        <v>366.57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IFERROR(__xludf.DUMMYFUNCTION("""COMPUTED_VALUE"""),368.71)</f>
        <v>368.71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IFERROR(__xludf.DUMMYFUNCTION("""COMPUTED_VALUE"""),361.06)</f>
        <v>361.06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IFERROR(__xludf.DUMMYFUNCTION("""COMPUTED_VALUE"""),365.35)</f>
        <v>365.35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IFERROR(__xludf.DUMMYFUNCTION("""COMPUTED_VALUE"""),364.32)</f>
        <v>364.32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IFERROR(__xludf.DUMMYFUNCTION("""COMPUTED_VALUE"""),351.51)</f>
        <v>351.51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IFERROR(__xludf.DUMMYFUNCTION("""COMPUTED_VALUE"""),353.78)</f>
        <v>353.78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IFERROR(__xludf.DUMMYFUNCTION("""COMPUTED_VALUE"""),349.24)</f>
        <v>349.24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IFERROR(__xludf.DUMMYFUNCTION("""COMPUTED_VALUE"""),355.03)</f>
        <v>355.03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IFERROR(__xludf.DUMMYFUNCTION("""COMPUTED_VALUE"""),362.77)</f>
        <v>362.77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IFERROR(__xludf.DUMMYFUNCTION("""COMPUTED_VALUE"""),358.78)</f>
        <v>358.78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IFERROR(__xludf.DUMMYFUNCTION("""COMPUTED_VALUE"""),357.22)</f>
        <v>357.22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IFERROR(__xludf.DUMMYFUNCTION("""COMPUTED_VALUE"""),361.58)</f>
        <v>361.58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IFERROR(__xludf.DUMMYFUNCTION("""COMPUTED_VALUE"""),358.53)</f>
        <v>358.53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IFERROR(__xludf.DUMMYFUNCTION("""COMPUTED_VALUE"""),360.69)</f>
        <v>360.69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IFERROR(__xludf.DUMMYFUNCTION("""COMPUTED_VALUE"""),354.73)</f>
        <v>354.73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IFERROR(__xludf.DUMMYFUNCTION("""COMPUTED_VALUE"""),354.11)</f>
        <v>354.11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IFERROR(__xludf.DUMMYFUNCTION("""COMPUTED_VALUE"""),355.31)</f>
        <v>355.31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IFERROR(__xludf.DUMMYFUNCTION("""COMPUTED_VALUE"""),354.55)</f>
        <v>354.55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IFERROR(__xludf.DUMMYFUNCTION("""COMPUTED_VALUE"""),353.93)</f>
        <v>353.93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IFERROR(__xludf.DUMMYFUNCTION("""COMPUTED_VALUE"""),354.51)</f>
        <v>354.51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IFERROR(__xludf.DUMMYFUNCTION("""COMPUTED_VALUE"""),350.41)</f>
        <v>350.41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IFERROR(__xludf.DUMMYFUNCTION("""COMPUTED_VALUE"""),349.58)</f>
        <v>349.58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IFERROR(__xludf.DUMMYFUNCTION("""COMPUTED_VALUE"""),355.46)</f>
        <v>355.46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IFERROR(__xludf.DUMMYFUNCTION("""COMPUTED_VALUE"""),356.27)</f>
        <v>356.27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IFERROR(__xludf.DUMMYFUNCTION("""COMPUTED_VALUE"""),361.13)</f>
        <v>361.13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IFERROR(__xludf.DUMMYFUNCTION("""COMPUTED_VALUE"""),362.59)</f>
        <v>362.59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IFERROR(__xludf.DUMMYFUNCTION("""COMPUTED_VALUE"""),364.3)</f>
        <v>364.3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IFERROR(__xludf.DUMMYFUNCTION("""COMPUTED_VALUE"""),363.6)</f>
        <v>363.6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IFERROR(__xludf.DUMMYFUNCTION("""COMPUTED_VALUE"""),362.5)</f>
        <v>362.5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IFERROR(__xludf.DUMMYFUNCTION("""COMPUTED_VALUE"""),360.67)</f>
        <v>360.67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IFERROR(__xludf.DUMMYFUNCTION("""COMPUTED_VALUE"""),358.26)</f>
        <v>358.26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IFERROR(__xludf.DUMMYFUNCTION("""COMPUTED_VALUE"""),355.45)</f>
        <v>355.45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IFERROR(__xludf.DUMMYFUNCTION("""COMPUTED_VALUE"""),356.16)</f>
        <v>356.16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IFERROR(__xludf.DUMMYFUNCTION("""COMPUTED_VALUE"""),356.05)</f>
        <v>356.05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IFERROR(__xludf.DUMMYFUNCTION("""COMPUTED_VALUE"""),356.76)</f>
        <v>356.76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IFERROR(__xludf.DUMMYFUNCTION("""COMPUTED_VALUE"""),356.76)</f>
        <v>356.76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IFERROR(__xludf.DUMMYFUNCTION("""COMPUTED_VALUE"""),355.59)</f>
        <v>355.59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IFERROR(__xludf.DUMMYFUNCTION("""COMPUTED_VALUE"""),352.83)</f>
        <v>352.83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IFERROR(__xludf.DUMMYFUNCTION("""COMPUTED_VALUE"""),358.03)</f>
        <v>358.03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IFERROR(__xludf.DUMMYFUNCTION("""COMPUTED_VALUE"""),358.32)</f>
        <v>358.32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IFERROR(__xludf.DUMMYFUNCTION("""COMPUTED_VALUE"""),357.85)</f>
        <v>357.85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IFERROR(__xludf.DUMMYFUNCTION("""COMPUTED_VALUE"""),365.49)</f>
        <v>365.49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IFERROR(__xludf.DUMMYFUNCTION("""COMPUTED_VALUE"""),364.07)</f>
        <v>364.07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IFERROR(__xludf.DUMMYFUNCTION("""COMPUTED_VALUE"""),366.26)</f>
        <v>366.26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IFERROR(__xludf.DUMMYFUNCTION("""COMPUTED_VALUE"""),369.33)</f>
        <v>369.33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IFERROR(__xludf.DUMMYFUNCTION("""COMPUTED_VALUE"""),367.94)</f>
        <v>367.94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IFERROR(__xludf.DUMMYFUNCTION("""COMPUTED_VALUE"""),374.39)</f>
        <v>374.39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IFERROR(__xludf.DUMMYFUNCTION("""COMPUTED_VALUE"""),380.9)</f>
        <v>380.9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IFERROR(__xludf.DUMMYFUNCTION("""COMPUTED_VALUE"""),386.94)</f>
        <v>386.94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IFERROR(__xludf.DUMMYFUNCTION("""COMPUTED_VALUE"""),382.94)</f>
        <v>382.94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IFERROR(__xludf.DUMMYFUNCTION("""COMPUTED_VALUE"""),379.59)</f>
        <v>379.59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IFERROR(__xludf.DUMMYFUNCTION("""COMPUTED_VALUE"""),380.46)</f>
        <v>380.46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IFERROR(__xludf.DUMMYFUNCTION("""COMPUTED_VALUE"""),374.49)</f>
        <v>374.49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IFERROR(__xludf.DUMMYFUNCTION("""COMPUTED_VALUE"""),370.79)</f>
        <v>370.79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IFERROR(__xludf.DUMMYFUNCTION("""COMPUTED_VALUE"""),375.88)</f>
        <v>375.88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IFERROR(__xludf.DUMMYFUNCTION("""COMPUTED_VALUE"""),364.56)</f>
        <v>364.56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IFERROR(__xludf.DUMMYFUNCTION("""COMPUTED_VALUE"""),361.8)</f>
        <v>361.8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IFERROR(__xludf.DUMMYFUNCTION("""COMPUTED_VALUE"""),358.05)</f>
        <v>358.05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IFERROR(__xludf.DUMMYFUNCTION("""COMPUTED_VALUE"""),360.68)</f>
        <v>360.68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IFERROR(__xludf.DUMMYFUNCTION("""COMPUTED_VALUE"""),360.16)</f>
        <v>360.16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IFERROR(__xludf.DUMMYFUNCTION("""COMPUTED_VALUE"""),375.22)</f>
        <v>375.22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IFERROR(__xludf.DUMMYFUNCTION("""COMPUTED_VALUE"""),376.48)</f>
        <v>376.48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IFERROR(__xludf.DUMMYFUNCTION("""COMPUTED_VALUE"""),382.16)</f>
        <v>382.16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IFERROR(__xludf.DUMMYFUNCTION("""COMPUTED_VALUE"""),379.04)</f>
        <v>379.04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IFERROR(__xludf.DUMMYFUNCTION("""COMPUTED_VALUE"""),375.27)</f>
        <v>375.27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IFERROR(__xludf.DUMMYFUNCTION("""COMPUTED_VALUE"""),372.81)</f>
        <v>372.81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IFERROR(__xludf.DUMMYFUNCTION("""COMPUTED_VALUE"""),374.21)</f>
        <v>374.21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IFERROR(__xludf.DUMMYFUNCTION("""COMPUTED_VALUE"""),357.84)</f>
        <v>357.84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IFERROR(__xludf.DUMMYFUNCTION("""COMPUTED_VALUE"""),352.63)</f>
        <v>352.63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IFERROR(__xludf.DUMMYFUNCTION("""COMPUTED_VALUE"""),353.56)</f>
        <v>353.56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IFERROR(__xludf.DUMMYFUNCTION("""COMPUTED_VALUE"""),352.44)</f>
        <v>352.44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IFERROR(__xludf.DUMMYFUNCTION("""COMPUTED_VALUE"""),353.77)</f>
        <v>353.77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IFERROR(__xludf.DUMMYFUNCTION("""COMPUTED_VALUE"""),349.97)</f>
        <v>349.97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IFERROR(__xludf.DUMMYFUNCTION("""COMPUTED_VALUE"""),352.04)</f>
        <v>352.04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IFERROR(__xludf.DUMMYFUNCTION("""COMPUTED_VALUE"""),346.92)</f>
        <v>346.92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IFERROR(__xludf.DUMMYFUNCTION("""COMPUTED_VALUE"""),346.22)</f>
        <v>346.22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IFERROR(__xludf.DUMMYFUNCTION("""COMPUTED_VALUE"""),345.87)</f>
        <v>345.87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IFERROR(__xludf.DUMMYFUNCTION("""COMPUTED_VALUE"""),351.43)</f>
        <v>351.43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IFERROR(__xludf.DUMMYFUNCTION("""COMPUTED_VALUE"""),352.52)</f>
        <v>352.52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IFERROR(__xludf.DUMMYFUNCTION("""COMPUTED_VALUE"""),349.38)</f>
        <v>349.38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IFERROR(__xludf.DUMMYFUNCTION("""COMPUTED_VALUE"""),349.16)</f>
        <v>349.16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IFERROR(__xludf.DUMMYFUNCTION("""COMPUTED_VALUE"""),348.8)</f>
        <v>348.8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IFERROR(__xludf.DUMMYFUNCTION("""COMPUTED_VALUE"""),344.28)</f>
        <v>344.28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IFERROR(__xludf.DUMMYFUNCTION("""COMPUTED_VALUE"""),337.57)</f>
        <v>337.57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IFERROR(__xludf.DUMMYFUNCTION("""COMPUTED_VALUE"""),341.58)</f>
        <v>341.58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IFERROR(__xludf.DUMMYFUNCTION("""COMPUTED_VALUE"""),344.55)</f>
        <v>344.55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IFERROR(__xludf.DUMMYFUNCTION("""COMPUTED_VALUE"""),345.55)</f>
        <v>345.55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IFERROR(__xludf.DUMMYFUNCTION("""COMPUTED_VALUE"""),347.42)</f>
        <v>347.42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IFERROR(__xludf.DUMMYFUNCTION("""COMPUTED_VALUE"""),352.29)</f>
        <v>352.29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IFERROR(__xludf.DUMMYFUNCTION("""COMPUTED_VALUE"""),358.15)</f>
        <v>358.15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IFERROR(__xludf.DUMMYFUNCTION("""COMPUTED_VALUE"""),356.72)</f>
        <v>356.72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IFERROR(__xludf.DUMMYFUNCTION("""COMPUTED_VALUE"""),356.64)</f>
        <v>356.64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IFERROR(__xludf.DUMMYFUNCTION("""COMPUTED_VALUE"""),351.84)</f>
        <v>351.84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IFERROR(__xludf.DUMMYFUNCTION("""COMPUTED_VALUE"""),353.05)</f>
        <v>353.05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IFERROR(__xludf.DUMMYFUNCTION("""COMPUTED_VALUE"""),350.79)</f>
        <v>350.79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IFERROR(__xludf.DUMMYFUNCTION("""COMPUTED_VALUE"""),349.98)</f>
        <v>349.98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IFERROR(__xludf.DUMMYFUNCTION("""COMPUTED_VALUE"""),351.5)</f>
        <v>351.5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IFERROR(__xludf.DUMMYFUNCTION("""COMPUTED_VALUE"""),355.03)</f>
        <v>355.03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IFERROR(__xludf.DUMMYFUNCTION("""COMPUTED_VALUE"""),355.39)</f>
        <v>355.39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IFERROR(__xludf.DUMMYFUNCTION("""COMPUTED_VALUE"""),357.25)</f>
        <v>357.25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IFERROR(__xludf.DUMMYFUNCTION("""COMPUTED_VALUE"""),358.94)</f>
        <v>358.94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IFERROR(__xludf.DUMMYFUNCTION("""COMPUTED_VALUE"""),358.94)</f>
        <v>358.94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IFERROR(__xludf.DUMMYFUNCTION("""COMPUTED_VALUE"""),353.74)</f>
        <v>353.74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IFERROR(__xludf.DUMMYFUNCTION("""COMPUTED_VALUE"""),361.13)</f>
        <v>361.13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IFERROR(__xludf.DUMMYFUNCTION("""COMPUTED_VALUE"""),360.89)</f>
        <v>360.89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IFERROR(__xludf.DUMMYFUNCTION("""COMPUTED_VALUE"""),356.81)</f>
        <v>356.81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IFERROR(__xludf.DUMMYFUNCTION("""COMPUTED_VALUE"""),356.0)</f>
        <v>356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IFERROR(__xludf.DUMMYFUNCTION("""COMPUTED_VALUE"""),352.42)</f>
        <v>352.42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IFERROR(__xludf.DUMMYFUNCTION("""COMPUTED_VALUE"""),348.71)</f>
        <v>348.71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IFERROR(__xludf.DUMMYFUNCTION("""COMPUTED_VALUE"""),349.07)</f>
        <v>349.07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IFERROR(__xludf.DUMMYFUNCTION("""COMPUTED_VALUE"""),349.81)</f>
        <v>349.81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IFERROR(__xludf.DUMMYFUNCTION("""COMPUTED_VALUE"""),350.56)</f>
        <v>350.56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IFERROR(__xludf.DUMMYFUNCTION("""COMPUTED_VALUE"""),351.98)</f>
        <v>351.98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IFERROR(__xludf.DUMMYFUNCTION("""COMPUTED_VALUE"""),348.14)</f>
        <v>348.14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IFERROR(__xludf.DUMMYFUNCTION("""COMPUTED_VALUE"""),357.21)</f>
        <v>357.21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IFERROR(__xludf.DUMMYFUNCTION("""COMPUTED_VALUE"""),357.68)</f>
        <v>357.68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IFERROR(__xludf.DUMMYFUNCTION("""COMPUTED_VALUE"""),367.43)</f>
        <v>367.43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IFERROR(__xludf.DUMMYFUNCTION("""COMPUTED_VALUE"""),367.73)</f>
        <v>367.73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IFERROR(__xludf.DUMMYFUNCTION("""COMPUTED_VALUE"""),355.93)</f>
        <v>355.93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IFERROR(__xludf.DUMMYFUNCTION("""COMPUTED_VALUE"""),354.41)</f>
        <v>354.41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IFERROR(__xludf.DUMMYFUNCTION("""COMPUTED_VALUE"""),353.73)</f>
        <v>353.73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IFERROR(__xludf.DUMMYFUNCTION("""COMPUTED_VALUE"""),358.04)</f>
        <v>358.04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IFERROR(__xludf.DUMMYFUNCTION("""COMPUTED_VALUE"""),351.24)</f>
        <v>351.24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IFERROR(__xludf.DUMMYFUNCTION("""COMPUTED_VALUE"""),347.68)</f>
        <v>347.68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IFERROR(__xludf.DUMMYFUNCTION("""COMPUTED_VALUE"""),350.12)</f>
        <v>350.12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IFERROR(__xludf.DUMMYFUNCTION("""COMPUTED_VALUE"""),357.92)</f>
        <v>357.92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IFERROR(__xludf.DUMMYFUNCTION("""COMPUTED_VALUE"""),361.11)</f>
        <v>361.11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IFERROR(__xludf.DUMMYFUNCTION("""COMPUTED_VALUE"""),351.72)</f>
        <v>351.72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IFERROR(__xludf.DUMMYFUNCTION("""COMPUTED_VALUE"""),384.1)</f>
        <v>384.1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IFERROR(__xludf.DUMMYFUNCTION("""COMPUTED_VALUE"""),378.66)</f>
        <v>378.66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IFERROR(__xludf.DUMMYFUNCTION("""COMPUTED_VALUE"""),383.5)</f>
        <v>383.5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IFERROR(__xludf.DUMMYFUNCTION("""COMPUTED_VALUE"""),378.97)</f>
        <v>378.97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IFERROR(__xludf.DUMMYFUNCTION("""COMPUTED_VALUE"""),377.24)</f>
        <v>377.24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IFERROR(__xludf.DUMMYFUNCTION("""COMPUTED_VALUE"""),376.28)</f>
        <v>376.28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IFERROR(__xludf.DUMMYFUNCTION("""COMPUTED_VALUE"""),377.55)</f>
        <v>377.55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IFERROR(__xludf.DUMMYFUNCTION("""COMPUTED_VALUE"""),384.07)</f>
        <v>384.07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IFERROR(__xludf.DUMMYFUNCTION("""COMPUTED_VALUE"""),380.3)</f>
        <v>380.3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IFERROR(__xludf.DUMMYFUNCTION("""COMPUTED_VALUE"""),380.26)</f>
        <v>380.26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IFERROR(__xludf.DUMMYFUNCTION("""COMPUTED_VALUE"""),376.9)</f>
        <v>376.9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IFERROR(__xludf.DUMMYFUNCTION("""COMPUTED_VALUE"""),385.7)</f>
        <v>385.7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IFERROR(__xludf.DUMMYFUNCTION("""COMPUTED_VALUE"""),382.35)</f>
        <v>382.35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IFERROR(__xludf.DUMMYFUNCTION("""COMPUTED_VALUE"""),383.19)</f>
        <v>383.19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IFERROR(__xludf.DUMMYFUNCTION("""COMPUTED_VALUE"""),385.85)</f>
        <v>385.85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IFERROR(__xludf.DUMMYFUNCTION("""COMPUTED_VALUE"""),392.03)</f>
        <v>392.03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IFERROR(__xludf.DUMMYFUNCTION("""COMPUTED_VALUE"""),383.72)</f>
        <v>383.72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IFERROR(__xludf.DUMMYFUNCTION("""COMPUTED_VALUE"""),388.79)</f>
        <v>388.79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IFERROR(__xludf.DUMMYFUNCTION("""COMPUTED_VALUE"""),394.56)</f>
        <v>394.56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IFERROR(__xludf.DUMMYFUNCTION("""COMPUTED_VALUE"""),390.48)</f>
        <v>390.48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IFERROR(__xludf.DUMMYFUNCTION("""COMPUTED_VALUE"""),389.06)</f>
        <v>389.06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IFERROR(__xludf.DUMMYFUNCTION("""COMPUTED_VALUE"""),392.67)</f>
        <v>392.67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IFERROR(__xludf.DUMMYFUNCTION("""COMPUTED_VALUE"""),397.0)</f>
        <v>397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IFERROR(__xludf.DUMMYFUNCTION("""COMPUTED_VALUE"""),394.11)</f>
        <v>394.11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IFERROR(__xludf.DUMMYFUNCTION("""COMPUTED_VALUE"""),390.61)</f>
        <v>390.61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IFERROR(__xludf.DUMMYFUNCTION("""COMPUTED_VALUE"""),393.22)</f>
        <v>393.22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IFERROR(__xludf.DUMMYFUNCTION("""COMPUTED_VALUE"""),393.45)</f>
        <v>393.45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IFERROR(__xludf.DUMMYFUNCTION("""COMPUTED_VALUE"""),389.51)</f>
        <v>389.51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IFERROR(__xludf.DUMMYFUNCTION("""COMPUTED_VALUE"""),380.59)</f>
        <v>380.59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IFERROR(__xludf.DUMMYFUNCTION("""COMPUTED_VALUE"""),382.92)</f>
        <v>382.92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IFERROR(__xludf.DUMMYFUNCTION("""COMPUTED_VALUE"""),381.56)</f>
        <v>381.56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IFERROR(__xludf.DUMMYFUNCTION("""COMPUTED_VALUE"""),386.62)</f>
        <v>386.62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IFERROR(__xludf.DUMMYFUNCTION("""COMPUTED_VALUE"""),384.34)</f>
        <v>384.34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IFERROR(__xludf.DUMMYFUNCTION("""COMPUTED_VALUE"""),387.08)</f>
        <v>387.08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IFERROR(__xludf.DUMMYFUNCTION("""COMPUTED_VALUE"""),384.35)</f>
        <v>384.35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IFERROR(__xludf.DUMMYFUNCTION("""COMPUTED_VALUE"""),387.04)</f>
        <v>387.04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IFERROR(__xludf.DUMMYFUNCTION("""COMPUTED_VALUE"""),396.51)</f>
        <v>396.51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IFERROR(__xludf.DUMMYFUNCTION("""COMPUTED_VALUE"""),397.02)</f>
        <v>397.02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IFERROR(__xludf.DUMMYFUNCTION("""COMPUTED_VALUE"""),398.62)</f>
        <v>398.62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IFERROR(__xludf.DUMMYFUNCTION("""COMPUTED_VALUE"""),406.8)</f>
        <v>406.8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IFERROR(__xludf.DUMMYFUNCTION("""COMPUTED_VALUE"""),404.31)</f>
        <v>404.31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IFERROR(__xludf.DUMMYFUNCTION("""COMPUTED_VALUE"""),407.13)</f>
        <v>407.13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IFERROR(__xludf.DUMMYFUNCTION("""COMPUTED_VALUE"""),415.8)</f>
        <v>415.8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IFERROR(__xludf.DUMMYFUNCTION("""COMPUTED_VALUE"""),435.23)</f>
        <v>435.23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IFERROR(__xludf.DUMMYFUNCTION("""COMPUTED_VALUE"""),434.0)</f>
        <v>434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IFERROR(__xludf.DUMMYFUNCTION("""COMPUTED_VALUE"""),428.98)</f>
        <v>428.98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IFERROR(__xludf.DUMMYFUNCTION("""COMPUTED_VALUE"""),425.73)</f>
        <v>425.73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IFERROR(__xludf.DUMMYFUNCTION("""COMPUTED_VALUE"""),434.24)</f>
        <v>434.24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IFERROR(__xludf.DUMMYFUNCTION("""COMPUTED_VALUE"""),429.18)</f>
        <v>429.18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IFERROR(__xludf.DUMMYFUNCTION("""COMPUTED_VALUE"""),430.92)</f>
        <v>430.92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IFERROR(__xludf.DUMMYFUNCTION("""COMPUTED_VALUE"""),426.52)</f>
        <v>426.52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IFERROR(__xludf.DUMMYFUNCTION("""COMPUTED_VALUE"""),426.39)</f>
        <v>426.39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IFERROR(__xludf.DUMMYFUNCTION("""COMPUTED_VALUE"""),407.57)</f>
        <v>407.57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IFERROR(__xludf.DUMMYFUNCTION("""COMPUTED_VALUE"""),411.03)</f>
        <v>411.03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IFERROR(__xludf.DUMMYFUNCTION("""COMPUTED_VALUE"""),410.54)</f>
        <v>410.54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IFERROR(__xludf.DUMMYFUNCTION("""COMPUTED_VALUE"""),422.24)</f>
        <v>422.24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IFERROR(__xludf.DUMMYFUNCTION("""COMPUTED_VALUE"""),424.04)</f>
        <v>424.04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IFERROR(__xludf.DUMMYFUNCTION("""COMPUTED_VALUE"""),424.68)</f>
        <v>424.68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IFERROR(__xludf.DUMMYFUNCTION("""COMPUTED_VALUE"""),437.62)</f>
        <v>437.62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IFERROR(__xludf.DUMMYFUNCTION("""COMPUTED_VALUE"""),448.28)</f>
        <v>448.28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IFERROR(__xludf.DUMMYFUNCTION("""COMPUTED_VALUE"""),453.76)</f>
        <v>453.76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IFERROR(__xludf.DUMMYFUNCTION("""COMPUTED_VALUE"""),445.4)</f>
        <v>445.4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IFERROR(__xludf.DUMMYFUNCTION("""COMPUTED_VALUE"""),444.6)</f>
        <v>444.6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IFERROR(__xludf.DUMMYFUNCTION("""COMPUTED_VALUE"""),440.88)</f>
        <v>440.88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IFERROR(__xludf.DUMMYFUNCTION("""COMPUTED_VALUE"""),445.12)</f>
        <v>445.12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IFERROR(__xludf.DUMMYFUNCTION("""COMPUTED_VALUE"""),441.0)</f>
        <v>441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IFERROR(__xludf.DUMMYFUNCTION("""COMPUTED_VALUE"""),441.62)</f>
        <v>441.62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IFERROR(__xludf.DUMMYFUNCTION("""COMPUTED_VALUE"""),437.04)</f>
        <v>437.04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IFERROR(__xludf.DUMMYFUNCTION("""COMPUTED_VALUE"""),416.98)</f>
        <v>416.98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IFERROR(__xludf.DUMMYFUNCTION("""COMPUTED_VALUE"""),414.8)</f>
        <v>414.8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IFERROR(__xludf.DUMMYFUNCTION("""COMPUTED_VALUE"""),418.98)</f>
        <v>418.98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IFERROR(__xludf.DUMMYFUNCTION("""COMPUTED_VALUE"""),422.52)</f>
        <v>422.52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IFERROR(__xludf.DUMMYFUNCTION("""COMPUTED_VALUE"""),420.62)</f>
        <v>420.62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IFERROR(__xludf.DUMMYFUNCTION("""COMPUTED_VALUE"""),429.0)</f>
        <v>429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IFERROR(__xludf.DUMMYFUNCTION("""COMPUTED_VALUE"""),423.12)</f>
        <v>423.12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IFERROR(__xludf.DUMMYFUNCTION("""COMPUTED_VALUE"""),418.48)</f>
        <v>418.48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IFERROR(__xludf.DUMMYFUNCTION("""COMPUTED_VALUE"""),421.28)</f>
        <v>421.28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IFERROR(__xludf.DUMMYFUNCTION("""COMPUTED_VALUE"""),421.64)</f>
        <v>421.64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IFERROR(__xludf.DUMMYFUNCTION("""COMPUTED_VALUE"""),422.24)</f>
        <v>422.24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IFERROR(__xludf.DUMMYFUNCTION("""COMPUTED_VALUE"""),418.02)</f>
        <v>418.02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IFERROR(__xludf.DUMMYFUNCTION("""COMPUTED_VALUE"""),414.26)</f>
        <v>414.26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IFERROR(__xludf.DUMMYFUNCTION("""COMPUTED_VALUE"""),413.16)</f>
        <v>413.16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IFERROR(__xludf.DUMMYFUNCTION("""COMPUTED_VALUE"""),420.16)</f>
        <v>420.16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IFERROR(__xludf.DUMMYFUNCTION("""COMPUTED_VALUE"""),417.86)</f>
        <v>417.86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IFERROR(__xludf.DUMMYFUNCTION("""COMPUTED_VALUE"""),415.48)</f>
        <v>415.48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IFERROR(__xludf.DUMMYFUNCTION("""COMPUTED_VALUE"""),414.86)</f>
        <v>414.86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IFERROR(__xludf.DUMMYFUNCTION("""COMPUTED_VALUE"""),416.32)</f>
        <v>416.32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IFERROR(__xludf.DUMMYFUNCTION("""COMPUTED_VALUE"""),414.94)</f>
        <v>414.94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IFERROR(__xludf.DUMMYFUNCTION("""COMPUTED_VALUE"""),412.72)</f>
        <v>412.72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IFERROR(__xludf.DUMMYFUNCTION("""COMPUTED_VALUE"""),408.9)</f>
        <v>408.9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IFERROR(__xludf.DUMMYFUNCTION("""COMPUTED_VALUE"""),409.26)</f>
        <v>409.26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IFERROR(__xludf.DUMMYFUNCTION("""COMPUTED_VALUE"""),407.98)</f>
        <v>407.98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IFERROR(__xludf.DUMMYFUNCTION("""COMPUTED_VALUE"""),414.68)</f>
        <v>414.68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IFERROR(__xludf.DUMMYFUNCTION("""COMPUTED_VALUE"""),427.64)</f>
        <v>427.64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IFERROR(__xludf.DUMMYFUNCTION("""COMPUTED_VALUE"""),430.22)</f>
        <v>430.22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IFERROR(__xludf.DUMMYFUNCTION("""COMPUTED_VALUE"""),429.06)</f>
        <v>429.06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IFERROR(__xludf.DUMMYFUNCTION("""COMPUTED_VALUE"""),425.36)</f>
        <v>425.36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IFERROR(__xludf.DUMMYFUNCTION("""COMPUTED_VALUE"""),421.48)</f>
        <v>421.48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IFERROR(__xludf.DUMMYFUNCTION("""COMPUTED_VALUE"""),427.8)</f>
        <v>427.8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IFERROR(__xludf.DUMMYFUNCTION("""COMPUTED_VALUE"""),427.36)</f>
        <v>427.36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IFERROR(__xludf.DUMMYFUNCTION("""COMPUTED_VALUE"""),426.48)</f>
        <v>426.48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IFERROR(__xludf.DUMMYFUNCTION("""COMPUTED_VALUE"""),429.28)</f>
        <v>429.28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IFERROR(__xludf.DUMMYFUNCTION("""COMPUTED_VALUE"""),433.96)</f>
        <v>433.96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IFERROR(__xludf.DUMMYFUNCTION("""COMPUTED_VALUE"""),436.82)</f>
        <v>436.82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IFERROR(__xludf.DUMMYFUNCTION("""COMPUTED_VALUE"""),444.72)</f>
        <v>444.72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IFERROR(__xludf.DUMMYFUNCTION("""COMPUTED_VALUE"""),439.66)</f>
        <v>439.66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IFERROR(__xludf.DUMMYFUNCTION("""COMPUTED_VALUE"""),440.78)</f>
        <v>440.78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IFERROR(__xludf.DUMMYFUNCTION("""COMPUTED_VALUE"""),441.58)</f>
        <v>441.58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IFERROR(__xludf.DUMMYFUNCTION("""COMPUTED_VALUE"""),432.7)</f>
        <v>432.7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IFERROR(__xludf.DUMMYFUNCTION("""COMPUTED_VALUE"""),436.72)</f>
        <v>436.72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IFERROR(__xludf.DUMMYFUNCTION("""COMPUTED_VALUE"""),433.82)</f>
        <v>433.82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IFERROR(__xludf.DUMMYFUNCTION("""COMPUTED_VALUE"""),425.32)</f>
        <v>425.32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IFERROR(__xludf.DUMMYFUNCTION("""COMPUTED_VALUE"""),425.96)</f>
        <v>425.96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IFERROR(__xludf.DUMMYFUNCTION("""COMPUTED_VALUE"""),429.96)</f>
        <v>429.96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IFERROR(__xludf.DUMMYFUNCTION("""COMPUTED_VALUE"""),444.9)</f>
        <v>444.9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IFERROR(__xludf.DUMMYFUNCTION("""COMPUTED_VALUE"""),445.86)</f>
        <v>445.86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IFERROR(__xludf.DUMMYFUNCTION("""COMPUTED_VALUE"""),440.76)</f>
        <v>440.76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IFERROR(__xludf.DUMMYFUNCTION("""COMPUTED_VALUE"""),444.12)</f>
        <v>444.12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IFERROR(__xludf.DUMMYFUNCTION("""COMPUTED_VALUE"""),440.76)</f>
        <v>440.76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IFERROR(__xludf.DUMMYFUNCTION("""COMPUTED_VALUE"""),437.62)</f>
        <v>437.62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IFERROR(__xludf.DUMMYFUNCTION("""COMPUTED_VALUE"""),435.88)</f>
        <v>435.88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IFERROR(__xludf.DUMMYFUNCTION("""COMPUTED_VALUE"""),434.16)</f>
        <v>434.16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IFERROR(__xludf.DUMMYFUNCTION("""COMPUTED_VALUE"""),428.1)</f>
        <v>428.1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IFERROR(__xludf.DUMMYFUNCTION("""COMPUTED_VALUE"""),433.04)</f>
        <v>433.04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IFERROR(__xludf.DUMMYFUNCTION("""COMPUTED_VALUE"""),432.04)</f>
        <v>432.04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IFERROR(__xludf.DUMMYFUNCTION("""COMPUTED_VALUE"""),434.08)</f>
        <v>434.08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IFERROR(__xludf.DUMMYFUNCTION("""COMPUTED_VALUE"""),428.42)</f>
        <v>428.42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IFERROR(__xludf.DUMMYFUNCTION("""COMPUTED_VALUE"""),424.92)</f>
        <v>424.92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IFERROR(__xludf.DUMMYFUNCTION("""COMPUTED_VALUE"""),393.32)</f>
        <v>393.32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IFERROR(__xludf.DUMMYFUNCTION("""COMPUTED_VALUE"""),394.54)</f>
        <v>394.54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IFERROR(__xludf.DUMMYFUNCTION("""COMPUTED_VALUE"""),391.94)</f>
        <v>391.94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IFERROR(__xludf.DUMMYFUNCTION("""COMPUTED_VALUE"""),395.72)</f>
        <v>395.72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IFERROR(__xludf.DUMMYFUNCTION("""COMPUTED_VALUE"""),398.48)</f>
        <v>398.48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IFERROR(__xludf.DUMMYFUNCTION("""COMPUTED_VALUE"""),399.4)</f>
        <v>399.4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IFERROR(__xludf.DUMMYFUNCTION("""COMPUTED_VALUE"""),400.6)</f>
        <v>400.6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IFERROR(__xludf.DUMMYFUNCTION("""COMPUTED_VALUE"""),400.48)</f>
        <v>400.48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IFERROR(__xludf.DUMMYFUNCTION("""COMPUTED_VALUE"""),398.42)</f>
        <v>398.42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IFERROR(__xludf.DUMMYFUNCTION("""COMPUTED_VALUE"""),390.54)</f>
        <v>390.54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IFERROR(__xludf.DUMMYFUNCTION("""COMPUTED_VALUE"""),395.18)</f>
        <v>395.18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IFERROR(__xludf.DUMMYFUNCTION("""COMPUTED_VALUE"""),391.8)</f>
        <v>391.8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IFERROR(__xludf.DUMMYFUNCTION("""COMPUTED_VALUE"""),397.54)</f>
        <v>397.54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IFERROR(__xludf.DUMMYFUNCTION("""COMPUTED_VALUE"""),395.64)</f>
        <v>395.64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IFERROR(__xludf.DUMMYFUNCTION("""COMPUTED_VALUE"""),400.28)</f>
        <v>400.28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IFERROR(__xludf.DUMMYFUNCTION("""COMPUTED_VALUE"""),405.98)</f>
        <v>405.98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IFERROR(__xludf.DUMMYFUNCTION("""COMPUTED_VALUE"""),403.5)</f>
        <v>403.5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IFERROR(__xludf.DUMMYFUNCTION("""COMPUTED_VALUE"""),403.56)</f>
        <v>403.56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IFERROR(__xludf.DUMMYFUNCTION("""COMPUTED_VALUE"""),397.32)</f>
        <v>397.32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IFERROR(__xludf.DUMMYFUNCTION("""COMPUTED_VALUE"""),396.66)</f>
        <v>396.66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IFERROR(__xludf.DUMMYFUNCTION("""COMPUTED_VALUE"""),393.14)</f>
        <v>393.14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IFERROR(__xludf.DUMMYFUNCTION("""COMPUTED_VALUE"""),388.94)</f>
        <v>388.94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IFERROR(__xludf.DUMMYFUNCTION("""COMPUTED_VALUE"""),392.06)</f>
        <v>392.06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IFERROR(__xludf.DUMMYFUNCTION("""COMPUTED_VALUE"""),393.72)</f>
        <v>393.72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IFERROR(__xludf.DUMMYFUNCTION("""COMPUTED_VALUE"""),388.5)</f>
        <v>388.5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IFERROR(__xludf.DUMMYFUNCTION("""COMPUTED_VALUE"""),392.04)</f>
        <v>392.04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IFERROR(__xludf.DUMMYFUNCTION("""COMPUTED_VALUE"""),389.94)</f>
        <v>389.94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IFERROR(__xludf.DUMMYFUNCTION("""COMPUTED_VALUE"""),389.1)</f>
        <v>389.1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IFERROR(__xludf.DUMMYFUNCTION("""COMPUTED_VALUE"""),390.02)</f>
        <v>390.02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IFERROR(__xludf.DUMMYFUNCTION("""COMPUTED_VALUE"""),392.08)</f>
        <v>392.08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IFERROR(__xludf.DUMMYFUNCTION("""COMPUTED_VALUE"""),394.66)</f>
        <v>394.66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IFERROR(__xludf.DUMMYFUNCTION("""COMPUTED_VALUE"""),394.46)</f>
        <v>394.46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IFERROR(__xludf.DUMMYFUNCTION("""COMPUTED_VALUE"""),394.46)</f>
        <v>394.46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IFERROR(__xludf.DUMMYFUNCTION("""COMPUTED_VALUE"""),394.16)</f>
        <v>394.16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IFERROR(__xludf.DUMMYFUNCTION("""COMPUTED_VALUE"""),404.34)</f>
        <v>404.34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IFERROR(__xludf.DUMMYFUNCTION("""COMPUTED_VALUE"""),410.06)</f>
        <v>410.06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IFERROR(__xludf.DUMMYFUNCTION("""COMPUTED_VALUE"""),410.92)</f>
        <v>410.92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IFERROR(__xludf.DUMMYFUNCTION("""COMPUTED_VALUE"""),406.2)</f>
        <v>406.2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IFERROR(__xludf.DUMMYFUNCTION("""COMPUTED_VALUE"""),404.34)</f>
        <v>404.34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IFERROR(__xludf.DUMMYFUNCTION("""COMPUTED_VALUE"""),409.54)</f>
        <v>409.54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IFERROR(__xludf.DUMMYFUNCTION("""COMPUTED_VALUE"""),406.26)</f>
        <v>406.26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IFERROR(__xludf.DUMMYFUNCTION("""COMPUTED_VALUE"""),402.7)</f>
        <v>402.7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IFERROR(__xludf.DUMMYFUNCTION("""COMPUTED_VALUE"""),398.96)</f>
        <v>398.96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IFERROR(__xludf.DUMMYFUNCTION("""COMPUTED_VALUE"""),398.32)</f>
        <v>398.32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IFERROR(__xludf.DUMMYFUNCTION("""COMPUTED_VALUE"""),398.54)</f>
        <v>398.54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IFERROR(__xludf.DUMMYFUNCTION("""COMPUTED_VALUE"""),412.66)</f>
        <v>412.66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IFERROR(__xludf.DUMMYFUNCTION("""COMPUTED_VALUE"""),420.1)</f>
        <v>420.1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IFERROR(__xludf.DUMMYFUNCTION("""COMPUTED_VALUE"""),429.2)</f>
        <v>429.2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IFERROR(__xludf.DUMMYFUNCTION("""COMPUTED_VALUE"""),425.38)</f>
        <v>425.38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IFERROR(__xludf.DUMMYFUNCTION("""COMPUTED_VALUE"""),423.56)</f>
        <v>423.56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IFERROR(__xludf.DUMMYFUNCTION("""COMPUTED_VALUE"""),428.92)</f>
        <v>428.92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IFERROR(__xludf.DUMMYFUNCTION("""COMPUTED_VALUE"""),430.02)</f>
        <v>430.02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IFERROR(__xludf.DUMMYFUNCTION("""COMPUTED_VALUE"""),430.42)</f>
        <v>430.42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IFERROR(__xludf.DUMMYFUNCTION("""COMPUTED_VALUE"""),430.36)</f>
        <v>430.36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IFERROR(__xludf.DUMMYFUNCTION("""COMPUTED_VALUE"""),429.92)</f>
        <v>429.92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IFERROR(__xludf.DUMMYFUNCTION("""COMPUTED_VALUE"""),441.08)</f>
        <v>441.08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IFERROR(__xludf.DUMMYFUNCTION("""COMPUTED_VALUE"""),441.16)</f>
        <v>441.16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IFERROR(__xludf.DUMMYFUNCTION("""COMPUTED_VALUE"""),442.76)</f>
        <v>442.76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IFERROR(__xludf.DUMMYFUNCTION("""COMPUTED_VALUE"""),439.4)</f>
        <v>439.4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IFERROR(__xludf.DUMMYFUNCTION("""COMPUTED_VALUE"""),445.12)</f>
        <v>445.12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IFERROR(__xludf.DUMMYFUNCTION("""COMPUTED_VALUE"""),437.4)</f>
        <v>437.4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IFERROR(__xludf.DUMMYFUNCTION("""COMPUTED_VALUE"""),429.72)</f>
        <v>429.72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IFERROR(__xludf.DUMMYFUNCTION("""COMPUTED_VALUE"""),432.16)</f>
        <v>432.16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IFERROR(__xludf.DUMMYFUNCTION("""COMPUTED_VALUE"""),430.1)</f>
        <v>430.1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IFERROR(__xludf.DUMMYFUNCTION("""COMPUTED_VALUE"""),427.44)</f>
        <v>427.44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IFERROR(__xludf.DUMMYFUNCTION("""COMPUTED_VALUE"""),420.44)</f>
        <v>420.44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IFERROR(__xludf.DUMMYFUNCTION("""COMPUTED_VALUE"""),422.7)</f>
        <v>422.7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IFERROR(__xludf.DUMMYFUNCTION("""COMPUTED_VALUE"""),419.32)</f>
        <v>419.32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IFERROR(__xludf.DUMMYFUNCTION("""COMPUTED_VALUE"""),416.64)</f>
        <v>416.64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IFERROR(__xludf.DUMMYFUNCTION("""COMPUTED_VALUE"""),417.66)</f>
        <v>417.66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IFERROR(__xludf.DUMMYFUNCTION("""COMPUTED_VALUE"""),418.54)</f>
        <v>418.54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IFERROR(__xludf.DUMMYFUNCTION("""COMPUTED_VALUE"""),417.38)</f>
        <v>417.38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IFERROR(__xludf.DUMMYFUNCTION("""COMPUTED_VALUE"""),416.9)</f>
        <v>416.9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IFERROR(__xludf.DUMMYFUNCTION("""COMPUTED_VALUE"""),415.04)</f>
        <v>415.04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IFERROR(__xludf.DUMMYFUNCTION("""COMPUTED_VALUE"""),415.94)</f>
        <v>415.94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IFERROR(__xludf.DUMMYFUNCTION("""COMPUTED_VALUE"""),420.58)</f>
        <v>420.58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IFERROR(__xludf.DUMMYFUNCTION("""COMPUTED_VALUE"""),418.62)</f>
        <v>418.62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IFERROR(__xludf.DUMMYFUNCTION("""COMPUTED_VALUE"""),421.18)</f>
        <v>421.18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IFERROR(__xludf.DUMMYFUNCTION("""COMPUTED_VALUE"""),419.74)</f>
        <v>419.74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IFERROR(__xludf.DUMMYFUNCTION("""COMPUTED_VALUE"""),417.56)</f>
        <v>417.56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IFERROR(__xludf.DUMMYFUNCTION("""COMPUTED_VALUE"""),417.46)</f>
        <v>417.46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IFERROR(__xludf.DUMMYFUNCTION("""COMPUTED_VALUE"""),413.98)</f>
        <v>413.98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IFERROR(__xludf.DUMMYFUNCTION("""COMPUTED_VALUE"""),420.76)</f>
        <v>420.76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IFERROR(__xludf.DUMMYFUNCTION("""COMPUTED_VALUE"""),422.04)</f>
        <v>422.04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IFERROR(__xludf.DUMMYFUNCTION("""COMPUTED_VALUE"""),424.88)</f>
        <v>424.88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IFERROR(__xludf.DUMMYFUNCTION("""COMPUTED_VALUE"""),429.52)</f>
        <v>429.52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IFERROR(__xludf.DUMMYFUNCTION("""COMPUTED_VALUE"""),428.48)</f>
        <v>428.48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IFERROR(__xludf.DUMMYFUNCTION("""COMPUTED_VALUE"""),429.22)</f>
        <v>429.22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IFERROR(__xludf.DUMMYFUNCTION("""COMPUTED_VALUE"""),427.08)</f>
        <v>427.08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IFERROR(__xludf.DUMMYFUNCTION("""COMPUTED_VALUE"""),430.98)</f>
        <v>430.98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IFERROR(__xludf.DUMMYFUNCTION("""COMPUTED_VALUE"""),426.32)</f>
        <v>426.32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IFERROR(__xludf.DUMMYFUNCTION("""COMPUTED_VALUE"""),425.54)</f>
        <v>425.54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IFERROR(__xludf.DUMMYFUNCTION("""COMPUTED_VALUE"""),425.9)</f>
        <v>425.9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IFERROR(__xludf.DUMMYFUNCTION("""COMPUTED_VALUE"""),436.04)</f>
        <v>436.04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IFERROR(__xludf.DUMMYFUNCTION("""COMPUTED_VALUE"""),435.32)</f>
        <v>435.32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IFERROR(__xludf.DUMMYFUNCTION("""COMPUTED_VALUE"""),436.26)</f>
        <v>436.26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IFERROR(__xludf.DUMMYFUNCTION("""COMPUTED_VALUE"""),436.48)</f>
        <v>436.48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IFERROR(__xludf.DUMMYFUNCTION("""COMPUTED_VALUE"""),434.64)</f>
        <v>434.64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IFERROR(__xludf.DUMMYFUNCTION("""COMPUTED_VALUE"""),432.92)</f>
        <v>432.92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IFERROR(__xludf.DUMMYFUNCTION("""COMPUTED_VALUE"""),431.9)</f>
        <v>431.9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IFERROR(__xludf.DUMMYFUNCTION("""COMPUTED_VALUE"""),429.94)</f>
        <v>429.94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IFERROR(__xludf.DUMMYFUNCTION("""COMPUTED_VALUE"""),432.54)</f>
        <v>432.54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IFERROR(__xludf.DUMMYFUNCTION("""COMPUTED_VALUE"""),432.74)</f>
        <v>432.74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IFERROR(__xludf.DUMMYFUNCTION("""COMPUTED_VALUE"""),432.84)</f>
        <v>432.84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IFERROR(__xludf.DUMMYFUNCTION("""COMPUTED_VALUE"""),431.72)</f>
        <v>431.72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IFERROR(__xludf.DUMMYFUNCTION("""COMPUTED_VALUE"""),430.54)</f>
        <v>430.54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IFERROR(__xludf.DUMMYFUNCTION("""COMPUTED_VALUE"""),440.22)</f>
        <v>440.22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IFERROR(__xludf.DUMMYFUNCTION("""COMPUTED_VALUE"""),443.56)</f>
        <v>443.56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IFERROR(__xludf.DUMMYFUNCTION("""COMPUTED_VALUE"""),439.02)</f>
        <v>439.02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IFERROR(__xludf.DUMMYFUNCTION("""COMPUTED_VALUE"""),438.18)</f>
        <v>438.18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IFERROR(__xludf.DUMMYFUNCTION("""COMPUTED_VALUE"""),429.28)</f>
        <v>429.28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IFERROR(__xludf.DUMMYFUNCTION("""COMPUTED_VALUE"""),428.8)</f>
        <v>428.8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IFERROR(__xludf.DUMMYFUNCTION("""COMPUTED_VALUE"""),426.6)</f>
        <v>426.6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IFERROR(__xludf.DUMMYFUNCTION("""COMPUTED_VALUE"""),425.36)</f>
        <v>425.36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IFERROR(__xludf.DUMMYFUNCTION("""COMPUTED_VALUE"""),426.66)</f>
        <v>426.66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IFERROR(__xludf.DUMMYFUNCTION("""COMPUTED_VALUE"""),426.52)</f>
        <v>426.52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IFERROR(__xludf.DUMMYFUNCTION("""COMPUTED_VALUE"""),421.0)</f>
        <v>421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IFERROR(__xludf.DUMMYFUNCTION("""COMPUTED_VALUE"""),418.2)</f>
        <v>418.2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IFERROR(__xludf.DUMMYFUNCTION("""COMPUTED_VALUE"""),426.9)</f>
        <v>426.9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IFERROR(__xludf.DUMMYFUNCTION("""COMPUTED_VALUE"""),423.8)</f>
        <v>423.8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IFERROR(__xludf.DUMMYFUNCTION("""COMPUTED_VALUE"""),421.6)</f>
        <v>421.6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IFERROR(__xludf.DUMMYFUNCTION("""COMPUTED_VALUE"""),426.0)</f>
        <v>426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IFERROR(__xludf.DUMMYFUNCTION("""COMPUTED_VALUE"""),422.8)</f>
        <v>422.8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IFERROR(__xludf.DUMMYFUNCTION("""COMPUTED_VALUE"""),408.7)</f>
        <v>408.7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IFERROR(__xludf.DUMMYFUNCTION("""COMPUTED_VALUE"""),412.4)</f>
        <v>412.4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IFERROR(__xludf.DUMMYFUNCTION("""COMPUTED_VALUE"""),412.4)</f>
        <v>412.4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IFERROR(__xludf.DUMMYFUNCTION("""COMPUTED_VALUE"""),408.0)</f>
        <v>408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IFERROR(__xludf.DUMMYFUNCTION("""COMPUTED_VALUE"""),408.2)</f>
        <v>408.2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IFERROR(__xludf.DUMMYFUNCTION("""COMPUTED_VALUE"""),415.8)</f>
        <v>415.8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IFERROR(__xludf.DUMMYFUNCTION("""COMPUTED_VALUE"""),412.35)</f>
        <v>412.35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IFERROR(__xludf.DUMMYFUNCTION("""COMPUTED_VALUE"""),408.75)</f>
        <v>408.75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IFERROR(__xludf.DUMMYFUNCTION("""COMPUTED_VALUE"""),422.35)</f>
        <v>422.35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IFERROR(__xludf.DUMMYFUNCTION("""COMPUTED_VALUE"""),428.8)</f>
        <v>428.8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IFERROR(__xludf.DUMMYFUNCTION("""COMPUTED_VALUE"""),429.3)</f>
        <v>429.3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IFERROR(__xludf.DUMMYFUNCTION("""COMPUTED_VALUE"""),429.55)</f>
        <v>429.55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IFERROR(__xludf.DUMMYFUNCTION("""COMPUTED_VALUE"""),426.25)</f>
        <v>426.25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IFERROR(__xludf.DUMMYFUNCTION("""COMPUTED_VALUE"""),420.65)</f>
        <v>420.65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IFERROR(__xludf.DUMMYFUNCTION("""COMPUTED_VALUE"""),425.6)</f>
        <v>425.6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IFERROR(__xludf.DUMMYFUNCTION("""COMPUTED_VALUE"""),424.45)</f>
        <v>424.45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IFERROR(__xludf.DUMMYFUNCTION("""COMPUTED_VALUE"""),426.35)</f>
        <v>426.35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IFERROR(__xludf.DUMMYFUNCTION("""COMPUTED_VALUE"""),416.4)</f>
        <v>416.4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IFERROR(__xludf.DUMMYFUNCTION("""COMPUTED_VALUE"""),421.35)</f>
        <v>421.35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IFERROR(__xludf.DUMMYFUNCTION("""COMPUTED_VALUE"""),430.7)</f>
        <v>430.7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IFERROR(__xludf.DUMMYFUNCTION("""COMPUTED_VALUE"""),427.7)</f>
        <v>427.7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IFERROR(__xludf.DUMMYFUNCTION("""COMPUTED_VALUE"""),424.95)</f>
        <v>424.95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IFERROR(__xludf.DUMMYFUNCTION("""COMPUTED_VALUE"""),424.55)</f>
        <v>424.55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IFERROR(__xludf.DUMMYFUNCTION("""COMPUTED_VALUE"""),415.2)</f>
        <v>415.2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IFERROR(__xludf.DUMMYFUNCTION("""COMPUTED_VALUE"""),413.1)</f>
        <v>413.1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IFERROR(__xludf.DUMMYFUNCTION("""COMPUTED_VALUE"""),403.7)</f>
        <v>403.7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IFERROR(__xludf.DUMMYFUNCTION("""COMPUTED_VALUE"""),407.3)</f>
        <v>407.3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IFERROR(__xludf.DUMMYFUNCTION("""COMPUTED_VALUE"""),399.8)</f>
        <v>399.8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IFERROR(__xludf.DUMMYFUNCTION("""COMPUTED_VALUE"""),386.35)</f>
        <v>386.35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IFERROR(__xludf.DUMMYFUNCTION("""COMPUTED_VALUE"""),391.85)</f>
        <v>391.85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IFERROR(__xludf.DUMMYFUNCTION("""COMPUTED_VALUE"""),383.2)</f>
        <v>383.2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IFERROR(__xludf.DUMMYFUNCTION("""COMPUTED_VALUE"""),375.3)</f>
        <v>375.3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IFERROR(__xludf.DUMMYFUNCTION("""COMPUTED_VALUE"""),366.85)</f>
        <v>366.85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IFERROR(__xludf.DUMMYFUNCTION("""COMPUTED_VALUE"""),369.85)</f>
        <v>369.85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IFERROR(__xludf.DUMMYFUNCTION("""COMPUTED_VALUE"""),374.2)</f>
        <v>374.2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IFERROR(__xludf.DUMMYFUNCTION("""COMPUTED_VALUE"""),375.4)</f>
        <v>375.4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IFERROR(__xludf.DUMMYFUNCTION("""COMPUTED_VALUE"""),368.15)</f>
        <v>368.15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IFERROR(__xludf.DUMMYFUNCTION("""COMPUTED_VALUE"""),366.75)</f>
        <v>366.75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IFERROR(__xludf.DUMMYFUNCTION("""COMPUTED_VALUE"""),356.55)</f>
        <v>356.55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IFERROR(__xludf.DUMMYFUNCTION("""COMPUTED_VALUE"""),366.85)</f>
        <v>366.85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IFERROR(__xludf.DUMMYFUNCTION("""COMPUTED_VALUE"""),371.1)</f>
        <v>371.1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IFERROR(__xludf.DUMMYFUNCTION("""COMPUTED_VALUE"""),366.15)</f>
        <v>366.15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IFERROR(__xludf.DUMMYFUNCTION("""COMPUTED_VALUE"""),353.4)</f>
        <v>353.4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IFERROR(__xludf.DUMMYFUNCTION("""COMPUTED_VALUE"""),356.05)</f>
        <v>356.05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IFERROR(__xludf.DUMMYFUNCTION("""COMPUTED_VALUE"""),358.0)</f>
        <v>358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IFERROR(__xludf.DUMMYFUNCTION("""COMPUTED_VALUE"""),360.55)</f>
        <v>360.55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IFERROR(__xludf.DUMMYFUNCTION("""COMPUTED_VALUE"""),362.95)</f>
        <v>362.95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IFERROR(__xludf.DUMMYFUNCTION("""COMPUTED_VALUE"""),380.15)</f>
        <v>380.15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IFERROR(__xludf.DUMMYFUNCTION("""COMPUTED_VALUE"""),371.9)</f>
        <v>371.9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IFERROR(__xludf.DUMMYFUNCTION("""COMPUTED_VALUE"""),374.55)</f>
        <v>374.55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IFERROR(__xludf.DUMMYFUNCTION("""COMPUTED_VALUE"""),371.9)</f>
        <v>371.9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IFERROR(__xludf.DUMMYFUNCTION("""COMPUTED_VALUE"""),382.4)</f>
        <v>382.4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IFERROR(__xludf.DUMMYFUNCTION("""COMPUTED_VALUE"""),379.15)</f>
        <v>379.15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IFERROR(__xludf.DUMMYFUNCTION("""COMPUTED_VALUE"""),383.6)</f>
        <v>383.6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IFERROR(__xludf.DUMMYFUNCTION("""COMPUTED_VALUE"""),379.2)</f>
        <v>379.2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IFERROR(__xludf.DUMMYFUNCTION("""COMPUTED_VALUE"""),382.15)</f>
        <v>382.15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IFERROR(__xludf.DUMMYFUNCTION("""COMPUTED_VALUE"""),376.85)</f>
        <v>376.85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IFERROR(__xludf.DUMMYFUNCTION("""COMPUTED_VALUE"""),370.4)</f>
        <v>370.4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IFERROR(__xludf.DUMMYFUNCTION("""COMPUTED_VALUE"""),370.85)</f>
        <v>370.85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IFERROR(__xludf.DUMMYFUNCTION("""COMPUTED_VALUE"""),376.8)</f>
        <v>376.8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IFERROR(__xludf.DUMMYFUNCTION("""COMPUTED_VALUE"""),377.95)</f>
        <v>377.95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IFERROR(__xludf.DUMMYFUNCTION("""COMPUTED_VALUE"""),382.0)</f>
        <v>382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IFERROR(__xludf.DUMMYFUNCTION("""COMPUTED_VALUE"""),383.3)</f>
        <v>383.3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IFERROR(__xludf.DUMMYFUNCTION("""COMPUTED_VALUE"""),371.65)</f>
        <v>371.65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IFERROR(__xludf.DUMMYFUNCTION("""COMPUTED_VALUE"""),371.35)</f>
        <v>371.35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IFERROR(__xludf.DUMMYFUNCTION("""COMPUTED_VALUE"""),376.6)</f>
        <v>376.6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IFERROR(__xludf.DUMMYFUNCTION("""COMPUTED_VALUE"""),379.4)</f>
        <v>379.4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IFERROR(__xludf.DUMMYFUNCTION("""COMPUTED_VALUE"""),380.8)</f>
        <v>380.8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IFERROR(__xludf.DUMMYFUNCTION("""COMPUTED_VALUE"""),381.05)</f>
        <v>381.05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IFERROR(__xludf.DUMMYFUNCTION("""COMPUTED_VALUE"""),376.0)</f>
        <v>376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IFERROR(__xludf.DUMMYFUNCTION("""COMPUTED_VALUE"""),377.65)</f>
        <v>377.65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IFERROR(__xludf.DUMMYFUNCTION("""COMPUTED_VALUE"""),383.2)</f>
        <v>383.2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IFERROR(__xludf.DUMMYFUNCTION("""COMPUTED_VALUE"""),387.05)</f>
        <v>387.05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IFERROR(__xludf.DUMMYFUNCTION("""COMPUTED_VALUE"""),391.8)</f>
        <v>391.8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IFERROR(__xludf.DUMMYFUNCTION("""COMPUTED_VALUE"""),381.95)</f>
        <v>381.95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IFERROR(__xludf.DUMMYFUNCTION("""COMPUTED_VALUE"""),383.2)</f>
        <v>383.2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IFERROR(__xludf.DUMMYFUNCTION("""COMPUTED_VALUE"""),380.85)</f>
        <v>380.85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IFERROR(__xludf.DUMMYFUNCTION("""COMPUTED_VALUE"""),384.15)</f>
        <v>384.15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IFERROR(__xludf.DUMMYFUNCTION("""COMPUTED_VALUE"""),392.85)</f>
        <v>392.85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IFERROR(__xludf.DUMMYFUNCTION("""COMPUTED_VALUE"""),388.65)</f>
        <v>388.65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IFERROR(__xludf.DUMMYFUNCTION("""COMPUTED_VALUE"""),388.7)</f>
        <v>388.7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IFERROR(__xludf.DUMMYFUNCTION("""COMPUTED_VALUE"""),384.2)</f>
        <v>384.2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IFERROR(__xludf.DUMMYFUNCTION("""COMPUTED_VALUE"""),377.4)</f>
        <v>377.4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IFERROR(__xludf.DUMMYFUNCTION("""COMPUTED_VALUE"""),379.05)</f>
        <v>379.05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IFERROR(__xludf.DUMMYFUNCTION("""COMPUTED_VALUE"""),381.0)</f>
        <v>381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IFERROR(__xludf.DUMMYFUNCTION("""COMPUTED_VALUE"""),381.5)</f>
        <v>381.5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IFERROR(__xludf.DUMMYFUNCTION("""COMPUTED_VALUE"""),377.45)</f>
        <v>377.45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IFERROR(__xludf.DUMMYFUNCTION("""COMPUTED_VALUE"""),377.1)</f>
        <v>377.1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IFERROR(__xludf.DUMMYFUNCTION("""COMPUTED_VALUE"""),381.7)</f>
        <v>381.7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IFERROR(__xludf.DUMMYFUNCTION("""COMPUTED_VALUE"""),388.1)</f>
        <v>388.1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IFERROR(__xludf.DUMMYFUNCTION("""COMPUTED_VALUE"""),393.35)</f>
        <v>393.35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IFERROR(__xludf.DUMMYFUNCTION("""COMPUTED_VALUE"""),403.3)</f>
        <v>403.3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IFERROR(__xludf.DUMMYFUNCTION("""COMPUTED_VALUE"""),405.75)</f>
        <v>405.75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IFERROR(__xludf.DUMMYFUNCTION("""COMPUTED_VALUE"""),407.85)</f>
        <v>407.85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IFERROR(__xludf.DUMMYFUNCTION("""COMPUTED_VALUE"""),404.5)</f>
        <v>404.5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16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IFERROR(__xludf.DUMMYFUNCTION("""COMPUTED_VALUE"""),1039.45)</f>
        <v>1039.45</v>
      </c>
    </row>
    <row r="4">
      <c r="A4" s="4">
        <f>IFERROR(__xludf.DUMMYFUNCTION("""COMPUTED_VALUE"""),44929.64583333333)</f>
        <v>44929.64583</v>
      </c>
      <c r="B4" s="5">
        <f>IFERROR(__xludf.DUMMYFUNCTION("""COMPUTED_VALUE"""),1041.35)</f>
        <v>1041.35</v>
      </c>
    </row>
    <row r="5">
      <c r="A5" s="4">
        <f>IFERROR(__xludf.DUMMYFUNCTION("""COMPUTED_VALUE"""),44930.64583333333)</f>
        <v>44930.64583</v>
      </c>
      <c r="B5" s="5">
        <f>IFERROR(__xludf.DUMMYFUNCTION("""COMPUTED_VALUE"""),1036.6)</f>
        <v>1036.6</v>
      </c>
    </row>
    <row r="6">
      <c r="A6" s="4">
        <f>IFERROR(__xludf.DUMMYFUNCTION("""COMPUTED_VALUE"""),44931.64583333333)</f>
        <v>44931.64583</v>
      </c>
      <c r="B6" s="5">
        <f>IFERROR(__xludf.DUMMYFUNCTION("""COMPUTED_VALUE"""),1044.1)</f>
        <v>1044.1</v>
      </c>
    </row>
    <row r="7">
      <c r="A7" s="4">
        <f>IFERROR(__xludf.DUMMYFUNCTION("""COMPUTED_VALUE"""),44932.64583333333)</f>
        <v>44932.64583</v>
      </c>
      <c r="B7" s="5">
        <f>IFERROR(__xludf.DUMMYFUNCTION("""COMPUTED_VALUE"""),1032.8)</f>
        <v>1032.8</v>
      </c>
    </row>
    <row r="8">
      <c r="A8" s="4">
        <f>IFERROR(__xludf.DUMMYFUNCTION("""COMPUTED_VALUE"""),44935.64583333333)</f>
        <v>44935.64583</v>
      </c>
      <c r="B8" s="5">
        <f>IFERROR(__xludf.DUMMYFUNCTION("""COMPUTED_VALUE"""),1067.45)</f>
        <v>1067.45</v>
      </c>
    </row>
    <row r="9">
      <c r="A9" s="4">
        <f>IFERROR(__xludf.DUMMYFUNCTION("""COMPUTED_VALUE"""),44936.64583333333)</f>
        <v>44936.64583</v>
      </c>
      <c r="B9" s="5">
        <f>IFERROR(__xludf.DUMMYFUNCTION("""COMPUTED_VALUE"""),1063.85)</f>
        <v>1063.85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IFERROR(__xludf.DUMMYFUNCTION("""COMPUTED_VALUE"""),1054.8)</f>
        <v>1054.8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IFERROR(__xludf.DUMMYFUNCTION("""COMPUTED_VALUE"""),1071.65)</f>
        <v>1071.65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IFERROR(__xludf.DUMMYFUNCTION("""COMPUTED_VALUE"""),1077.8)</f>
        <v>1077.8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IFERROR(__xludf.DUMMYFUNCTION("""COMPUTED_VALUE"""),1093.7)</f>
        <v>1093.7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IFERROR(__xludf.DUMMYFUNCTION("""COMPUTED_VALUE"""),1111.05)</f>
        <v>1111.05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IFERROR(__xludf.DUMMYFUNCTION("""COMPUTED_VALUE"""),1115.15)</f>
        <v>1115.15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IFERROR(__xludf.DUMMYFUNCTION("""COMPUTED_VALUE"""),1111.4)</f>
        <v>1111.4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IFERROR(__xludf.DUMMYFUNCTION("""COMPUTED_VALUE"""),1107.8)</f>
        <v>1107.8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IFERROR(__xludf.DUMMYFUNCTION("""COMPUTED_VALUE"""),1121.2)</f>
        <v>1121.2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IFERROR(__xludf.DUMMYFUNCTION("""COMPUTED_VALUE"""),1137.85)</f>
        <v>1137.85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IFERROR(__xludf.DUMMYFUNCTION("""COMPUTED_VALUE"""),1122.75)</f>
        <v>1122.75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IFERROR(__xludf.DUMMYFUNCTION("""COMPUTED_VALUE"""),1115.6)</f>
        <v>1115.6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IFERROR(__xludf.DUMMYFUNCTION("""COMPUTED_VALUE"""),1134.75)</f>
        <v>1134.75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IFERROR(__xludf.DUMMYFUNCTION("""COMPUTED_VALUE"""),1122.2)</f>
        <v>1122.2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IFERROR(__xludf.DUMMYFUNCTION("""COMPUTED_VALUE"""),1132.1)</f>
        <v>1132.1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IFERROR(__xludf.DUMMYFUNCTION("""COMPUTED_VALUE"""),1149.6)</f>
        <v>1149.6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IFERROR(__xludf.DUMMYFUNCTION("""COMPUTED_VALUE"""),1146.15)</f>
        <v>1146.15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IFERROR(__xludf.DUMMYFUNCTION("""COMPUTED_VALUE"""),1145.7)</f>
        <v>1145.7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IFERROR(__xludf.DUMMYFUNCTION("""COMPUTED_VALUE"""),1128.25)</f>
        <v>1128.25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IFERROR(__xludf.DUMMYFUNCTION("""COMPUTED_VALUE"""),1145.0)</f>
        <v>1145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IFERROR(__xludf.DUMMYFUNCTION("""COMPUTED_VALUE"""),1146.35)</f>
        <v>1146.35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IFERROR(__xludf.DUMMYFUNCTION("""COMPUTED_VALUE"""),1115.65)</f>
        <v>1115.65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IFERROR(__xludf.DUMMYFUNCTION("""COMPUTED_VALUE"""),1113.0)</f>
        <v>1113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IFERROR(__xludf.DUMMYFUNCTION("""COMPUTED_VALUE"""),1125.45)</f>
        <v>1125.45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IFERROR(__xludf.DUMMYFUNCTION("""COMPUTED_VALUE"""),1132.9)</f>
        <v>1132.9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IFERROR(__xludf.DUMMYFUNCTION("""COMPUTED_VALUE"""),1128.15)</f>
        <v>1128.15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IFERROR(__xludf.DUMMYFUNCTION("""COMPUTED_VALUE"""),1109.55)</f>
        <v>1109.55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IFERROR(__xludf.DUMMYFUNCTION("""COMPUTED_VALUE"""),1115.7)</f>
        <v>1115.7</v>
      </c>
    </row>
    <row r="38">
      <c r="A38" s="4">
        <f>IFERROR(__xludf.DUMMYFUNCTION("""COMPUTED_VALUE"""),44978.64583333333)</f>
        <v>44978.64583</v>
      </c>
      <c r="B38" s="5">
        <f>IFERROR(__xludf.DUMMYFUNCTION("""COMPUTED_VALUE"""),1105.2)</f>
        <v>1105.2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IFERROR(__xludf.DUMMYFUNCTION("""COMPUTED_VALUE"""),1092.6)</f>
        <v>1092.6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IFERROR(__xludf.DUMMYFUNCTION("""COMPUTED_VALUE"""),1094.35)</f>
        <v>1094.35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IFERROR(__xludf.DUMMYFUNCTION("""COMPUTED_VALUE"""),1094.85)</f>
        <v>1094.85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IFERROR(__xludf.DUMMYFUNCTION("""COMPUTED_VALUE"""),1083.95)</f>
        <v>1083.95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IFERROR(__xludf.DUMMYFUNCTION("""COMPUTED_VALUE"""),1077.6)</f>
        <v>1077.6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IFERROR(__xludf.DUMMYFUNCTION("""COMPUTED_VALUE"""),1101.1)</f>
        <v>1101.1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IFERROR(__xludf.DUMMYFUNCTION("""COMPUTED_VALUE"""),1105.95)</f>
        <v>1105.95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IFERROR(__xludf.DUMMYFUNCTION("""COMPUTED_VALUE"""),1119.0)</f>
        <v>1119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IFERROR(__xludf.DUMMYFUNCTION("""COMPUTED_VALUE"""),1126.7)</f>
        <v>1126.7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IFERROR(__xludf.DUMMYFUNCTION("""COMPUTED_VALUE"""),1120.65)</f>
        <v>1120.65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IFERROR(__xludf.DUMMYFUNCTION("""COMPUTED_VALUE"""),1116.65)</f>
        <v>1116.65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IFERROR(__xludf.DUMMYFUNCTION("""COMPUTED_VALUE"""),1116.3)</f>
        <v>1116.3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IFERROR(__xludf.DUMMYFUNCTION("""COMPUTED_VALUE"""),1098.6)</f>
        <v>1098.6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IFERROR(__xludf.DUMMYFUNCTION("""COMPUTED_VALUE"""),1084.05)</f>
        <v>1084.05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IFERROR(__xludf.DUMMYFUNCTION("""COMPUTED_VALUE"""),1079.65)</f>
        <v>1079.65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IFERROR(__xludf.DUMMYFUNCTION("""COMPUTED_VALUE"""),1072.4)</f>
        <v>1072.4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IFERROR(__xludf.DUMMYFUNCTION("""COMPUTED_VALUE"""),1108.45)</f>
        <v>1108.45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IFERROR(__xludf.DUMMYFUNCTION("""COMPUTED_VALUE"""),1090.85)</f>
        <v>1090.85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IFERROR(__xludf.DUMMYFUNCTION("""COMPUTED_VALUE"""),1083.9)</f>
        <v>1083.9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IFERROR(__xludf.DUMMYFUNCTION("""COMPUTED_VALUE"""),1081.45)</f>
        <v>1081.45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IFERROR(__xludf.DUMMYFUNCTION("""COMPUTED_VALUE"""),1065.9)</f>
        <v>1065.9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IFERROR(__xludf.DUMMYFUNCTION("""COMPUTED_VALUE"""),1051.75)</f>
        <v>1051.75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IFERROR(__xludf.DUMMYFUNCTION("""COMPUTED_VALUE"""),1051.5)</f>
        <v>1051.5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IFERROR(__xludf.DUMMYFUNCTION("""COMPUTED_VALUE"""),1041.1)</f>
        <v>1041.1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IFERROR(__xludf.DUMMYFUNCTION("""COMPUTED_VALUE"""),1067.5)</f>
        <v>1067.5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IFERROR(__xludf.DUMMYFUNCTION("""COMPUTED_VALUE"""),1085.25)</f>
        <v>1085.25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IFERROR(__xludf.DUMMYFUNCTION("""COMPUTED_VALUE"""),1098.15)</f>
        <v>1098.15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IFERROR(__xludf.DUMMYFUNCTION("""COMPUTED_VALUE"""),1111.2)</f>
        <v>1111.2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IFERROR(__xludf.DUMMYFUNCTION("""COMPUTED_VALUE"""),1091.85)</f>
        <v>1091.85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IFERROR(__xludf.DUMMYFUNCTION("""COMPUTED_VALUE"""),1103.1)</f>
        <v>1103.1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IFERROR(__xludf.DUMMYFUNCTION("""COMPUTED_VALUE"""),1087.0)</f>
        <v>1087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IFERROR(__xludf.DUMMYFUNCTION("""COMPUTED_VALUE"""),1094.5)</f>
        <v>1094.5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IFERROR(__xludf.DUMMYFUNCTION("""COMPUTED_VALUE"""),1071.85)</f>
        <v>1071.85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IFERROR(__xludf.DUMMYFUNCTION("""COMPUTED_VALUE"""),1042.2)</f>
        <v>1042.2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IFERROR(__xludf.DUMMYFUNCTION("""COMPUTED_VALUE"""),1063.85)</f>
        <v>1063.85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IFERROR(__xludf.DUMMYFUNCTION("""COMPUTED_VALUE"""),1038.7)</f>
        <v>1038.7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IFERROR(__xludf.DUMMYFUNCTION("""COMPUTED_VALUE"""),1037.5)</f>
        <v>1037.5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IFERROR(__xludf.DUMMYFUNCTION("""COMPUTED_VALUE"""),1048.95)</f>
        <v>1048.95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IFERROR(__xludf.DUMMYFUNCTION("""COMPUTED_VALUE"""),1054.05)</f>
        <v>1054.05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IFERROR(__xludf.DUMMYFUNCTION("""COMPUTED_VALUE"""),1053.45)</f>
        <v>1053.45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IFERROR(__xludf.DUMMYFUNCTION("""COMPUTED_VALUE"""),1065.55)</f>
        <v>1065.55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IFERROR(__xludf.DUMMYFUNCTION("""COMPUTED_VALUE"""),1071.25)</f>
        <v>1071.25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IFERROR(__xludf.DUMMYFUNCTION("""COMPUTED_VALUE"""),1064.1)</f>
        <v>1064.1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IFERROR(__xludf.DUMMYFUNCTION("""COMPUTED_VALUE"""),1067.55)</f>
        <v>1067.55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IFERROR(__xludf.DUMMYFUNCTION("""COMPUTED_VALUE"""),1058.95)</f>
        <v>1058.95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IFERROR(__xludf.DUMMYFUNCTION("""COMPUTED_VALUE"""),1066.8)</f>
        <v>1066.8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IFERROR(__xludf.DUMMYFUNCTION("""COMPUTED_VALUE"""),1055.55)</f>
        <v>1055.55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IFERROR(__xludf.DUMMYFUNCTION("""COMPUTED_VALUE"""),1075.75)</f>
        <v>1075.75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IFERROR(__xludf.DUMMYFUNCTION("""COMPUTED_VALUE"""),1079.0)</f>
        <v>1079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IFERROR(__xludf.DUMMYFUNCTION("""COMPUTED_VALUE"""),1078.3)</f>
        <v>1078.3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IFERROR(__xludf.DUMMYFUNCTION("""COMPUTED_VALUE"""),1088.1)</f>
        <v>1088.1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IFERROR(__xludf.DUMMYFUNCTION("""COMPUTED_VALUE"""),1095.5)</f>
        <v>1095.5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IFERROR(__xludf.DUMMYFUNCTION("""COMPUTED_VALUE"""),1099.75)</f>
        <v>1099.75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IFERROR(__xludf.DUMMYFUNCTION("""COMPUTED_VALUE"""),1090.7)</f>
        <v>1090.7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IFERROR(__xludf.DUMMYFUNCTION("""COMPUTED_VALUE"""),1074.55)</f>
        <v>1074.55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IFERROR(__xludf.DUMMYFUNCTION("""COMPUTED_VALUE"""),1079.9)</f>
        <v>1079.9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IFERROR(__xludf.DUMMYFUNCTION("""COMPUTED_VALUE"""),1095.35)</f>
        <v>1095.35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IFERROR(__xludf.DUMMYFUNCTION("""COMPUTED_VALUE"""),1119.85)</f>
        <v>1119.85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IFERROR(__xludf.DUMMYFUNCTION("""COMPUTED_VALUE"""),1107.35)</f>
        <v>1107.35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IFERROR(__xludf.DUMMYFUNCTION("""COMPUTED_VALUE"""),1111.95)</f>
        <v>1111.95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IFERROR(__xludf.DUMMYFUNCTION("""COMPUTED_VALUE"""),1116.0)</f>
        <v>1116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IFERROR(__xludf.DUMMYFUNCTION("""COMPUTED_VALUE"""),1139.2)</f>
        <v>1139.2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IFERROR(__xludf.DUMMYFUNCTION("""COMPUTED_VALUE"""),1126.2)</f>
        <v>1126.2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IFERROR(__xludf.DUMMYFUNCTION("""COMPUTED_VALUE"""),1135.85)</f>
        <v>1135.85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IFERROR(__xludf.DUMMYFUNCTION("""COMPUTED_VALUE"""),1145.1)</f>
        <v>1145.1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IFERROR(__xludf.DUMMYFUNCTION("""COMPUTED_VALUE"""),1141.9)</f>
        <v>1141.9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IFERROR(__xludf.DUMMYFUNCTION("""COMPUTED_VALUE"""),1137.05)</f>
        <v>1137.05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IFERROR(__xludf.DUMMYFUNCTION("""COMPUTED_VALUE"""),1138.3)</f>
        <v>1138.3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IFERROR(__xludf.DUMMYFUNCTION("""COMPUTED_VALUE"""),1128.6)</f>
        <v>1128.6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IFERROR(__xludf.DUMMYFUNCTION("""COMPUTED_VALUE"""),1129.05)</f>
        <v>1129.05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IFERROR(__xludf.DUMMYFUNCTION("""COMPUTED_VALUE"""),1126.75)</f>
        <v>1126.75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IFERROR(__xludf.DUMMYFUNCTION("""COMPUTED_VALUE"""),1109.75)</f>
        <v>1109.75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IFERROR(__xludf.DUMMYFUNCTION("""COMPUTED_VALUE"""),1139.65)</f>
        <v>1139.65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IFERROR(__xludf.DUMMYFUNCTION("""COMPUTED_VALUE"""),1131.3)</f>
        <v>1131.3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IFERROR(__xludf.DUMMYFUNCTION("""COMPUTED_VALUE"""),1135.85)</f>
        <v>1135.85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IFERROR(__xludf.DUMMYFUNCTION("""COMPUTED_VALUE"""),1143.6)</f>
        <v>1143.6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IFERROR(__xludf.DUMMYFUNCTION("""COMPUTED_VALUE"""),1148.2)</f>
        <v>1148.2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IFERROR(__xludf.DUMMYFUNCTION("""COMPUTED_VALUE"""),1137.55)</f>
        <v>1137.55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IFERROR(__xludf.DUMMYFUNCTION("""COMPUTED_VALUE"""),1168.65)</f>
        <v>1168.65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IFERROR(__xludf.DUMMYFUNCTION("""COMPUTED_VALUE"""),1170.45)</f>
        <v>1170.45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IFERROR(__xludf.DUMMYFUNCTION("""COMPUTED_VALUE"""),1163.4)</f>
        <v>1163.4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IFERROR(__xludf.DUMMYFUNCTION("""COMPUTED_VALUE"""),1165.15)</f>
        <v>1165.15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IFERROR(__xludf.DUMMYFUNCTION("""COMPUTED_VALUE"""),1167.5)</f>
        <v>1167.5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IFERROR(__xludf.DUMMYFUNCTION("""COMPUTED_VALUE"""),1170.0)</f>
        <v>1170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IFERROR(__xludf.DUMMYFUNCTION("""COMPUTED_VALUE"""),1170.25)</f>
        <v>1170.25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IFERROR(__xludf.DUMMYFUNCTION("""COMPUTED_VALUE"""),1187.95)</f>
        <v>1187.95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IFERROR(__xludf.DUMMYFUNCTION("""COMPUTED_VALUE"""),1181.6)</f>
        <v>1181.6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IFERROR(__xludf.DUMMYFUNCTION("""COMPUTED_VALUE"""),1190.6)</f>
        <v>1190.6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IFERROR(__xludf.DUMMYFUNCTION("""COMPUTED_VALUE"""),1194.8)</f>
        <v>1194.8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IFERROR(__xludf.DUMMYFUNCTION("""COMPUTED_VALUE"""),1180.65)</f>
        <v>1180.65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IFERROR(__xludf.DUMMYFUNCTION("""COMPUTED_VALUE"""),1157.6)</f>
        <v>1157.6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IFERROR(__xludf.DUMMYFUNCTION("""COMPUTED_VALUE"""),1124.5)</f>
        <v>1124.5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IFERROR(__xludf.DUMMYFUNCTION("""COMPUTED_VALUE"""),1114.9)</f>
        <v>1114.9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IFERROR(__xludf.DUMMYFUNCTION("""COMPUTED_VALUE"""),1110.55)</f>
        <v>1110.55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IFERROR(__xludf.DUMMYFUNCTION("""COMPUTED_VALUE"""),1108.8)</f>
        <v>1108.8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IFERROR(__xludf.DUMMYFUNCTION("""COMPUTED_VALUE"""),1150.95)</f>
        <v>1150.95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IFERROR(__xludf.DUMMYFUNCTION("""COMPUTED_VALUE"""),1153.75)</f>
        <v>1153.75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IFERROR(__xludf.DUMMYFUNCTION("""COMPUTED_VALUE"""),1167.2)</f>
        <v>1167.2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IFERROR(__xludf.DUMMYFUNCTION("""COMPUTED_VALUE"""),1169.05)</f>
        <v>1169.05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IFERROR(__xludf.DUMMYFUNCTION("""COMPUTED_VALUE"""),1155.8)</f>
        <v>1155.8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IFERROR(__xludf.DUMMYFUNCTION("""COMPUTED_VALUE"""),1115.45)</f>
        <v>1115.45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IFERROR(__xludf.DUMMYFUNCTION("""COMPUTED_VALUE"""),1112.9)</f>
        <v>1112.9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IFERROR(__xludf.DUMMYFUNCTION("""COMPUTED_VALUE"""),1111.55)</f>
        <v>1111.55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IFERROR(__xludf.DUMMYFUNCTION("""COMPUTED_VALUE"""),1115.0)</f>
        <v>1115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IFERROR(__xludf.DUMMYFUNCTION("""COMPUTED_VALUE"""),1117.35)</f>
        <v>1117.35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IFERROR(__xludf.DUMMYFUNCTION("""COMPUTED_VALUE"""),1103.55)</f>
        <v>1103.55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IFERROR(__xludf.DUMMYFUNCTION("""COMPUTED_VALUE"""),1116.7)</f>
        <v>1116.7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IFERROR(__xludf.DUMMYFUNCTION("""COMPUTED_VALUE"""),1138.5)</f>
        <v>1138.5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IFERROR(__xludf.DUMMYFUNCTION("""COMPUTED_VALUE"""),1130.9)</f>
        <v>1130.9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IFERROR(__xludf.DUMMYFUNCTION("""COMPUTED_VALUE"""),1125.5)</f>
        <v>1125.5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IFERROR(__xludf.DUMMYFUNCTION("""COMPUTED_VALUE"""),1144.35)</f>
        <v>1144.35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IFERROR(__xludf.DUMMYFUNCTION("""COMPUTED_VALUE"""),1150.8)</f>
        <v>1150.8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IFERROR(__xludf.DUMMYFUNCTION("""COMPUTED_VALUE"""),1141.35)</f>
        <v>1141.35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IFERROR(__xludf.DUMMYFUNCTION("""COMPUTED_VALUE"""),1144.15)</f>
        <v>1144.15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IFERROR(__xludf.DUMMYFUNCTION("""COMPUTED_VALUE"""),1134.3)</f>
        <v>1134.3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IFERROR(__xludf.DUMMYFUNCTION("""COMPUTED_VALUE"""),1171.45)</f>
        <v>1171.45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IFERROR(__xludf.DUMMYFUNCTION("""COMPUTED_VALUE"""),1171.0)</f>
        <v>1171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IFERROR(__xludf.DUMMYFUNCTION("""COMPUTED_VALUE"""),1177.15)</f>
        <v>1177.15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IFERROR(__xludf.DUMMYFUNCTION("""COMPUTED_VALUE"""),1176.7)</f>
        <v>1176.7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IFERROR(__xludf.DUMMYFUNCTION("""COMPUTED_VALUE"""),1173.7)</f>
        <v>1173.7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IFERROR(__xludf.DUMMYFUNCTION("""COMPUTED_VALUE"""),1179.25)</f>
        <v>1179.25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IFERROR(__xludf.DUMMYFUNCTION("""COMPUTED_VALUE"""),1179.5)</f>
        <v>1179.5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IFERROR(__xludf.DUMMYFUNCTION("""COMPUTED_VALUE"""),1182.5)</f>
        <v>1182.5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IFERROR(__xludf.DUMMYFUNCTION("""COMPUTED_VALUE"""),1171.25)</f>
        <v>1171.25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IFERROR(__xludf.DUMMYFUNCTION("""COMPUTED_VALUE"""),1153.95)</f>
        <v>1153.95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IFERROR(__xludf.DUMMYFUNCTION("""COMPUTED_VALUE"""),1146.45)</f>
        <v>1146.45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IFERROR(__xludf.DUMMYFUNCTION("""COMPUTED_VALUE"""),1157.55)</f>
        <v>1157.55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IFERROR(__xludf.DUMMYFUNCTION("""COMPUTED_VALUE"""),1170.5)</f>
        <v>1170.5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IFERROR(__xludf.DUMMYFUNCTION("""COMPUTED_VALUE"""),1172.15)</f>
        <v>1172.15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IFERROR(__xludf.DUMMYFUNCTION("""COMPUTED_VALUE"""),1185.8)</f>
        <v>1185.8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IFERROR(__xludf.DUMMYFUNCTION("""COMPUTED_VALUE"""),1232.5)</f>
        <v>1232.5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IFERROR(__xludf.DUMMYFUNCTION("""COMPUTED_VALUE"""),1235.55)</f>
        <v>1235.55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IFERROR(__xludf.DUMMYFUNCTION("""COMPUTED_VALUE"""),1235.85)</f>
        <v>1235.85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IFERROR(__xludf.DUMMYFUNCTION("""COMPUTED_VALUE"""),1254.0)</f>
        <v>1254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IFERROR(__xludf.DUMMYFUNCTION("""COMPUTED_VALUE"""),1262.05)</f>
        <v>1262.05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IFERROR(__xludf.DUMMYFUNCTION("""COMPUTED_VALUE"""),1281.55)</f>
        <v>1281.55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IFERROR(__xludf.DUMMYFUNCTION("""COMPUTED_VALUE"""),1282.4)</f>
        <v>1282.4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IFERROR(__xludf.DUMMYFUNCTION("""COMPUTED_VALUE"""),1275.25)</f>
        <v>1275.25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IFERROR(__xludf.DUMMYFUNCTION("""COMPUTED_VALUE"""),1283.6)</f>
        <v>1283.6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IFERROR(__xludf.DUMMYFUNCTION("""COMPUTED_VALUE"""),1304.6)</f>
        <v>1304.6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IFERROR(__xludf.DUMMYFUNCTION("""COMPUTED_VALUE"""),1305.0)</f>
        <v>1305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IFERROR(__xludf.DUMMYFUNCTION("""COMPUTED_VALUE"""),1293.4)</f>
        <v>1293.4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IFERROR(__xludf.DUMMYFUNCTION("""COMPUTED_VALUE"""),1278.0)</f>
        <v>1278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IFERROR(__xludf.DUMMYFUNCTION("""COMPUTED_VALUE"""),1273.7)</f>
        <v>1273.7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IFERROR(__xludf.DUMMYFUNCTION("""COMPUTED_VALUE"""),1263.45)</f>
        <v>1263.45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IFERROR(__xludf.DUMMYFUNCTION("""COMPUTED_VALUE"""),1261.45)</f>
        <v>1261.45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IFERROR(__xludf.DUMMYFUNCTION("""COMPUTED_VALUE"""),1261.1)</f>
        <v>1261.1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IFERROR(__xludf.DUMMYFUNCTION("""COMPUTED_VALUE"""),1241.9)</f>
        <v>1241.9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IFERROR(__xludf.DUMMYFUNCTION("""COMPUTED_VALUE"""),1234.8)</f>
        <v>1234.8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IFERROR(__xludf.DUMMYFUNCTION("""COMPUTED_VALUE"""),1238.7)</f>
        <v>1238.7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IFERROR(__xludf.DUMMYFUNCTION("""COMPUTED_VALUE"""),1239.55)</f>
        <v>1239.55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IFERROR(__xludf.DUMMYFUNCTION("""COMPUTED_VALUE"""),1235.45)</f>
        <v>1235.45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IFERROR(__xludf.DUMMYFUNCTION("""COMPUTED_VALUE"""),1237.7)</f>
        <v>1237.7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IFERROR(__xludf.DUMMYFUNCTION("""COMPUTED_VALUE"""),1249.6)</f>
        <v>1249.6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IFERROR(__xludf.DUMMYFUNCTION("""COMPUTED_VALUE"""),1261.8)</f>
        <v>1261.8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IFERROR(__xludf.DUMMYFUNCTION("""COMPUTED_VALUE"""),1245.6)</f>
        <v>1245.6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IFERROR(__xludf.DUMMYFUNCTION("""COMPUTED_VALUE"""),1223.75)</f>
        <v>1223.75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IFERROR(__xludf.DUMMYFUNCTION("""COMPUTED_VALUE"""),1255.9)</f>
        <v>1255.9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IFERROR(__xludf.DUMMYFUNCTION("""COMPUTED_VALUE"""),1270.65)</f>
        <v>1270.65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IFERROR(__xludf.DUMMYFUNCTION("""COMPUTED_VALUE"""),1277.15)</f>
        <v>1277.15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IFERROR(__xludf.DUMMYFUNCTION("""COMPUTED_VALUE"""),1269.45)</f>
        <v>1269.45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IFERROR(__xludf.DUMMYFUNCTION("""COMPUTED_VALUE"""),1267.35)</f>
        <v>1267.35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IFERROR(__xludf.DUMMYFUNCTION("""COMPUTED_VALUE"""),1258.6)</f>
        <v>1258.6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IFERROR(__xludf.DUMMYFUNCTION("""COMPUTED_VALUE"""),1236.65)</f>
        <v>1236.65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IFERROR(__xludf.DUMMYFUNCTION("""COMPUTED_VALUE"""),1229.0)</f>
        <v>1229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IFERROR(__xludf.DUMMYFUNCTION("""COMPUTED_VALUE"""),1231.8)</f>
        <v>1231.8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IFERROR(__xludf.DUMMYFUNCTION("""COMPUTED_VALUE"""),1268.7)</f>
        <v>1268.7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IFERROR(__xludf.DUMMYFUNCTION("""COMPUTED_VALUE"""),1264.75)</f>
        <v>1264.75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IFERROR(__xludf.DUMMYFUNCTION("""COMPUTED_VALUE"""),1276.0)</f>
        <v>1276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IFERROR(__xludf.DUMMYFUNCTION("""COMPUTED_VALUE"""),1258.95)</f>
        <v>1258.95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IFERROR(__xludf.DUMMYFUNCTION("""COMPUTED_VALUE"""),1273.4)</f>
        <v>1273.4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IFERROR(__xludf.DUMMYFUNCTION("""COMPUTED_VALUE"""),1266.25)</f>
        <v>1266.25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IFERROR(__xludf.DUMMYFUNCTION("""COMPUTED_VALUE"""),1269.7)</f>
        <v>1269.7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IFERROR(__xludf.DUMMYFUNCTION("""COMPUTED_VALUE"""),1273.95)</f>
        <v>1273.95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IFERROR(__xludf.DUMMYFUNCTION("""COMPUTED_VALUE"""),1267.65)</f>
        <v>1267.65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IFERROR(__xludf.DUMMYFUNCTION("""COMPUTED_VALUE"""),1267.5)</f>
        <v>1267.5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IFERROR(__xludf.DUMMYFUNCTION("""COMPUTED_VALUE"""),1255.45)</f>
        <v>1255.45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IFERROR(__xludf.DUMMYFUNCTION("""COMPUTED_VALUE"""),1261.0)</f>
        <v>1261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IFERROR(__xludf.DUMMYFUNCTION("""COMPUTED_VALUE"""),1276.65)</f>
        <v>1276.65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IFERROR(__xludf.DUMMYFUNCTION("""COMPUTED_VALUE"""),1311.05)</f>
        <v>1311.05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IFERROR(__xludf.DUMMYFUNCTION("""COMPUTED_VALUE"""),1309.15)</f>
        <v>1309.15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IFERROR(__xludf.DUMMYFUNCTION("""COMPUTED_VALUE"""),1325.4)</f>
        <v>1325.4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IFERROR(__xludf.DUMMYFUNCTION("""COMPUTED_VALUE"""),1326.6)</f>
        <v>1326.6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IFERROR(__xludf.DUMMYFUNCTION("""COMPUTED_VALUE"""),1329.7)</f>
        <v>1329.7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IFERROR(__xludf.DUMMYFUNCTION("""COMPUTED_VALUE"""),1329.0)</f>
        <v>1329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IFERROR(__xludf.DUMMYFUNCTION("""COMPUTED_VALUE"""),1309.15)</f>
        <v>1309.15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IFERROR(__xludf.DUMMYFUNCTION("""COMPUTED_VALUE"""),1316.65)</f>
        <v>1316.65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IFERROR(__xludf.DUMMYFUNCTION("""COMPUTED_VALUE"""),1333.95)</f>
        <v>1333.95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IFERROR(__xludf.DUMMYFUNCTION("""COMPUTED_VALUE"""),1340.9)</f>
        <v>1340.9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IFERROR(__xludf.DUMMYFUNCTION("""COMPUTED_VALUE"""),1336.7)</f>
        <v>1336.7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IFERROR(__xludf.DUMMYFUNCTION("""COMPUTED_VALUE"""),1337.95)</f>
        <v>1337.95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IFERROR(__xludf.DUMMYFUNCTION("""COMPUTED_VALUE"""),1317.55)</f>
        <v>1317.55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IFERROR(__xludf.DUMMYFUNCTION("""COMPUTED_VALUE"""),1329.55)</f>
        <v>1329.55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IFERROR(__xludf.DUMMYFUNCTION("""COMPUTED_VALUE"""),1328.0)</f>
        <v>1328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IFERROR(__xludf.DUMMYFUNCTION("""COMPUTED_VALUE"""),1364.1)</f>
        <v>1364.1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IFERROR(__xludf.DUMMYFUNCTION("""COMPUTED_VALUE"""),1375.3)</f>
        <v>1375.3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IFERROR(__xludf.DUMMYFUNCTION("""COMPUTED_VALUE"""),1375.3)</f>
        <v>1375.3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IFERROR(__xludf.DUMMYFUNCTION("""COMPUTED_VALUE"""),1369.2)</f>
        <v>1369.2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IFERROR(__xludf.DUMMYFUNCTION("""COMPUTED_VALUE"""),1414.6)</f>
        <v>1414.6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IFERROR(__xludf.DUMMYFUNCTION("""COMPUTED_VALUE"""),1491.3)</f>
        <v>1491.3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IFERROR(__xludf.DUMMYFUNCTION("""COMPUTED_VALUE"""),1504.3)</f>
        <v>1504.3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IFERROR(__xludf.DUMMYFUNCTION("""COMPUTED_VALUE"""),1488.3)</f>
        <v>1488.3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IFERROR(__xludf.DUMMYFUNCTION("""COMPUTED_VALUE"""),1439.95)</f>
        <v>1439.95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IFERROR(__xludf.DUMMYFUNCTION("""COMPUTED_VALUE"""),1422.05)</f>
        <v>1422.05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IFERROR(__xludf.DUMMYFUNCTION("""COMPUTED_VALUE"""),1462.7)</f>
        <v>1462.7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IFERROR(__xludf.DUMMYFUNCTION("""COMPUTED_VALUE"""),1458.15)</f>
        <v>1458.15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IFERROR(__xludf.DUMMYFUNCTION("""COMPUTED_VALUE"""),1472.05)</f>
        <v>1472.05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IFERROR(__xludf.DUMMYFUNCTION("""COMPUTED_VALUE"""),1472.45)</f>
        <v>1472.45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IFERROR(__xludf.DUMMYFUNCTION("""COMPUTED_VALUE"""),1466.1)</f>
        <v>1466.1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IFERROR(__xludf.DUMMYFUNCTION("""COMPUTED_VALUE"""),1483.75)</f>
        <v>1483.75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IFERROR(__xludf.DUMMYFUNCTION("""COMPUTED_VALUE"""),1469.55)</f>
        <v>1469.55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IFERROR(__xludf.DUMMYFUNCTION("""COMPUTED_VALUE"""),1437.75)</f>
        <v>1437.75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IFERROR(__xludf.DUMMYFUNCTION("""COMPUTED_VALUE"""),1419.95)</f>
        <v>1419.95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IFERROR(__xludf.DUMMYFUNCTION("""COMPUTED_VALUE"""),1432.8)</f>
        <v>1432.8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IFERROR(__xludf.DUMMYFUNCTION("""COMPUTED_VALUE"""),1447.9)</f>
        <v>1447.9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IFERROR(__xludf.DUMMYFUNCTION("""COMPUTED_VALUE"""),1460.4)</f>
        <v>1460.4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IFERROR(__xludf.DUMMYFUNCTION("""COMPUTED_VALUE"""),1492.1)</f>
        <v>1492.1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IFERROR(__xludf.DUMMYFUNCTION("""COMPUTED_VALUE"""),1484.8)</f>
        <v>1484.8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IFERROR(__xludf.DUMMYFUNCTION("""COMPUTED_VALUE"""),1540.8)</f>
        <v>1540.8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IFERROR(__xludf.DUMMYFUNCTION("""COMPUTED_VALUE"""),1588.2)</f>
        <v>1588.2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IFERROR(__xludf.DUMMYFUNCTION("""COMPUTED_VALUE"""),1555.45)</f>
        <v>1555.45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IFERROR(__xludf.DUMMYFUNCTION("""COMPUTED_VALUE"""),1575.9)</f>
        <v>1575.9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IFERROR(__xludf.DUMMYFUNCTION("""COMPUTED_VALUE"""),1567.55)</f>
        <v>1567.55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IFERROR(__xludf.DUMMYFUNCTION("""COMPUTED_VALUE"""),1567.95)</f>
        <v>1567.95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IFERROR(__xludf.DUMMYFUNCTION("""COMPUTED_VALUE"""),1523.65)</f>
        <v>1523.65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IFERROR(__xludf.DUMMYFUNCTION("""COMPUTED_VALUE"""),1576.4)</f>
        <v>1576.4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IFERROR(__xludf.DUMMYFUNCTION("""COMPUTED_VALUE"""),1550.25)</f>
        <v>1550.25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IFERROR(__xludf.DUMMYFUNCTION("""COMPUTED_VALUE"""),1574.55)</f>
        <v>1574.55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IFERROR(__xludf.DUMMYFUNCTION("""COMPUTED_VALUE"""),1559.3)</f>
        <v>1559.3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IFERROR(__xludf.DUMMYFUNCTION("""COMPUTED_VALUE"""),1576.0)</f>
        <v>1576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IFERROR(__xludf.DUMMYFUNCTION("""COMPUTED_VALUE"""),1577.4)</f>
        <v>1577.4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IFERROR(__xludf.DUMMYFUNCTION("""COMPUTED_VALUE"""),1583.75)</f>
        <v>1583.75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IFERROR(__xludf.DUMMYFUNCTION("""COMPUTED_VALUE"""),1555.35)</f>
        <v>1555.35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IFERROR(__xludf.DUMMYFUNCTION("""COMPUTED_VALUE"""),1623.75)</f>
        <v>1623.75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IFERROR(__xludf.DUMMYFUNCTION("""COMPUTED_VALUE"""),1615.35)</f>
        <v>1615.35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IFERROR(__xludf.DUMMYFUNCTION("""COMPUTED_VALUE"""),1633.8)</f>
        <v>1633.8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IFERROR(__xludf.DUMMYFUNCTION("""COMPUTED_VALUE"""),1630.6)</f>
        <v>1630.6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IFERROR(__xludf.DUMMYFUNCTION("""COMPUTED_VALUE"""),1666.95)</f>
        <v>1666.95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IFERROR(__xludf.DUMMYFUNCTION("""COMPUTED_VALUE"""),1665.6)</f>
        <v>1665.6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IFERROR(__xludf.DUMMYFUNCTION("""COMPUTED_VALUE"""),1671.5)</f>
        <v>1671.5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IFERROR(__xludf.DUMMYFUNCTION("""COMPUTED_VALUE"""),1662.55)</f>
        <v>1662.55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IFERROR(__xludf.DUMMYFUNCTION("""COMPUTED_VALUE"""),1667.45)</f>
        <v>1667.45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IFERROR(__xludf.DUMMYFUNCTION("""COMPUTED_VALUE"""),1675.25)</f>
        <v>1675.25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IFERROR(__xludf.DUMMYFUNCTION("""COMPUTED_VALUE"""),1663.05)</f>
        <v>1663.05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IFERROR(__xludf.DUMMYFUNCTION("""COMPUTED_VALUE"""),1636.3)</f>
        <v>1636.3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IFERROR(__xludf.DUMMYFUNCTION("""COMPUTED_VALUE"""),1686.4)</f>
        <v>1686.4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IFERROR(__xludf.DUMMYFUNCTION("""COMPUTED_VALUE"""),1665.75)</f>
        <v>1665.75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IFERROR(__xludf.DUMMYFUNCTION("""COMPUTED_VALUE"""),1649.8)</f>
        <v>1649.8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IFERROR(__xludf.DUMMYFUNCTION("""COMPUTED_VALUE"""),1658.8)</f>
        <v>1658.8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IFERROR(__xludf.DUMMYFUNCTION("""COMPUTED_VALUE"""),1651.9)</f>
        <v>1651.9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IFERROR(__xludf.DUMMYFUNCTION("""COMPUTED_VALUE"""),1663.85)</f>
        <v>1663.85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IFERROR(__xludf.DUMMYFUNCTION("""COMPUTED_VALUE"""),1644.1)</f>
        <v>1644.1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IFERROR(__xludf.DUMMYFUNCTION("""COMPUTED_VALUE"""),1637.95)</f>
        <v>1637.95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IFERROR(__xludf.DUMMYFUNCTION("""COMPUTED_VALUE"""),1619.35)</f>
        <v>1619.35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IFERROR(__xludf.DUMMYFUNCTION("""COMPUTED_VALUE"""),1644.2)</f>
        <v>1644.2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IFERROR(__xludf.DUMMYFUNCTION("""COMPUTED_VALUE"""),1637.65)</f>
        <v>1637.65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IFERROR(__xludf.DUMMYFUNCTION("""COMPUTED_VALUE"""),1638.65)</f>
        <v>1638.65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IFERROR(__xludf.DUMMYFUNCTION("""COMPUTED_VALUE"""),1635.6)</f>
        <v>1635.6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IFERROR(__xludf.DUMMYFUNCTION("""COMPUTED_VALUE"""),1631.5)</f>
        <v>1631.5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IFERROR(__xludf.DUMMYFUNCTION("""COMPUTED_VALUE"""),1679.25)</f>
        <v>1679.25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IFERROR(__xludf.DUMMYFUNCTION("""COMPUTED_VALUE"""),1647.3)</f>
        <v>1647.3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IFERROR(__xludf.DUMMYFUNCTION("""COMPUTED_VALUE"""),1643.4)</f>
        <v>1643.4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IFERROR(__xludf.DUMMYFUNCTION("""COMPUTED_VALUE"""),1599.15)</f>
        <v>1599.15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IFERROR(__xludf.DUMMYFUNCTION("""COMPUTED_VALUE"""),1587.1)</f>
        <v>1587.1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IFERROR(__xludf.DUMMYFUNCTION("""COMPUTED_VALUE"""),1595.8)</f>
        <v>1595.8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IFERROR(__xludf.DUMMYFUNCTION("""COMPUTED_VALUE"""),1557.85)</f>
        <v>1557.85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IFERROR(__xludf.DUMMYFUNCTION("""COMPUTED_VALUE"""),1562.25)</f>
        <v>1562.25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IFERROR(__xludf.DUMMYFUNCTION("""COMPUTED_VALUE"""),1546.2)</f>
        <v>1546.2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IFERROR(__xludf.DUMMYFUNCTION("""COMPUTED_VALUE"""),1543.55)</f>
        <v>1543.55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IFERROR(__xludf.DUMMYFUNCTION("""COMPUTED_VALUE"""),1556.7)</f>
        <v>1556.7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IFERROR(__xludf.DUMMYFUNCTION("""COMPUTED_VALUE"""),1528.3)</f>
        <v>1528.3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IFERROR(__xludf.DUMMYFUNCTION("""COMPUTED_VALUE"""),1535.85)</f>
        <v>1535.85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IFERROR(__xludf.DUMMYFUNCTION("""COMPUTED_VALUE"""),1539.65)</f>
        <v>1539.65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IFERROR(__xludf.DUMMYFUNCTION("""COMPUTED_VALUE"""),1545.25)</f>
        <v>1545.25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IFERROR(__xludf.DUMMYFUNCTION("""COMPUTED_VALUE"""),1540.05)</f>
        <v>1540.05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IFERROR(__xludf.DUMMYFUNCTION("""COMPUTED_VALUE"""),1540.5)</f>
        <v>1540.5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IFERROR(__xludf.DUMMYFUNCTION("""COMPUTED_VALUE"""),1539.15)</f>
        <v>1539.15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IFERROR(__xludf.DUMMYFUNCTION("""COMPUTED_VALUE"""),1521.5)</f>
        <v>1521.5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IFERROR(__xludf.DUMMYFUNCTION("""COMPUTED_VALUE"""),1505.05)</f>
        <v>1505.05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IFERROR(__xludf.DUMMYFUNCTION("""COMPUTED_VALUE"""),1477.3)</f>
        <v>1477.3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IFERROR(__xludf.DUMMYFUNCTION("""COMPUTED_VALUE"""),1466.85)</f>
        <v>1466.85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IFERROR(__xludf.DUMMYFUNCTION("""COMPUTED_VALUE"""),1447.5)</f>
        <v>1447.5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IFERROR(__xludf.DUMMYFUNCTION("""COMPUTED_VALUE"""),1465.9)</f>
        <v>1465.9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IFERROR(__xludf.DUMMYFUNCTION("""COMPUTED_VALUE"""),1486.65)</f>
        <v>1486.65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IFERROR(__xludf.DUMMYFUNCTION("""COMPUTED_VALUE"""),1479.25)</f>
        <v>1479.25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IFERROR(__xludf.DUMMYFUNCTION("""COMPUTED_VALUE"""),1504.15)</f>
        <v>1504.15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IFERROR(__xludf.DUMMYFUNCTION("""COMPUTED_VALUE"""),1473.85)</f>
        <v>1473.85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IFERROR(__xludf.DUMMYFUNCTION("""COMPUTED_VALUE"""),1387.4)</f>
        <v>1387.4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IFERROR(__xludf.DUMMYFUNCTION("""COMPUTED_VALUE"""),1366.6)</f>
        <v>1366.6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IFERROR(__xludf.DUMMYFUNCTION("""COMPUTED_VALUE"""),1360.7)</f>
        <v>1360.7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IFERROR(__xludf.DUMMYFUNCTION("""COMPUTED_VALUE"""),1348.05)</f>
        <v>1348.05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IFERROR(__xludf.DUMMYFUNCTION("""COMPUTED_VALUE"""),1358.8)</f>
        <v>1358.8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IFERROR(__xludf.DUMMYFUNCTION("""COMPUTED_VALUE"""),1330.95)</f>
        <v>1330.95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IFERROR(__xludf.DUMMYFUNCTION("""COMPUTED_VALUE"""),1313.65)</f>
        <v>1313.65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IFERROR(__xludf.DUMMYFUNCTION("""COMPUTED_VALUE"""),1320.05)</f>
        <v>1320.05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IFERROR(__xludf.DUMMYFUNCTION("""COMPUTED_VALUE"""),1316.2)</f>
        <v>1316.2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IFERROR(__xludf.DUMMYFUNCTION("""COMPUTED_VALUE"""),1312.9)</f>
        <v>1312.9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IFERROR(__xludf.DUMMYFUNCTION("""COMPUTED_VALUE"""),1321.05)</f>
        <v>1321.05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IFERROR(__xludf.DUMMYFUNCTION("""COMPUTED_VALUE"""),1332.9)</f>
        <v>1332.9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IFERROR(__xludf.DUMMYFUNCTION("""COMPUTED_VALUE"""),1348.15)</f>
        <v>1348.15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IFERROR(__xludf.DUMMYFUNCTION("""COMPUTED_VALUE"""),1333.2)</f>
        <v>1333.2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IFERROR(__xludf.DUMMYFUNCTION("""COMPUTED_VALUE"""),1341.9)</f>
        <v>1341.9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IFERROR(__xludf.DUMMYFUNCTION("""COMPUTED_VALUE"""),1343.05)</f>
        <v>1343.05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IFERROR(__xludf.DUMMYFUNCTION("""COMPUTED_VALUE"""),1353.55)</f>
        <v>1353.55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IFERROR(__xludf.DUMMYFUNCTION("""COMPUTED_VALUE"""),1345.2)</f>
        <v>1345.2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IFERROR(__xludf.DUMMYFUNCTION("""COMPUTED_VALUE"""),1353.3)</f>
        <v>1353.3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IFERROR(__xludf.DUMMYFUNCTION("""COMPUTED_VALUE"""),1358.4)</f>
        <v>1358.4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IFERROR(__xludf.DUMMYFUNCTION("""COMPUTED_VALUE"""),1353.1)</f>
        <v>1353.1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IFERROR(__xludf.DUMMYFUNCTION("""COMPUTED_VALUE"""),1331.85)</f>
        <v>1331.85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IFERROR(__xludf.DUMMYFUNCTION("""COMPUTED_VALUE"""),1324.1)</f>
        <v>1324.1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IFERROR(__xludf.DUMMYFUNCTION("""COMPUTED_VALUE"""),1314.45)</f>
        <v>1314.45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IFERROR(__xludf.DUMMYFUNCTION("""COMPUTED_VALUE"""),1303.55)</f>
        <v>1303.55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IFERROR(__xludf.DUMMYFUNCTION("""COMPUTED_VALUE"""),1343.7)</f>
        <v>1343.7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IFERROR(__xludf.DUMMYFUNCTION("""COMPUTED_VALUE"""),1397.5)</f>
        <v>1397.5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IFERROR(__xludf.DUMMYFUNCTION("""COMPUTED_VALUE"""),1431.5)</f>
        <v>1431.5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IFERROR(__xludf.DUMMYFUNCTION("""COMPUTED_VALUE"""),1418.75)</f>
        <v>1418.75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IFERROR(__xludf.DUMMYFUNCTION("""COMPUTED_VALUE"""),1428.8)</f>
        <v>1428.8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IFERROR(__xludf.DUMMYFUNCTION("""COMPUTED_VALUE"""),1438.75)</f>
        <v>1438.75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IFERROR(__xludf.DUMMYFUNCTION("""COMPUTED_VALUE"""),1444.15)</f>
        <v>1444.15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IFERROR(__xludf.DUMMYFUNCTION("""COMPUTED_VALUE"""),1431.05)</f>
        <v>1431.05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IFERROR(__xludf.DUMMYFUNCTION("""COMPUTED_VALUE"""),1437.2)</f>
        <v>1437.2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IFERROR(__xludf.DUMMYFUNCTION("""COMPUTED_VALUE"""),1445.85)</f>
        <v>1445.85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IFERROR(__xludf.DUMMYFUNCTION("""COMPUTED_VALUE"""),1443.45)</f>
        <v>1443.45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IFERROR(__xludf.DUMMYFUNCTION("""COMPUTED_VALUE"""),1447.85)</f>
        <v>1447.85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IFERROR(__xludf.DUMMYFUNCTION("""COMPUTED_VALUE"""),1440.85)</f>
        <v>1440.85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IFERROR(__xludf.DUMMYFUNCTION("""COMPUTED_VALUE"""),1447.95)</f>
        <v>1447.95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IFERROR(__xludf.DUMMYFUNCTION("""COMPUTED_VALUE"""),1443.7)</f>
        <v>1443.7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IFERROR(__xludf.DUMMYFUNCTION("""COMPUTED_VALUE"""),1454.9)</f>
        <v>1454.9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IFERROR(__xludf.DUMMYFUNCTION("""COMPUTED_VALUE"""),1459.6)</f>
        <v>1459.6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IFERROR(__xludf.DUMMYFUNCTION("""COMPUTED_VALUE"""),1468.85)</f>
        <v>1468.85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IFERROR(__xludf.DUMMYFUNCTION("""COMPUTED_VALUE"""),1480.8)</f>
        <v>1480.8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IFERROR(__xludf.DUMMYFUNCTION("""COMPUTED_VALUE"""),1481.0)</f>
        <v>1481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IFERROR(__xludf.DUMMYFUNCTION("""COMPUTED_VALUE"""),1522.35)</f>
        <v>1522.35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IFERROR(__xludf.DUMMYFUNCTION("""COMPUTED_VALUE"""),1519.4)</f>
        <v>1519.4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IFERROR(__xludf.DUMMYFUNCTION("""COMPUTED_VALUE"""),1533.4)</f>
        <v>1533.4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IFERROR(__xludf.DUMMYFUNCTION("""COMPUTED_VALUE"""),1531.1)</f>
        <v>1531.1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IFERROR(__xludf.DUMMYFUNCTION("""COMPUTED_VALUE"""),1509.95)</f>
        <v>1509.95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IFERROR(__xludf.DUMMYFUNCTION("""COMPUTED_VALUE"""),1511.9)</f>
        <v>1511.9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IFERROR(__xludf.DUMMYFUNCTION("""COMPUTED_VALUE"""),1560.2)</f>
        <v>1560.2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IFERROR(__xludf.DUMMYFUNCTION("""COMPUTED_VALUE"""),1569.6)</f>
        <v>1569.6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IFERROR(__xludf.DUMMYFUNCTION("""COMPUTED_VALUE"""),1569.55)</f>
        <v>1569.55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IFERROR(__xludf.DUMMYFUNCTION("""COMPUTED_VALUE"""),1594.55)</f>
        <v>1594.55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IFERROR(__xludf.DUMMYFUNCTION("""COMPUTED_VALUE"""),1594.55)</f>
        <v>1594.55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IFERROR(__xludf.DUMMYFUNCTION("""COMPUTED_VALUE"""),1577.1)</f>
        <v>1577.1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IFERROR(__xludf.DUMMYFUNCTION("""COMPUTED_VALUE"""),1598.35)</f>
        <v>1598.35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IFERROR(__xludf.DUMMYFUNCTION("""COMPUTED_VALUE"""),1583.7)</f>
        <v>1583.7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IFERROR(__xludf.DUMMYFUNCTION("""COMPUTED_VALUE"""),1587.6)</f>
        <v>1587.6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IFERROR(__xludf.DUMMYFUNCTION("""COMPUTED_VALUE"""),1635.35)</f>
        <v>1635.35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IFERROR(__xludf.DUMMYFUNCTION("""COMPUTED_VALUE"""),1632.35)</f>
        <v>1632.35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IFERROR(__xludf.DUMMYFUNCTION("""COMPUTED_VALUE"""),1630.25)</f>
        <v>1630.25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IFERROR(__xludf.DUMMYFUNCTION("""COMPUTED_VALUE"""),1642.6)</f>
        <v>1642.6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IFERROR(__xludf.DUMMYFUNCTION("""COMPUTED_VALUE"""),1640.55)</f>
        <v>1640.55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IFERROR(__xludf.DUMMYFUNCTION("""COMPUTED_VALUE"""),1609.3)</f>
        <v>1609.3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IFERROR(__xludf.DUMMYFUNCTION("""COMPUTED_VALUE"""),1562.4)</f>
        <v>1562.4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IFERROR(__xludf.DUMMYFUNCTION("""COMPUTED_VALUE"""),1582.75)</f>
        <v>1582.75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IFERROR(__xludf.DUMMYFUNCTION("""COMPUTED_VALUE"""),1594.6)</f>
        <v>1594.6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IFERROR(__xludf.DUMMYFUNCTION("""COMPUTED_VALUE"""),1557.85)</f>
        <v>1557.85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IFERROR(__xludf.DUMMYFUNCTION("""COMPUTED_VALUE"""),1589.95)</f>
        <v>1589.95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IFERROR(__xludf.DUMMYFUNCTION("""COMPUTED_VALUE"""),1585.25)</f>
        <v>1585.25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IFERROR(__xludf.DUMMYFUNCTION("""COMPUTED_VALUE"""),1592.65)</f>
        <v>1592.65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IFERROR(__xludf.DUMMYFUNCTION("""COMPUTED_VALUE"""),1626.15)</f>
        <v>1626.15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IFERROR(__xludf.DUMMYFUNCTION("""COMPUTED_VALUE"""),1668.25)</f>
        <v>1668.25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IFERROR(__xludf.DUMMYFUNCTION("""COMPUTED_VALUE"""),1678.5)</f>
        <v>1678.5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IFERROR(__xludf.DUMMYFUNCTION("""COMPUTED_VALUE"""),1686.75)</f>
        <v>1686.75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IFERROR(__xludf.DUMMYFUNCTION("""COMPUTED_VALUE"""),1677.25)</f>
        <v>1677.25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IFERROR(__xludf.DUMMYFUNCTION("""COMPUTED_VALUE"""),1676.15)</f>
        <v>1676.15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IFERROR(__xludf.DUMMYFUNCTION("""COMPUTED_VALUE"""),1661.45)</f>
        <v>1661.45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IFERROR(__xludf.DUMMYFUNCTION("""COMPUTED_VALUE"""),1719.45)</f>
        <v>1719.45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IFERROR(__xludf.DUMMYFUNCTION("""COMPUTED_VALUE"""),1711.6)</f>
        <v>1711.6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IFERROR(__xludf.DUMMYFUNCTION("""COMPUTED_VALUE"""),1719.45)</f>
        <v>1719.45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IFERROR(__xludf.DUMMYFUNCTION("""COMPUTED_VALUE"""),1751.85)</f>
        <v>1751.85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IFERROR(__xludf.DUMMYFUNCTION("""COMPUTED_VALUE"""),1753.25)</f>
        <v>1753.25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IFERROR(__xludf.DUMMYFUNCTION("""COMPUTED_VALUE"""),1806.65)</f>
        <v>1806.65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IFERROR(__xludf.DUMMYFUNCTION("""COMPUTED_VALUE"""),1790.45)</f>
        <v>1790.45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IFERROR(__xludf.DUMMYFUNCTION("""COMPUTED_VALUE"""),1785.25)</f>
        <v>1785.25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IFERROR(__xludf.DUMMYFUNCTION("""COMPUTED_VALUE"""),1790.55)</f>
        <v>1790.55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IFERROR(__xludf.DUMMYFUNCTION("""COMPUTED_VALUE"""),1756.1)</f>
        <v>1756.1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IFERROR(__xludf.DUMMYFUNCTION("""COMPUTED_VALUE"""),1746.75)</f>
        <v>1746.75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IFERROR(__xludf.DUMMYFUNCTION("""COMPUTED_VALUE"""),1779.1)</f>
        <v>1779.1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IFERROR(__xludf.DUMMYFUNCTION("""COMPUTED_VALUE"""),1778.75)</f>
        <v>1778.75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IFERROR(__xludf.DUMMYFUNCTION("""COMPUTED_VALUE"""),1807.6)</f>
        <v>1807.6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IFERROR(__xludf.DUMMYFUNCTION("""COMPUTED_VALUE"""),1812.8)</f>
        <v>1812.8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IFERROR(__xludf.DUMMYFUNCTION("""COMPUTED_VALUE"""),1811.85)</f>
        <v>1811.85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IFERROR(__xludf.DUMMYFUNCTION("""COMPUTED_VALUE"""),1813.75)</f>
        <v>1813.75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IFERROR(__xludf.DUMMYFUNCTION("""COMPUTED_VALUE"""),1756.5)</f>
        <v>1756.5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IFERROR(__xludf.DUMMYFUNCTION("""COMPUTED_VALUE"""),1736.5)</f>
        <v>1736.5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IFERROR(__xludf.DUMMYFUNCTION("""COMPUTED_VALUE"""),1760.05)</f>
        <v>1760.05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IFERROR(__xludf.DUMMYFUNCTION("""COMPUTED_VALUE"""),1752.8)</f>
        <v>1752.8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IFERROR(__xludf.DUMMYFUNCTION("""COMPUTED_VALUE"""),1775.6)</f>
        <v>1775.6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IFERROR(__xludf.DUMMYFUNCTION("""COMPUTED_VALUE"""),1782.4)</f>
        <v>1782.4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IFERROR(__xludf.DUMMYFUNCTION("""COMPUTED_VALUE"""),1783.85)</f>
        <v>1783.85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IFERROR(__xludf.DUMMYFUNCTION("""COMPUTED_VALUE"""),1808.4)</f>
        <v>1808.4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IFERROR(__xludf.DUMMYFUNCTION("""COMPUTED_VALUE"""),1796.1)</f>
        <v>1796.1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IFERROR(__xludf.DUMMYFUNCTION("""COMPUTED_VALUE"""),1816.5)</f>
        <v>1816.5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IFERROR(__xludf.DUMMYFUNCTION("""COMPUTED_VALUE"""),1778.55)</f>
        <v>1778.55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IFERROR(__xludf.DUMMYFUNCTION("""COMPUTED_VALUE"""),1776.6)</f>
        <v>1776.6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IFERROR(__xludf.DUMMYFUNCTION("""COMPUTED_VALUE"""),1776.95)</f>
        <v>1776.95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IFERROR(__xludf.DUMMYFUNCTION("""COMPUTED_VALUE"""),1789.45)</f>
        <v>1789.45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IFERROR(__xludf.DUMMYFUNCTION("""COMPUTED_VALUE"""),1809.7)</f>
        <v>1809.7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IFERROR(__xludf.DUMMYFUNCTION("""COMPUTED_VALUE"""),1808.65)</f>
        <v>1808.65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IFERROR(__xludf.DUMMYFUNCTION("""COMPUTED_VALUE"""),1839.65)</f>
        <v>1839.65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IFERROR(__xludf.DUMMYFUNCTION("""COMPUTED_VALUE"""),1855.9)</f>
        <v>1855.9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IFERROR(__xludf.DUMMYFUNCTION("""COMPUTED_VALUE"""),1870.1)</f>
        <v>1870.1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IFERROR(__xludf.DUMMYFUNCTION("""COMPUTED_VALUE"""),1865.25)</f>
        <v>1865.25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IFERROR(__xludf.DUMMYFUNCTION("""COMPUTED_VALUE"""),1867.8)</f>
        <v>1867.8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IFERROR(__xludf.DUMMYFUNCTION("""COMPUTED_VALUE"""),1857.7)</f>
        <v>1857.7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IFERROR(__xludf.DUMMYFUNCTION("""COMPUTED_VALUE"""),1843.6)</f>
        <v>1843.6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IFERROR(__xludf.DUMMYFUNCTION("""COMPUTED_VALUE"""),1822.75)</f>
        <v>1822.75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IFERROR(__xludf.DUMMYFUNCTION("""COMPUTED_VALUE"""),1845.75)</f>
        <v>1845.75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IFERROR(__xludf.DUMMYFUNCTION("""COMPUTED_VALUE"""),1844.9)</f>
        <v>1844.9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IFERROR(__xludf.DUMMYFUNCTION("""COMPUTED_VALUE"""),1852.35)</f>
        <v>1852.35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IFERROR(__xludf.DUMMYFUNCTION("""COMPUTED_VALUE"""),1871.75)</f>
        <v>1871.75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IFERROR(__xludf.DUMMYFUNCTION("""COMPUTED_VALUE"""),1871.75)</f>
        <v>1871.75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IFERROR(__xludf.DUMMYFUNCTION("""COMPUTED_VALUE"""),1838.8)</f>
        <v>1838.8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IFERROR(__xludf.DUMMYFUNCTION("""COMPUTED_VALUE"""),1766.05)</f>
        <v>1766.05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IFERROR(__xludf.DUMMYFUNCTION("""COMPUTED_VALUE"""),1762.95)</f>
        <v>1762.95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IFERROR(__xludf.DUMMYFUNCTION("""COMPUTED_VALUE"""),1773.55)</f>
        <v>1773.55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IFERROR(__xludf.DUMMYFUNCTION("""COMPUTED_VALUE"""),1838.4)</f>
        <v>1838.4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IFERROR(__xludf.DUMMYFUNCTION("""COMPUTED_VALUE"""),1831.95)</f>
        <v>1831.95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IFERROR(__xludf.DUMMYFUNCTION("""COMPUTED_VALUE"""),1837.5)</f>
        <v>1837.5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IFERROR(__xludf.DUMMYFUNCTION("""COMPUTED_VALUE"""),1867.3)</f>
        <v>1867.3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IFERROR(__xludf.DUMMYFUNCTION("""COMPUTED_VALUE"""),1872.85)</f>
        <v>1872.85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IFERROR(__xludf.DUMMYFUNCTION("""COMPUTED_VALUE"""),1864.75)</f>
        <v>1864.75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IFERROR(__xludf.DUMMYFUNCTION("""COMPUTED_VALUE"""),1858.95)</f>
        <v>1858.95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IFERROR(__xludf.DUMMYFUNCTION("""COMPUTED_VALUE"""),1835.0)</f>
        <v>1835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IFERROR(__xludf.DUMMYFUNCTION("""COMPUTED_VALUE"""),1820.55)</f>
        <v>1820.55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IFERROR(__xludf.DUMMYFUNCTION("""COMPUTED_VALUE"""),1836.35)</f>
        <v>1836.35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IFERROR(__xludf.DUMMYFUNCTION("""COMPUTED_VALUE"""),1898.4)</f>
        <v>1898.4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IFERROR(__xludf.DUMMYFUNCTION("""COMPUTED_VALUE"""),1891.7)</f>
        <v>1891.7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IFERROR(__xludf.DUMMYFUNCTION("""COMPUTED_VALUE"""),1899.55)</f>
        <v>1899.55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IFERROR(__xludf.DUMMYFUNCTION("""COMPUTED_VALUE"""),1891.05)</f>
        <v>1891.05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IFERROR(__xludf.DUMMYFUNCTION("""COMPUTED_VALUE"""),1840.9)</f>
        <v>1840.9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IFERROR(__xludf.DUMMYFUNCTION("""COMPUTED_VALUE"""),1848.05)</f>
        <v>1848.05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IFERROR(__xludf.DUMMYFUNCTION("""COMPUTED_VALUE"""),1871.5)</f>
        <v>1871.5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IFERROR(__xludf.DUMMYFUNCTION("""COMPUTED_VALUE"""),1890.75)</f>
        <v>1890.75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IFERROR(__xludf.DUMMYFUNCTION("""COMPUTED_VALUE"""),1897.65)</f>
        <v>1897.65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IFERROR(__xludf.DUMMYFUNCTION("""COMPUTED_VALUE"""),1924.0)</f>
        <v>1924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IFERROR(__xludf.DUMMYFUNCTION("""COMPUTED_VALUE"""),1922.7)</f>
        <v>1922.7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IFERROR(__xludf.DUMMYFUNCTION("""COMPUTED_VALUE"""),1909.9)</f>
        <v>1909.9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IFERROR(__xludf.DUMMYFUNCTION("""COMPUTED_VALUE"""),1936.35)</f>
        <v>1936.35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IFERROR(__xludf.DUMMYFUNCTION("""COMPUTED_VALUE"""),1930.9)</f>
        <v>1930.9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IFERROR(__xludf.DUMMYFUNCTION("""COMPUTED_VALUE"""),1936.2)</f>
        <v>1936.2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IFERROR(__xludf.DUMMYFUNCTION("""COMPUTED_VALUE"""),1968.8)</f>
        <v>1968.8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IFERROR(__xludf.DUMMYFUNCTION("""COMPUTED_VALUE"""),1954.4)</f>
        <v>1954.4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IFERROR(__xludf.DUMMYFUNCTION("""COMPUTED_VALUE"""),1950.6)</f>
        <v>1950.6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IFERROR(__xludf.DUMMYFUNCTION("""COMPUTED_VALUE"""),1960.35)</f>
        <v>1960.35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IFERROR(__xludf.DUMMYFUNCTION("""COMPUTED_VALUE"""),1934.25)</f>
        <v>1934.25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IFERROR(__xludf.DUMMYFUNCTION("""COMPUTED_VALUE"""),1911.35)</f>
        <v>1911.35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IFERROR(__xludf.DUMMYFUNCTION("""COMPUTED_VALUE"""),1903.0)</f>
        <v>1903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IFERROR(__xludf.DUMMYFUNCTION("""COMPUTED_VALUE"""),1896.95)</f>
        <v>1896.95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IFERROR(__xludf.DUMMYFUNCTION("""COMPUTED_VALUE"""),1900.75)</f>
        <v>1900.75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IFERROR(__xludf.DUMMYFUNCTION("""COMPUTED_VALUE"""),1892.0)</f>
        <v>1892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IFERROR(__xludf.DUMMYFUNCTION("""COMPUTED_VALUE"""),1928.95)</f>
        <v>1928.95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IFERROR(__xludf.DUMMYFUNCTION("""COMPUTED_VALUE"""),1917.4)</f>
        <v>1917.4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IFERROR(__xludf.DUMMYFUNCTION("""COMPUTED_VALUE"""),1911.95)</f>
        <v>1911.95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IFERROR(__xludf.DUMMYFUNCTION("""COMPUTED_VALUE"""),1972.2)</f>
        <v>1972.2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IFERROR(__xludf.DUMMYFUNCTION("""COMPUTED_VALUE"""),1946.65)</f>
        <v>1946.65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IFERROR(__xludf.DUMMYFUNCTION("""COMPUTED_VALUE"""),1953.05)</f>
        <v>1953.05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IFERROR(__xludf.DUMMYFUNCTION("""COMPUTED_VALUE"""),1915.9)</f>
        <v>1915.9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IFERROR(__xludf.DUMMYFUNCTION("""COMPUTED_VALUE"""),1932.25)</f>
        <v>1932.25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IFERROR(__xludf.DUMMYFUNCTION("""COMPUTED_VALUE"""),1934.8)</f>
        <v>1934.8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IFERROR(__xludf.DUMMYFUNCTION("""COMPUTED_VALUE"""),1995.1)</f>
        <v>1995.1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IFERROR(__xludf.DUMMYFUNCTION("""COMPUTED_VALUE"""),1989.4)</f>
        <v>1989.4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IFERROR(__xludf.DUMMYFUNCTION("""COMPUTED_VALUE"""),1813.55)</f>
        <v>1813.55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IFERROR(__xludf.DUMMYFUNCTION("""COMPUTED_VALUE"""),1825.7)</f>
        <v>1825.7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IFERROR(__xludf.DUMMYFUNCTION("""COMPUTED_VALUE"""),1792.25)</f>
        <v>1792.25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IFERROR(__xludf.DUMMYFUNCTION("""COMPUTED_VALUE"""),1788.9)</f>
        <v>1788.9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IFERROR(__xludf.DUMMYFUNCTION("""COMPUTED_VALUE"""),1796.2)</f>
        <v>1796.2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IFERROR(__xludf.DUMMYFUNCTION("""COMPUTED_VALUE"""),1802.4)</f>
        <v>1802.4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IFERROR(__xludf.DUMMYFUNCTION("""COMPUTED_VALUE"""),1827.7)</f>
        <v>1827.7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IFERROR(__xludf.DUMMYFUNCTION("""COMPUTED_VALUE"""),1807.0)</f>
        <v>1807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IFERROR(__xludf.DUMMYFUNCTION("""COMPUTED_VALUE"""),1792.85)</f>
        <v>1792.85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IFERROR(__xludf.DUMMYFUNCTION("""COMPUTED_VALUE"""),1711.95)</f>
        <v>1711.95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IFERROR(__xludf.DUMMYFUNCTION("""COMPUTED_VALUE"""),1693.25)</f>
        <v>1693.25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IFERROR(__xludf.DUMMYFUNCTION("""COMPUTED_VALUE"""),1719.0)</f>
        <v>1719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IFERROR(__xludf.DUMMYFUNCTION("""COMPUTED_VALUE"""),1713.1)</f>
        <v>1713.1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IFERROR(__xludf.DUMMYFUNCTION("""COMPUTED_VALUE"""),1725.45)</f>
        <v>1725.45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IFERROR(__xludf.DUMMYFUNCTION("""COMPUTED_VALUE"""),1692.0)</f>
        <v>1692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IFERROR(__xludf.DUMMYFUNCTION("""COMPUTED_VALUE"""),1732.55)</f>
        <v>1732.55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IFERROR(__xludf.DUMMYFUNCTION("""COMPUTED_VALUE"""),1712.85)</f>
        <v>1712.85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IFERROR(__xludf.DUMMYFUNCTION("""COMPUTED_VALUE"""),1723.5)</f>
        <v>1723.5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IFERROR(__xludf.DUMMYFUNCTION("""COMPUTED_VALUE"""),1725.65)</f>
        <v>1725.65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IFERROR(__xludf.DUMMYFUNCTION("""COMPUTED_VALUE"""),1733.85)</f>
        <v>1733.85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IFERROR(__xludf.DUMMYFUNCTION("""COMPUTED_VALUE"""),1723.2)</f>
        <v>1723.2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IFERROR(__xludf.DUMMYFUNCTION("""COMPUTED_VALUE"""),1717.3)</f>
        <v>1717.3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IFERROR(__xludf.DUMMYFUNCTION("""COMPUTED_VALUE"""),1703.1)</f>
        <v>1703.1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IFERROR(__xludf.DUMMYFUNCTION("""COMPUTED_VALUE"""),1711.25)</f>
        <v>1711.25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IFERROR(__xludf.DUMMYFUNCTION("""COMPUTED_VALUE"""),1709.9)</f>
        <v>1709.9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IFERROR(__xludf.DUMMYFUNCTION("""COMPUTED_VALUE"""),1725.5)</f>
        <v>1725.5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IFERROR(__xludf.DUMMYFUNCTION("""COMPUTED_VALUE"""),1712.3)</f>
        <v>1712.3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IFERROR(__xludf.DUMMYFUNCTION("""COMPUTED_VALUE"""),1687.55)</f>
        <v>1687.55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IFERROR(__xludf.DUMMYFUNCTION("""COMPUTED_VALUE"""),1700.7)</f>
        <v>1700.7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IFERROR(__xludf.DUMMYFUNCTION("""COMPUTED_VALUE"""),1644.05)</f>
        <v>1644.05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IFERROR(__xludf.DUMMYFUNCTION("""COMPUTED_VALUE"""),1636.1)</f>
        <v>1636.1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IFERROR(__xludf.DUMMYFUNCTION("""COMPUTED_VALUE"""),1629.2)</f>
        <v>1629.2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IFERROR(__xludf.DUMMYFUNCTION("""COMPUTED_VALUE"""),1575.05)</f>
        <v>1575.05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IFERROR(__xludf.DUMMYFUNCTION("""COMPUTED_VALUE"""),1572.4)</f>
        <v>1572.4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IFERROR(__xludf.DUMMYFUNCTION("""COMPUTED_VALUE"""),1535.5)</f>
        <v>1535.5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IFERROR(__xludf.DUMMYFUNCTION("""COMPUTED_VALUE"""),1572.95)</f>
        <v>1572.95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IFERROR(__xludf.DUMMYFUNCTION("""COMPUTED_VALUE"""),1585.45)</f>
        <v>1585.45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IFERROR(__xludf.DUMMYFUNCTION("""COMPUTED_VALUE"""),1557.95)</f>
        <v>1557.95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IFERROR(__xludf.DUMMYFUNCTION("""COMPUTED_VALUE"""),1549.3)</f>
        <v>1549.3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IFERROR(__xludf.DUMMYFUNCTION("""COMPUTED_VALUE"""),1567.85)</f>
        <v>1567.85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IFERROR(__xludf.DUMMYFUNCTION("""COMPUTED_VALUE"""),1540.6)</f>
        <v>1540.6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IFERROR(__xludf.DUMMYFUNCTION("""COMPUTED_VALUE"""),1534.75)</f>
        <v>1534.75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IFERROR(__xludf.DUMMYFUNCTION("""COMPUTED_VALUE"""),1545.15)</f>
        <v>1545.15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IFERROR(__xludf.DUMMYFUNCTION("""COMPUTED_VALUE"""),1558.2)</f>
        <v>1558.2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IFERROR(__xludf.DUMMYFUNCTION("""COMPUTED_VALUE"""),1544.45)</f>
        <v>1544.45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IFERROR(__xludf.DUMMYFUNCTION("""COMPUTED_VALUE"""),1562.0)</f>
        <v>1562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IFERROR(__xludf.DUMMYFUNCTION("""COMPUTED_VALUE"""),1566.7)</f>
        <v>1566.7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IFERROR(__xludf.DUMMYFUNCTION("""COMPUTED_VALUE"""),1604.15)</f>
        <v>1604.15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IFERROR(__xludf.DUMMYFUNCTION("""COMPUTED_VALUE"""),1624.9)</f>
        <v>1624.9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IFERROR(__xludf.DUMMYFUNCTION("""COMPUTED_VALUE"""),1633.4)</f>
        <v>1633.4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IFERROR(__xludf.DUMMYFUNCTION("""COMPUTED_VALUE"""),1630.15)</f>
        <v>1630.15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IFERROR(__xludf.DUMMYFUNCTION("""COMPUTED_VALUE"""),1592.5)</f>
        <v>1592.5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IFERROR(__xludf.DUMMYFUNCTION("""COMPUTED_VALUE"""),1530.35)</f>
        <v>1530.35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IFERROR(__xludf.DUMMYFUNCTION("""COMPUTED_VALUE"""),1527.55)</f>
        <v>1527.55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IFERROR(__xludf.DUMMYFUNCTION("""COMPUTED_VALUE"""),1470.1)</f>
        <v>1470.1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IFERROR(__xludf.DUMMYFUNCTION("""COMPUTED_VALUE"""),1422.1)</f>
        <v>1422.1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IFERROR(__xludf.DUMMYFUNCTION("""COMPUTED_VALUE"""),1374.1)</f>
        <v>1374.1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IFERROR(__xludf.DUMMYFUNCTION("""COMPUTED_VALUE"""),1403.35)</f>
        <v>1403.35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IFERROR(__xludf.DUMMYFUNCTION("""COMPUTED_VALUE"""),1380.0)</f>
        <v>1380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IFERROR(__xludf.DUMMYFUNCTION("""COMPUTED_VALUE"""),1390.55)</f>
        <v>1390.55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IFERROR(__xludf.DUMMYFUNCTION("""COMPUTED_VALUE"""),1426.5)</f>
        <v>1426.5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IFERROR(__xludf.DUMMYFUNCTION("""COMPUTED_VALUE"""),1431.7)</f>
        <v>1431.7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IFERROR(__xludf.DUMMYFUNCTION("""COMPUTED_VALUE"""),1438.0)</f>
        <v>1438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IFERROR(__xludf.DUMMYFUNCTION("""COMPUTED_VALUE"""),1482.0)</f>
        <v>1482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IFERROR(__xludf.DUMMYFUNCTION("""COMPUTED_VALUE"""),1479.9)</f>
        <v>1479.9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IFERROR(__xludf.DUMMYFUNCTION("""COMPUTED_VALUE"""),1594.0)</f>
        <v>1594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IFERROR(__xludf.DUMMYFUNCTION("""COMPUTED_VALUE"""),1586.7)</f>
        <v>1586.7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IFERROR(__xludf.DUMMYFUNCTION("""COMPUTED_VALUE"""),1578.2)</f>
        <v>1578.2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IFERROR(__xludf.DUMMYFUNCTION("""COMPUTED_VALUE"""),1549.3)</f>
        <v>1549.3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IFERROR(__xludf.DUMMYFUNCTION("""COMPUTED_VALUE"""),1569.0)</f>
        <v>1569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IFERROR(__xludf.DUMMYFUNCTION("""COMPUTED_VALUE"""),1567.5)</f>
        <v>1567.5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IFERROR(__xludf.DUMMYFUNCTION("""COMPUTED_VALUE"""),1576.5)</f>
        <v>1576.5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IFERROR(__xludf.DUMMYFUNCTION("""COMPUTED_VALUE"""),1568.6)</f>
        <v>1568.6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IFERROR(__xludf.DUMMYFUNCTION("""COMPUTED_VALUE"""),1579.1)</f>
        <v>1579.1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IFERROR(__xludf.DUMMYFUNCTION("""COMPUTED_VALUE"""),1563.3)</f>
        <v>1563.3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IFERROR(__xludf.DUMMYFUNCTION("""COMPUTED_VALUE"""),1580.7)</f>
        <v>1580.7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IFERROR(__xludf.DUMMYFUNCTION("""COMPUTED_VALUE"""),1569.4)</f>
        <v>1569.4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IFERROR(__xludf.DUMMYFUNCTION("""COMPUTED_VALUE"""),1670.3)</f>
        <v>1670.3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IFERROR(__xludf.DUMMYFUNCTION("""COMPUTED_VALUE"""),1619.6)</f>
        <v>1619.6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IFERROR(__xludf.DUMMYFUNCTION("""COMPUTED_VALUE"""),1637.7)</f>
        <v>1637.7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IFERROR(__xludf.DUMMYFUNCTION("""COMPUTED_VALUE"""),1696.0)</f>
        <v>1696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IFERROR(__xludf.DUMMYFUNCTION("""COMPUTED_VALUE"""),1659.9)</f>
        <v>1659.9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IFERROR(__xludf.DUMMYFUNCTION("""COMPUTED_VALUE"""),1649.6)</f>
        <v>1649.6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IFERROR(__xludf.DUMMYFUNCTION("""COMPUTED_VALUE"""),1638.3)</f>
        <v>1638.3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IFERROR(__xludf.DUMMYFUNCTION("""COMPUTED_VALUE"""),1652.0)</f>
        <v>1652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IFERROR(__xludf.DUMMYFUNCTION("""COMPUTED_VALUE"""),1633.0)</f>
        <v>1633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IFERROR(__xludf.DUMMYFUNCTION("""COMPUTED_VALUE"""),1648.2)</f>
        <v>1648.2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IFERROR(__xludf.DUMMYFUNCTION("""COMPUTED_VALUE"""),1673.6)</f>
        <v>1673.6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IFERROR(__xludf.DUMMYFUNCTION("""COMPUTED_VALUE"""),1652.1)</f>
        <v>1652.1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IFERROR(__xludf.DUMMYFUNCTION("""COMPUTED_VALUE"""),1657.3)</f>
        <v>1657.3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IFERROR(__xludf.DUMMYFUNCTION("""COMPUTED_VALUE"""),1664.7)</f>
        <v>1664.7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IFERROR(__xludf.DUMMYFUNCTION("""COMPUTED_VALUE"""),1636.6)</f>
        <v>1636.6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IFERROR(__xludf.DUMMYFUNCTION("""COMPUTED_VALUE"""),1631.5)</f>
        <v>1631.5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IFERROR(__xludf.DUMMYFUNCTION("""COMPUTED_VALUE"""),1630.4)</f>
        <v>1630.4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IFERROR(__xludf.DUMMYFUNCTION("""COMPUTED_VALUE"""),1626.1)</f>
        <v>1626.1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IFERROR(__xludf.DUMMYFUNCTION("""COMPUTED_VALUE"""),1632.4)</f>
        <v>1632.4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IFERROR(__xludf.DUMMYFUNCTION("""COMPUTED_VALUE"""),1637.7)</f>
        <v>1637.7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IFERROR(__xludf.DUMMYFUNCTION("""COMPUTED_VALUE"""),1648.3)</f>
        <v>1648.3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IFERROR(__xludf.DUMMYFUNCTION("""COMPUTED_VALUE"""),1668.1)</f>
        <v>1668.1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IFERROR(__xludf.DUMMYFUNCTION("""COMPUTED_VALUE"""),1721.9)</f>
        <v>1721.9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IFERROR(__xludf.DUMMYFUNCTION("""COMPUTED_VALUE"""),1701.2)</f>
        <v>1701.2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IFERROR(__xludf.DUMMYFUNCTION("""COMPUTED_VALUE"""),1695.3)</f>
        <v>1695.3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IFERROR(__xludf.DUMMYFUNCTION("""COMPUTED_VALUE"""),1723.0)</f>
        <v>1723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IFERROR(__xludf.DUMMYFUNCTION("""COMPUTED_VALUE"""),1729.6)</f>
        <v>1729.6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IFERROR(__xludf.DUMMYFUNCTION("""COMPUTED_VALUE"""),1715.9)</f>
        <v>1715.9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IFERROR(__xludf.DUMMYFUNCTION("""COMPUTED_VALUE"""),1713.9)</f>
        <v>1713.9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IFERROR(__xludf.DUMMYFUNCTION("""COMPUTED_VALUE"""),1739.9)</f>
        <v>1739.9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IFERROR(__xludf.DUMMYFUNCTION("""COMPUTED_VALUE"""),1703.2)</f>
        <v>1703.2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IFERROR(__xludf.DUMMYFUNCTION("""COMPUTED_VALUE"""),1691.8)</f>
        <v>1691.8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IFERROR(__xludf.DUMMYFUNCTION("""COMPUTED_VALUE"""),1717.1)</f>
        <v>1717.1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IFERROR(__xludf.DUMMYFUNCTION("""COMPUTED_VALUE"""),1724.1)</f>
        <v>1724.1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IFERROR(__xludf.DUMMYFUNCTION("""COMPUTED_VALUE"""),1723.3)</f>
        <v>1723.3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IFERROR(__xludf.DUMMYFUNCTION("""COMPUTED_VALUE"""),1728.6)</f>
        <v>1728.6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IFERROR(__xludf.DUMMYFUNCTION("""COMPUTED_VALUE"""),1718.3)</f>
        <v>1718.3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IFERROR(__xludf.DUMMYFUNCTION("""COMPUTED_VALUE"""),1718.6)</f>
        <v>1718.6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IFERROR(__xludf.DUMMYFUNCTION("""COMPUTED_VALUE"""),1711.9)</f>
        <v>1711.9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IFERROR(__xludf.DUMMYFUNCTION("""COMPUTED_VALUE"""),1725.9)</f>
        <v>1725.9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IFERROR(__xludf.DUMMYFUNCTION("""COMPUTED_VALUE"""),1710.4)</f>
        <v>1710.4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IFERROR(__xludf.DUMMYFUNCTION("""COMPUTED_VALUE"""),1708.1)</f>
        <v>1708.1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IFERROR(__xludf.DUMMYFUNCTION("""COMPUTED_VALUE"""),1674.0)</f>
        <v>1674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IFERROR(__xludf.DUMMYFUNCTION("""COMPUTED_VALUE"""),1663.7)</f>
        <v>1663.7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IFERROR(__xludf.DUMMYFUNCTION("""COMPUTED_VALUE"""),1638.3)</f>
        <v>1638.3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IFERROR(__xludf.DUMMYFUNCTION("""COMPUTED_VALUE"""),1619.8)</f>
        <v>1619.8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IFERROR(__xludf.DUMMYFUNCTION("""COMPUTED_VALUE"""),1566.4)</f>
        <v>1566.4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IFERROR(__xludf.DUMMYFUNCTION("""COMPUTED_VALUE"""),1562.8)</f>
        <v>1562.8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IFERROR(__xludf.DUMMYFUNCTION("""COMPUTED_VALUE"""),1543.9)</f>
        <v>1543.9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IFERROR(__xludf.DUMMYFUNCTION("""COMPUTED_VALUE"""),1548.8)</f>
        <v>1548.8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IFERROR(__xludf.DUMMYFUNCTION("""COMPUTED_VALUE"""),1530.4)</f>
        <v>1530.4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IFERROR(__xludf.DUMMYFUNCTION("""COMPUTED_VALUE"""),1520.1)</f>
        <v>1520.1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IFERROR(__xludf.DUMMYFUNCTION("""COMPUTED_VALUE"""),1529.8)</f>
        <v>1529.8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IFERROR(__xludf.DUMMYFUNCTION("""COMPUTED_VALUE"""),1507.2)</f>
        <v>1507.2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IFERROR(__xludf.DUMMYFUNCTION("""COMPUTED_VALUE"""),1490.1)</f>
        <v>1490.1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IFERROR(__xludf.DUMMYFUNCTION("""COMPUTED_VALUE"""),1466.1)</f>
        <v>1466.1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IFERROR(__xludf.DUMMYFUNCTION("""COMPUTED_VALUE"""),1472.4)</f>
        <v>1472.4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IFERROR(__xludf.DUMMYFUNCTION("""COMPUTED_VALUE"""),1476.5)</f>
        <v>1476.5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IFERROR(__xludf.DUMMYFUNCTION("""COMPUTED_VALUE"""),1467.9)</f>
        <v>1467.9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IFERROR(__xludf.DUMMYFUNCTION("""COMPUTED_VALUE"""),1452.1)</f>
        <v>1452.1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IFERROR(__xludf.DUMMYFUNCTION("""COMPUTED_VALUE"""),1474.4)</f>
        <v>1474.4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IFERROR(__xludf.DUMMYFUNCTION("""COMPUTED_VALUE"""),1482.7)</f>
        <v>1482.7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IFERROR(__xludf.DUMMYFUNCTION("""COMPUTED_VALUE"""),1463.2)</f>
        <v>1463.2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IFERROR(__xludf.DUMMYFUNCTION("""COMPUTED_VALUE"""),1475.5)</f>
        <v>1475.5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IFERROR(__xludf.DUMMYFUNCTION("""COMPUTED_VALUE"""),1475.7)</f>
        <v>1475.7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IFERROR(__xludf.DUMMYFUNCTION("""COMPUTED_VALUE"""),1488.0)</f>
        <v>1488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IFERROR(__xludf.DUMMYFUNCTION("""COMPUTED_VALUE"""),1499.1)</f>
        <v>1499.1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IFERROR(__xludf.DUMMYFUNCTION("""COMPUTED_VALUE"""),1501.1)</f>
        <v>1501.1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IFERROR(__xludf.DUMMYFUNCTION("""COMPUTED_VALUE"""),1489.8)</f>
        <v>1489.8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IFERROR(__xludf.DUMMYFUNCTION("""COMPUTED_VALUE"""),1485.0)</f>
        <v>1485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IFERROR(__xludf.DUMMYFUNCTION("""COMPUTED_VALUE"""),1476.1)</f>
        <v>1476.1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IFERROR(__xludf.DUMMYFUNCTION("""COMPUTED_VALUE"""),1496.0)</f>
        <v>1496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IFERROR(__xludf.DUMMYFUNCTION("""COMPUTED_VALUE"""),1493.5)</f>
        <v>1493.5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IFERROR(__xludf.DUMMYFUNCTION("""COMPUTED_VALUE"""),1466.3)</f>
        <v>1466.3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IFERROR(__xludf.DUMMYFUNCTION("""COMPUTED_VALUE"""),1504.2)</f>
        <v>1504.2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IFERROR(__xludf.DUMMYFUNCTION("""COMPUTED_VALUE"""),1492.8)</f>
        <v>1492.8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IFERROR(__xludf.DUMMYFUNCTION("""COMPUTED_VALUE"""),1449.8)</f>
        <v>1449.8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IFERROR(__xludf.DUMMYFUNCTION("""COMPUTED_VALUE"""),1454.8)</f>
        <v>1454.8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IFERROR(__xludf.DUMMYFUNCTION("""COMPUTED_VALUE"""),1468.4)</f>
        <v>1468.4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IFERROR(__xludf.DUMMYFUNCTION("""COMPUTED_VALUE"""),1465.7)</f>
        <v>1465.7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IFERROR(__xludf.DUMMYFUNCTION("""COMPUTED_VALUE"""),1466.1)</f>
        <v>1466.1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IFERROR(__xludf.DUMMYFUNCTION("""COMPUTED_VALUE"""),1443.3)</f>
        <v>1443.3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IFERROR(__xludf.DUMMYFUNCTION("""COMPUTED_VALUE"""),1419.0)</f>
        <v>1419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IFERROR(__xludf.DUMMYFUNCTION("""COMPUTED_VALUE"""),1403.0)</f>
        <v>1403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IFERROR(__xludf.DUMMYFUNCTION("""COMPUTED_VALUE"""),1427.1)</f>
        <v>1427.1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IFERROR(__xludf.DUMMYFUNCTION("""COMPUTED_VALUE"""),1463.9)</f>
        <v>1463.9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IFERROR(__xludf.DUMMYFUNCTION("""COMPUTED_VALUE"""),1467.7)</f>
        <v>1467.7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IFERROR(__xludf.DUMMYFUNCTION("""COMPUTED_VALUE"""),1467.2)</f>
        <v>1467.2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IFERROR(__xludf.DUMMYFUNCTION("""COMPUTED_VALUE"""),1466.5)</f>
        <v>1466.5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IFERROR(__xludf.DUMMYFUNCTION("""COMPUTED_VALUE"""),1483.1)</f>
        <v>1483.1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IFERROR(__xludf.DUMMYFUNCTION("""COMPUTED_VALUE"""),1481.5)</f>
        <v>1481.5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IFERROR(__xludf.DUMMYFUNCTION("""COMPUTED_VALUE"""),1493.8)</f>
        <v>1493.8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IFERROR(__xludf.DUMMYFUNCTION("""COMPUTED_VALUE"""),1467.4)</f>
        <v>1467.4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IFERROR(__xludf.DUMMYFUNCTION("""COMPUTED_VALUE"""),1439.9)</f>
        <v>1439.9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IFERROR(__xludf.DUMMYFUNCTION("""COMPUTED_VALUE"""),1429.8)</f>
        <v>1429.8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IFERROR(__xludf.DUMMYFUNCTION("""COMPUTED_VALUE"""),1442.3)</f>
        <v>1442.3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IFERROR(__xludf.DUMMYFUNCTION("""COMPUTED_VALUE"""),1423.8)</f>
        <v>1423.8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IFERROR(__xludf.DUMMYFUNCTION("""COMPUTED_VALUE"""),1395.3)</f>
        <v>1395.3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IFERROR(__xludf.DUMMYFUNCTION("""COMPUTED_VALUE"""),1387.4)</f>
        <v>1387.4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IFERROR(__xludf.DUMMYFUNCTION("""COMPUTED_VALUE"""),1385.1)</f>
        <v>1385.1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IFERROR(__xludf.DUMMYFUNCTION("""COMPUTED_VALUE"""),1389.5)</f>
        <v>1389.5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IFERROR(__xludf.DUMMYFUNCTION("""COMPUTED_VALUE"""),1393.5)</f>
        <v>1393.5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IFERROR(__xludf.DUMMYFUNCTION("""COMPUTED_VALUE"""),1417.7)</f>
        <v>1417.7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IFERROR(__xludf.DUMMYFUNCTION("""COMPUTED_VALUE"""),1433.4)</f>
        <v>1433.4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IFERROR(__xludf.DUMMYFUNCTION("""COMPUTED_VALUE"""),1453.2)</f>
        <v>1453.2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IFERROR(__xludf.DUMMYFUNCTION("""COMPUTED_VALUE"""),1486.5)</f>
        <v>1486.5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IFERROR(__xludf.DUMMYFUNCTION("""COMPUTED_VALUE"""),1495.5)</f>
        <v>1495.5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IFERROR(__xludf.DUMMYFUNCTION("""COMPUTED_VALUE"""),1494.7)</f>
        <v>1494.7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IFERROR(__xludf.DUMMYFUNCTION("""COMPUTED_VALUE"""),1495.4)</f>
        <v>1495.4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IFERROR(__xludf.DUMMYFUNCTION("""COMPUTED_VALUE"""),1495.7)</f>
        <v>1495.7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IFERROR(__xludf.DUMMYFUNCTION("""COMPUTED_VALUE"""),1515.0)</f>
        <v>1515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IFERROR(__xludf.DUMMYFUNCTION("""COMPUTED_VALUE"""),1486.2)</f>
        <v>1486.2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IFERROR(__xludf.DUMMYFUNCTION("""COMPUTED_VALUE"""),1495.4)</f>
        <v>1495.4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IFERROR(__xludf.DUMMYFUNCTION("""COMPUTED_VALUE"""),1486.0)</f>
        <v>1486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IFERROR(__xludf.DUMMYFUNCTION("""COMPUTED_VALUE"""),1523.9)</f>
        <v>1523.9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IFERROR(__xludf.DUMMYFUNCTION("""COMPUTED_VALUE"""),1523.8)</f>
        <v>1523.8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IFERROR(__xludf.DUMMYFUNCTION("""COMPUTED_VALUE"""),1533.5)</f>
        <v>1533.5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IFERROR(__xludf.DUMMYFUNCTION("""COMPUTED_VALUE"""),1522.1)</f>
        <v>1522.1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IFERROR(__xludf.DUMMYFUNCTION("""COMPUTED_VALUE"""),1557.3)</f>
        <v>1557.3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IFERROR(__xludf.DUMMYFUNCTION("""COMPUTED_VALUE"""),1549.8)</f>
        <v>1549.8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IFERROR(__xludf.DUMMYFUNCTION("""COMPUTED_VALUE"""),1541.5)</f>
        <v>1541.5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IFERROR(__xludf.DUMMYFUNCTION("""COMPUTED_VALUE"""),1543.5)</f>
        <v>1543.5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IFERROR(__xludf.DUMMYFUNCTION("""COMPUTED_VALUE"""),1529.1)</f>
        <v>1529.1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IFERROR(__xludf.DUMMYFUNCTION("""COMPUTED_VALUE"""),1526.4)</f>
        <v>1526.4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IFERROR(__xludf.DUMMYFUNCTION("""COMPUTED_VALUE"""),1512.4)</f>
        <v>1512.4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IFERROR(__xludf.DUMMYFUNCTION("""COMPUTED_VALUE"""),1540.5)</f>
        <v>1540.5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IFERROR(__xludf.DUMMYFUNCTION("""COMPUTED_VALUE"""),1570.0)</f>
        <v>1570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IFERROR(__xludf.DUMMYFUNCTION("""COMPUTED_VALUE"""),1594.0)</f>
        <v>1594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IFERROR(__xludf.DUMMYFUNCTION("""COMPUTED_VALUE"""),1598.5)</f>
        <v>1598.5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IFERROR(__xludf.DUMMYFUNCTION("""COMPUTED_VALUE"""),1594.6)</f>
        <v>1594.6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IFERROR(__xludf.DUMMYFUNCTION("""COMPUTED_VALUE"""),1606.4)</f>
        <v>1606.4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IFERROR(__xludf.DUMMYFUNCTION("""COMPUTED_VALUE"""),1595.2)</f>
        <v>1595.2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IFERROR(__xludf.DUMMYFUNCTION("""COMPUTED_VALUE"""),1662.6)</f>
        <v>1662.6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IFERROR(__xludf.DUMMYFUNCTION("""COMPUTED_VALUE"""),1645.4)</f>
        <v>1645.4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IFERROR(__xludf.DUMMYFUNCTION("""COMPUTED_VALUE"""),1608.0)</f>
        <v>1608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IFERROR(__xludf.DUMMYFUNCTION("""COMPUTED_VALUE"""),1610.4)</f>
        <v>1610.4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IFERROR(__xludf.DUMMYFUNCTION("""COMPUTED_VALUE"""),1601.1)</f>
        <v>1601.1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IFERROR(__xludf.DUMMYFUNCTION("""COMPUTED_VALUE"""),1617.9)</f>
        <v>1617.9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IFERROR(__xludf.DUMMYFUNCTION("""COMPUTED_VALUE"""),1629.0)</f>
        <v>1629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IFERROR(__xludf.DUMMYFUNCTION("""COMPUTED_VALUE"""),1624.2)</f>
        <v>1624.2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IFERROR(__xludf.DUMMYFUNCTION("""COMPUTED_VALUE"""),1642.9)</f>
        <v>1642.9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IFERROR(__xludf.DUMMYFUNCTION("""COMPUTED_VALUE"""),1635.5)</f>
        <v>1635.5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IFERROR(__xludf.DUMMYFUNCTION("""COMPUTED_VALUE"""),1640.5)</f>
        <v>1640.5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IFERROR(__xludf.DUMMYFUNCTION("""COMPUTED_VALUE"""),1654.6)</f>
        <v>1654.6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IFERROR(__xludf.DUMMYFUNCTION("""COMPUTED_VALUE"""),1683.0)</f>
        <v>1683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IFERROR(__xludf.DUMMYFUNCTION("""COMPUTED_VALUE"""),1688.6)</f>
        <v>1688.6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IFERROR(__xludf.DUMMYFUNCTION("""COMPUTED_VALUE"""),1657.6)</f>
        <v>1657.6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IFERROR(__xludf.DUMMYFUNCTION("""COMPUTED_VALUE"""),1666.0)</f>
        <v>1666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IFERROR(__xludf.DUMMYFUNCTION("""COMPUTED_VALUE"""),1672.4)</f>
        <v>1672.4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IFERROR(__xludf.DUMMYFUNCTION("""COMPUTED_VALUE"""),1673.2)</f>
        <v>1673.2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IFERROR(__xludf.DUMMYFUNCTION("""COMPUTED_VALUE"""),1684.0)</f>
        <v>1684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IFERROR(__xludf.DUMMYFUNCTION("""COMPUTED_VALUE"""),1651.7)</f>
        <v>1651.7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IFERROR(__xludf.DUMMYFUNCTION("""COMPUTED_VALUE"""),1655.0)</f>
        <v>1655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IFERROR(__xludf.DUMMYFUNCTION("""COMPUTED_VALUE"""),1661.4)</f>
        <v>1661.4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IFERROR(__xludf.DUMMYFUNCTION("""COMPUTED_VALUE"""),1642.4)</f>
        <v>1642.4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IFERROR(__xludf.DUMMYFUNCTION("""COMPUTED_VALUE"""),1670.3)</f>
        <v>1670.3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IFERROR(__xludf.DUMMYFUNCTION("""COMPUTED_VALUE"""),1679.9)</f>
        <v>1679.9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IFERROR(__xludf.DUMMYFUNCTION("""COMPUTED_VALUE"""),1674.7)</f>
        <v>1674.7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IFERROR(__xludf.DUMMYFUNCTION("""COMPUTED_VALUE"""),1660.9)</f>
        <v>1660.9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IFERROR(__xludf.DUMMYFUNCTION("""COMPUTED_VALUE"""),1630.8)</f>
        <v>1630.8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IFERROR(__xludf.DUMMYFUNCTION("""COMPUTED_VALUE"""),1615.2)</f>
        <v>1615.2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IFERROR(__xludf.DUMMYFUNCTION("""COMPUTED_VALUE"""),1623.3)</f>
        <v>1623.3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IFERROR(__xludf.DUMMYFUNCTION("""COMPUTED_VALUE"""),1634.5)</f>
        <v>1634.5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IFERROR(__xludf.DUMMYFUNCTION("""COMPUTED_VALUE"""),1640.2)</f>
        <v>1640.2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IFERROR(__xludf.DUMMYFUNCTION("""COMPUTED_VALUE"""),1607.6)</f>
        <v>1607.6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IFERROR(__xludf.DUMMYFUNCTION("""COMPUTED_VALUE"""),1616.3)</f>
        <v>1616.3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IFERROR(__xludf.DUMMYFUNCTION("""COMPUTED_VALUE"""),1647.7)</f>
        <v>1647.7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IFERROR(__xludf.DUMMYFUNCTION("""COMPUTED_VALUE"""),1646.7)</f>
        <v>1646.7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IFERROR(__xludf.DUMMYFUNCTION("""COMPUTED_VALUE"""),1661.4)</f>
        <v>1661.4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IFERROR(__xludf.DUMMYFUNCTION("""COMPUTED_VALUE"""),1667.6)</f>
        <v>1667.6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IFERROR(__xludf.DUMMYFUNCTION("""COMPUTED_VALUE"""),1665.0)</f>
        <v>1665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IFERROR(__xludf.DUMMYFUNCTION("""COMPUTED_VALUE"""),1668.5)</f>
        <v>1668.5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IFERROR(__xludf.DUMMYFUNCTION("""COMPUTED_VALUE"""),1698.0)</f>
        <v>1698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IFERROR(__xludf.DUMMYFUNCTION("""COMPUTED_VALUE"""),1716.8)</f>
        <v>1716.8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IFERROR(__xludf.DUMMYFUNCTION("""COMPUTED_VALUE"""),1687.3)</f>
        <v>1687.3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IFERROR(__xludf.DUMMYFUNCTION("""COMPUTED_VALUE"""),1682.5)</f>
        <v>1682.5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IFERROR(__xludf.DUMMYFUNCTION("""COMPUTED_VALUE"""),1703.1)</f>
        <v>1703.1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IFERROR(__xludf.DUMMYFUNCTION("""COMPUTED_VALUE"""),1707.0)</f>
        <v>1707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IFERROR(__xludf.DUMMYFUNCTION("""COMPUTED_VALUE"""),1720.2)</f>
        <v>1720.2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IFERROR(__xludf.DUMMYFUNCTION("""COMPUTED_VALUE"""),1729.6)</f>
        <v>1729.6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IFERROR(__xludf.DUMMYFUNCTION("""COMPUTED_VALUE"""),1721.6)</f>
        <v>1721.6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IFERROR(__xludf.DUMMYFUNCTION("""COMPUTED_VALUE"""),1695.6)</f>
        <v>1695.6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IFERROR(__xludf.DUMMYFUNCTION("""COMPUTED_VALUE"""),1676.8)</f>
        <v>1676.8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IFERROR(__xludf.DUMMYFUNCTION("""COMPUTED_VALUE"""),1695.3)</f>
        <v>1695.3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IFERROR(__xludf.DUMMYFUNCTION("""COMPUTED_VALUE"""),1621.8)</f>
        <v>1621.8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IFERROR(__xludf.DUMMYFUNCTION("""COMPUTED_VALUE"""),1610.0)</f>
        <v>1610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IFERROR(__xludf.DUMMYFUNCTION("""COMPUTED_VALUE"""),1593.7)</f>
        <v>1593.7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IFERROR(__xludf.DUMMYFUNCTION("""COMPUTED_VALUE"""),1602.0)</f>
        <v>1602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IFERROR(__xludf.DUMMYFUNCTION("""COMPUTED_VALUE"""),1573.1)</f>
        <v>1573.1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IFERROR(__xludf.DUMMYFUNCTION("""COMPUTED_VALUE"""),1551.6)</f>
        <v>1551.6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IFERROR(__xludf.DUMMYFUNCTION("""COMPUTED_VALUE"""),1476.1)</f>
        <v>1476.1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IFERROR(__xludf.DUMMYFUNCTION("""COMPUTED_VALUE"""),1455.2)</f>
        <v>1455.2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IFERROR(__xludf.DUMMYFUNCTION("""COMPUTED_VALUE"""),1461.8)</f>
        <v>1461.8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IFERROR(__xludf.DUMMYFUNCTION("""COMPUTED_VALUE"""),1482.6)</f>
        <v>1482.6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IFERROR(__xludf.DUMMYFUNCTION("""COMPUTED_VALUE"""),1467.2)</f>
        <v>1467.2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IFERROR(__xludf.DUMMYFUNCTION("""COMPUTED_VALUE"""),1450.4)</f>
        <v>1450.4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IFERROR(__xludf.DUMMYFUNCTION("""COMPUTED_VALUE"""),1436.5)</f>
        <v>1436.5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IFERROR(__xludf.DUMMYFUNCTION("""COMPUTED_VALUE"""),1426.2)</f>
        <v>1426.2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IFERROR(__xludf.DUMMYFUNCTION("""COMPUTED_VALUE"""),1339.2)</f>
        <v>1339.2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IFERROR(__xludf.DUMMYFUNCTION("""COMPUTED_VALUE"""),1378.2)</f>
        <v>1378.2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IFERROR(__xludf.DUMMYFUNCTION("""COMPUTED_VALUE"""),1373.5)</f>
        <v>1373.5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IFERROR(__xludf.DUMMYFUNCTION("""COMPUTED_VALUE"""),1389.1)</f>
        <v>1389.1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IFERROR(__xludf.DUMMYFUNCTION("""COMPUTED_VALUE"""),1371.0)</f>
        <v>1371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IFERROR(__xludf.DUMMYFUNCTION("""COMPUTED_VALUE"""),1364.0)</f>
        <v>1364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IFERROR(__xludf.DUMMYFUNCTION("""COMPUTED_VALUE"""),1354.1)</f>
        <v>1354.1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IFERROR(__xludf.DUMMYFUNCTION("""COMPUTED_VALUE"""),1356.7)</f>
        <v>1356.7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IFERROR(__xludf.DUMMYFUNCTION("""COMPUTED_VALUE"""),1358.6)</f>
        <v>1358.6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IFERROR(__xludf.DUMMYFUNCTION("""COMPUTED_VALUE"""),1361.5)</f>
        <v>1361.5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IFERROR(__xludf.DUMMYFUNCTION("""COMPUTED_VALUE"""),1350.3)</f>
        <v>1350.3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IFERROR(__xludf.DUMMYFUNCTION("""COMPUTED_VALUE"""),1358.1)</f>
        <v>1358.1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IFERROR(__xludf.DUMMYFUNCTION("""COMPUTED_VALUE"""),1325.4)</f>
        <v>1325.4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IFERROR(__xludf.DUMMYFUNCTION("""COMPUTED_VALUE"""),1328.6)</f>
        <v>1328.6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IFERROR(__xludf.DUMMYFUNCTION("""COMPUTED_VALUE"""),1321.1)</f>
        <v>1321.1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IFERROR(__xludf.DUMMYFUNCTION("""COMPUTED_VALUE"""),1357.2)</f>
        <v>1357.2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IFERROR(__xludf.DUMMYFUNCTION("""COMPUTED_VALUE"""),1311.8)</f>
        <v>1311.8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IFERROR(__xludf.DUMMYFUNCTION("""COMPUTED_VALUE"""),1333.7)</f>
        <v>1333.7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IFERROR(__xludf.DUMMYFUNCTION("""COMPUTED_VALUE"""),1358.6)</f>
        <v>1358.6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IFERROR(__xludf.DUMMYFUNCTION("""COMPUTED_VALUE"""),1373.3)</f>
        <v>1373.3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IFERROR(__xludf.DUMMYFUNCTION("""COMPUTED_VALUE"""),1381.3)</f>
        <v>1381.3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IFERROR(__xludf.DUMMYFUNCTION("""COMPUTED_VALUE"""),1364.4)</f>
        <v>1364.4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IFERROR(__xludf.DUMMYFUNCTION("""COMPUTED_VALUE"""),1341.6)</f>
        <v>1341.6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IFERROR(__xludf.DUMMYFUNCTION("""COMPUTED_VALUE"""),1354.4)</f>
        <v>1354.4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IFERROR(__xludf.DUMMYFUNCTION("""COMPUTED_VALUE"""),1402.2)</f>
        <v>1402.2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IFERROR(__xludf.DUMMYFUNCTION("""COMPUTED_VALUE"""),1403.3)</f>
        <v>1403.3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IFERROR(__xludf.DUMMYFUNCTION("""COMPUTED_VALUE"""),1441.6)</f>
        <v>1441.6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IFERROR(__xludf.DUMMYFUNCTION("""COMPUTED_VALUE"""),1461.0)</f>
        <v>1461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IFERROR(__xludf.DUMMYFUNCTION("""COMPUTED_VALUE"""),1464.9)</f>
        <v>1464.9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IFERROR(__xludf.DUMMYFUNCTION("""COMPUTED_VALUE"""),1451.2)</f>
        <v>1451.2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IFERROR(__xludf.DUMMYFUNCTION("""COMPUTED_VALUE"""),1429.4)</f>
        <v>1429.4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IFERROR(__xludf.DUMMYFUNCTION("""COMPUTED_VALUE"""),1451.3)</f>
        <v>1451.3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IFERROR(__xludf.DUMMYFUNCTION("""COMPUTED_VALUE"""),1450.2)</f>
        <v>1450.2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IFERROR(__xludf.DUMMYFUNCTION("""COMPUTED_VALUE"""),1442.3)</f>
        <v>1442.3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IFERROR(__xludf.DUMMYFUNCTION("""COMPUTED_VALUE"""),1428.3)</f>
        <v>1428.3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IFERROR(__xludf.DUMMYFUNCTION("""COMPUTED_VALUE"""),1441.2)</f>
        <v>1441.2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IFERROR(__xludf.DUMMYFUNCTION("""COMPUTED_VALUE"""),1285.3)</f>
        <v>1285.3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IFERROR(__xludf.DUMMYFUNCTION("""COMPUTED_VALUE"""),1277.6)</f>
        <v>1277.6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IFERROR(__xludf.DUMMYFUNCTION("""COMPUTED_VALUE"""),1203.2)</f>
        <v>1203.2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IFERROR(__xludf.DUMMYFUNCTION("""COMPUTED_VALUE"""),1228.2)</f>
        <v>1228.2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IFERROR(__xludf.DUMMYFUNCTION("""COMPUTED_VALUE"""),1196.0)</f>
        <v>1196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IFERROR(__xludf.DUMMYFUNCTION("""COMPUTED_VALUE"""),1200.2)</f>
        <v>1200.2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IFERROR(__xludf.DUMMYFUNCTION("""COMPUTED_VALUE"""),1199.1)</f>
        <v>1199.1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IFERROR(__xludf.DUMMYFUNCTION("""COMPUTED_VALUE"""),1200.5)</f>
        <v>1200.5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IFERROR(__xludf.DUMMYFUNCTION("""COMPUTED_VALUE"""),1200.2)</f>
        <v>1200.2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IFERROR(__xludf.DUMMYFUNCTION("""COMPUTED_VALUE"""),1189.1)</f>
        <v>1189.1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IFERROR(__xludf.DUMMYFUNCTION("""COMPUTED_VALUE"""),1183.4)</f>
        <v>1183.4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IFERROR(__xludf.DUMMYFUNCTION("""COMPUTED_VALUE"""),1198.4)</f>
        <v>1198.4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IFERROR(__xludf.DUMMYFUNCTION("""COMPUTED_VALUE"""),1194.9)</f>
        <v>1194.9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IFERROR(__xludf.DUMMYFUNCTION("""COMPUTED_VALUE"""),1145.8)</f>
        <v>1145.8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IFERROR(__xludf.DUMMYFUNCTION("""COMPUTED_VALUE"""),1143.2)</f>
        <v>1143.2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IFERROR(__xludf.DUMMYFUNCTION("""COMPUTED_VALUE"""),1124.0)</f>
        <v>1124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IFERROR(__xludf.DUMMYFUNCTION("""COMPUTED_VALUE"""),1132.6)</f>
        <v>1132.6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IFERROR(__xludf.DUMMYFUNCTION("""COMPUTED_VALUE"""),1146.6)</f>
        <v>1146.6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IFERROR(__xludf.DUMMYFUNCTION("""COMPUTED_VALUE"""),1179.4)</f>
        <v>1179.4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IFERROR(__xludf.DUMMYFUNCTION("""COMPUTED_VALUE"""),1169.8)</f>
        <v>1169.8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IFERROR(__xludf.DUMMYFUNCTION("""COMPUTED_VALUE"""),1168.2)</f>
        <v>1168.2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IFERROR(__xludf.DUMMYFUNCTION("""COMPUTED_VALUE"""),1164.0)</f>
        <v>1164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IFERROR(__xludf.DUMMYFUNCTION("""COMPUTED_VALUE"""),1165.7)</f>
        <v>1165.7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IFERROR(__xludf.DUMMYFUNCTION("""COMPUTED_VALUE"""),1161.9)</f>
        <v>1161.9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IFERROR(__xludf.DUMMYFUNCTION("""COMPUTED_VALUE"""),1165.2)</f>
        <v>1165.2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IFERROR(__xludf.DUMMYFUNCTION("""COMPUTED_VALUE"""),1183.8)</f>
        <v>1183.8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IFERROR(__xludf.DUMMYFUNCTION("""COMPUTED_VALUE"""),1195.1)</f>
        <v>1195.1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IFERROR(__xludf.DUMMYFUNCTION("""COMPUTED_VALUE"""),1243.5)</f>
        <v>1243.5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IFERROR(__xludf.DUMMYFUNCTION("""COMPUTED_VALUE"""),1179.0)</f>
        <v>1179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IFERROR(__xludf.DUMMYFUNCTION("""COMPUTED_VALUE"""),1168.3)</f>
        <v>1168.3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IFERROR(__xludf.DUMMYFUNCTION("""COMPUTED_VALUE"""),1154.7)</f>
        <v>1154.7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IFERROR(__xludf.DUMMYFUNCTION("""COMPUTED_VALUE"""),1151.3)</f>
        <v>1151.3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IFERROR(__xludf.DUMMYFUNCTION("""COMPUTED_VALUE"""),1146.3)</f>
        <v>1146.3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IFERROR(__xludf.DUMMYFUNCTION("""COMPUTED_VALUE"""),1132.1)</f>
        <v>1132.1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IFERROR(__xludf.DUMMYFUNCTION("""COMPUTED_VALUE"""),1110.2)</f>
        <v>1110.2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IFERROR(__xludf.DUMMYFUNCTION("""COMPUTED_VALUE"""),1109.6)</f>
        <v>1109.6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IFERROR(__xludf.DUMMYFUNCTION("""COMPUTED_VALUE"""),1119.3)</f>
        <v>1119.3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IFERROR(__xludf.DUMMYFUNCTION("""COMPUTED_VALUE"""),1159.0)</f>
        <v>1159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IFERROR(__xludf.DUMMYFUNCTION("""COMPUTED_VALUE"""),1166.8)</f>
        <v>1166.8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6" t="s">
        <v>17</v>
      </c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5">
        <f>IFERROR(__xludf.DUMMYFUNCTION("""COMPUTED_VALUE"""),44928.64583333333)</f>
        <v>44928.64583</v>
      </c>
      <c r="B3" s="5">
        <f>IFERROR(__xludf.DUMMYFUNCTION("""COMPUTED_VALUE"""),941.6)</f>
        <v>941.6</v>
      </c>
    </row>
    <row r="4">
      <c r="A4" s="5">
        <f>IFERROR(__xludf.DUMMYFUNCTION("""COMPUTED_VALUE"""),44929.64583333333)</f>
        <v>44929.64583</v>
      </c>
      <c r="B4" s="5">
        <f>IFERROR(__xludf.DUMMYFUNCTION("""COMPUTED_VALUE"""),962.3)</f>
        <v>962.3</v>
      </c>
    </row>
    <row r="5">
      <c r="A5" s="5">
        <f>IFERROR(__xludf.DUMMYFUNCTION("""COMPUTED_VALUE"""),44930.64583333333)</f>
        <v>44930.64583</v>
      </c>
      <c r="B5" s="5">
        <f>IFERROR(__xludf.DUMMYFUNCTION("""COMPUTED_VALUE"""),957.45)</f>
        <v>957.45</v>
      </c>
    </row>
    <row r="6">
      <c r="A6" s="5">
        <f>IFERROR(__xludf.DUMMYFUNCTION("""COMPUTED_VALUE"""),44931.64583333333)</f>
        <v>44931.64583</v>
      </c>
      <c r="B6" s="5">
        <f>IFERROR(__xludf.DUMMYFUNCTION("""COMPUTED_VALUE"""),949.55)</f>
        <v>949.55</v>
      </c>
    </row>
    <row r="7">
      <c r="A7" s="5">
        <f>IFERROR(__xludf.DUMMYFUNCTION("""COMPUTED_VALUE"""),44932.64583333333)</f>
        <v>44932.64583</v>
      </c>
      <c r="B7" s="5">
        <f>IFERROR(__xludf.DUMMYFUNCTION("""COMPUTED_VALUE"""),939.9)</f>
        <v>939.9</v>
      </c>
    </row>
    <row r="8">
      <c r="A8" s="5">
        <f>IFERROR(__xludf.DUMMYFUNCTION("""COMPUTED_VALUE"""),44935.64583333333)</f>
        <v>44935.64583</v>
      </c>
      <c r="B8" s="5">
        <f>IFERROR(__xludf.DUMMYFUNCTION("""COMPUTED_VALUE"""),958.75)</f>
        <v>958.75</v>
      </c>
    </row>
    <row r="9">
      <c r="A9" s="5">
        <f>IFERROR(__xludf.DUMMYFUNCTION("""COMPUTED_VALUE"""),44936.64583333333)</f>
        <v>44936.64583</v>
      </c>
      <c r="B9" s="5">
        <f>IFERROR(__xludf.DUMMYFUNCTION("""COMPUTED_VALUE"""),952.15)</f>
        <v>952.15</v>
      </c>
    </row>
    <row r="10">
      <c r="A10" s="5">
        <f>IFERROR(__xludf.DUMMYFUNCTION("""COMPUTED_VALUE"""),44937.64583333333)</f>
        <v>44937.64583</v>
      </c>
      <c r="B10" s="5">
        <f>IFERROR(__xludf.DUMMYFUNCTION("""COMPUTED_VALUE"""),949.75)</f>
        <v>949.75</v>
      </c>
    </row>
    <row r="11">
      <c r="A11" s="5">
        <f>IFERROR(__xludf.DUMMYFUNCTION("""COMPUTED_VALUE"""),44938.64583333333)</f>
        <v>44938.64583</v>
      </c>
      <c r="B11" s="5">
        <f>IFERROR(__xludf.DUMMYFUNCTION("""COMPUTED_VALUE"""),935.55)</f>
        <v>935.55</v>
      </c>
    </row>
    <row r="12">
      <c r="A12" s="5">
        <f>IFERROR(__xludf.DUMMYFUNCTION("""COMPUTED_VALUE"""),44939.64583333333)</f>
        <v>44939.64583</v>
      </c>
      <c r="B12" s="5">
        <f>IFERROR(__xludf.DUMMYFUNCTION("""COMPUTED_VALUE"""),934.15)</f>
        <v>934.15</v>
      </c>
    </row>
    <row r="13">
      <c r="A13" s="5">
        <f>IFERROR(__xludf.DUMMYFUNCTION("""COMPUTED_VALUE"""),44942.64583333333)</f>
        <v>44942.64583</v>
      </c>
      <c r="B13" s="5">
        <f>IFERROR(__xludf.DUMMYFUNCTION("""COMPUTED_VALUE"""),913.15)</f>
        <v>913.15</v>
      </c>
    </row>
    <row r="14">
      <c r="A14" s="5">
        <f>IFERROR(__xludf.DUMMYFUNCTION("""COMPUTED_VALUE"""),44943.64583333333)</f>
        <v>44943.64583</v>
      </c>
      <c r="B14" s="5">
        <f>IFERROR(__xludf.DUMMYFUNCTION("""COMPUTED_VALUE"""),917.7)</f>
        <v>917.7</v>
      </c>
    </row>
    <row r="15">
      <c r="A15" s="5">
        <f>IFERROR(__xludf.DUMMYFUNCTION("""COMPUTED_VALUE"""),44944.64583333333)</f>
        <v>44944.64583</v>
      </c>
      <c r="B15" s="5">
        <f>IFERROR(__xludf.DUMMYFUNCTION("""COMPUTED_VALUE"""),924.0)</f>
        <v>924</v>
      </c>
    </row>
    <row r="16">
      <c r="A16" s="5">
        <f>IFERROR(__xludf.DUMMYFUNCTION("""COMPUTED_VALUE"""),44945.64583333333)</f>
        <v>44945.64583</v>
      </c>
      <c r="B16" s="5">
        <f>IFERROR(__xludf.DUMMYFUNCTION("""COMPUTED_VALUE"""),928.7)</f>
        <v>928.7</v>
      </c>
    </row>
    <row r="17">
      <c r="A17" s="5">
        <f>IFERROR(__xludf.DUMMYFUNCTION("""COMPUTED_VALUE"""),44946.64583333333)</f>
        <v>44946.64583</v>
      </c>
      <c r="B17" s="5">
        <f>IFERROR(__xludf.DUMMYFUNCTION("""COMPUTED_VALUE"""),930.55)</f>
        <v>930.55</v>
      </c>
    </row>
    <row r="18">
      <c r="A18" s="5">
        <f>IFERROR(__xludf.DUMMYFUNCTION("""COMPUTED_VALUE"""),44949.64583333333)</f>
        <v>44949.64583</v>
      </c>
      <c r="B18" s="5">
        <f>IFERROR(__xludf.DUMMYFUNCTION("""COMPUTED_VALUE"""),932.7)</f>
        <v>932.7</v>
      </c>
    </row>
    <row r="19">
      <c r="A19" s="5">
        <f>IFERROR(__xludf.DUMMYFUNCTION("""COMPUTED_VALUE"""),44950.64583333333)</f>
        <v>44950.64583</v>
      </c>
      <c r="B19" s="5">
        <f>IFERROR(__xludf.DUMMYFUNCTION("""COMPUTED_VALUE"""),910.2)</f>
        <v>910.2</v>
      </c>
    </row>
    <row r="20">
      <c r="A20" s="5">
        <f>IFERROR(__xludf.DUMMYFUNCTION("""COMPUTED_VALUE"""),44951.64583333333)</f>
        <v>44951.64583</v>
      </c>
      <c r="B20" s="5">
        <f>IFERROR(__xludf.DUMMYFUNCTION("""COMPUTED_VALUE"""),892.35)</f>
        <v>892.35</v>
      </c>
    </row>
    <row r="21">
      <c r="A21" s="5">
        <f>IFERROR(__xludf.DUMMYFUNCTION("""COMPUTED_VALUE"""),44953.64583333333)</f>
        <v>44953.64583</v>
      </c>
      <c r="B21" s="5">
        <f>IFERROR(__xludf.DUMMYFUNCTION("""COMPUTED_VALUE"""),873.75)</f>
        <v>873.75</v>
      </c>
    </row>
    <row r="22">
      <c r="A22" s="5">
        <f>IFERROR(__xludf.DUMMYFUNCTION("""COMPUTED_VALUE"""),44956.64583333333)</f>
        <v>44956.64583</v>
      </c>
      <c r="B22" s="5">
        <f>IFERROR(__xludf.DUMMYFUNCTION("""COMPUTED_VALUE"""),871.85)</f>
        <v>871.85</v>
      </c>
    </row>
    <row r="23">
      <c r="A23" s="5">
        <f>IFERROR(__xludf.DUMMYFUNCTION("""COMPUTED_VALUE"""),44957.64583333333)</f>
        <v>44957.64583</v>
      </c>
      <c r="B23" s="5">
        <f>IFERROR(__xludf.DUMMYFUNCTION("""COMPUTED_VALUE"""),871.6)</f>
        <v>871.6</v>
      </c>
    </row>
    <row r="24">
      <c r="A24" s="5">
        <f>IFERROR(__xludf.DUMMYFUNCTION("""COMPUTED_VALUE"""),44958.64583333333)</f>
        <v>44958.64583</v>
      </c>
      <c r="B24" s="5">
        <f>IFERROR(__xludf.DUMMYFUNCTION("""COMPUTED_VALUE"""),857.25)</f>
        <v>857.25</v>
      </c>
    </row>
    <row r="25">
      <c r="A25" s="5">
        <f>IFERROR(__xludf.DUMMYFUNCTION("""COMPUTED_VALUE"""),44959.64583333333)</f>
        <v>44959.64583</v>
      </c>
      <c r="B25" s="5">
        <f>IFERROR(__xludf.DUMMYFUNCTION("""COMPUTED_VALUE"""),868.45)</f>
        <v>868.45</v>
      </c>
    </row>
    <row r="26">
      <c r="A26" s="5">
        <f>IFERROR(__xludf.DUMMYFUNCTION("""COMPUTED_VALUE"""),44960.64583333333)</f>
        <v>44960.64583</v>
      </c>
      <c r="B26" s="5">
        <f>IFERROR(__xludf.DUMMYFUNCTION("""COMPUTED_VALUE"""),882.6)</f>
        <v>882.6</v>
      </c>
    </row>
    <row r="27">
      <c r="A27" s="5">
        <f>IFERROR(__xludf.DUMMYFUNCTION("""COMPUTED_VALUE"""),44963.64583333333)</f>
        <v>44963.64583</v>
      </c>
      <c r="B27" s="5">
        <f>IFERROR(__xludf.DUMMYFUNCTION("""COMPUTED_VALUE"""),882.65)</f>
        <v>882.65</v>
      </c>
    </row>
    <row r="28">
      <c r="A28" s="5">
        <f>IFERROR(__xludf.DUMMYFUNCTION("""COMPUTED_VALUE"""),44964.64583333333)</f>
        <v>44964.64583</v>
      </c>
      <c r="B28" s="5">
        <f>IFERROR(__xludf.DUMMYFUNCTION("""COMPUTED_VALUE"""),879.1)</f>
        <v>879.1</v>
      </c>
    </row>
    <row r="29">
      <c r="A29" s="5">
        <f>IFERROR(__xludf.DUMMYFUNCTION("""COMPUTED_VALUE"""),44965.64583333333)</f>
        <v>44965.64583</v>
      </c>
      <c r="B29" s="5">
        <f>IFERROR(__xludf.DUMMYFUNCTION("""COMPUTED_VALUE"""),871.75)</f>
        <v>871.75</v>
      </c>
    </row>
    <row r="30">
      <c r="A30" s="5">
        <f>IFERROR(__xludf.DUMMYFUNCTION("""COMPUTED_VALUE"""),44966.64583333333)</f>
        <v>44966.64583</v>
      </c>
      <c r="B30" s="5">
        <f>IFERROR(__xludf.DUMMYFUNCTION("""COMPUTED_VALUE"""),867.7)</f>
        <v>867.7</v>
      </c>
    </row>
    <row r="31">
      <c r="A31" s="5">
        <f>IFERROR(__xludf.DUMMYFUNCTION("""COMPUTED_VALUE"""),44967.64583333333)</f>
        <v>44967.64583</v>
      </c>
      <c r="B31" s="5">
        <f>IFERROR(__xludf.DUMMYFUNCTION("""COMPUTED_VALUE"""),867.25)</f>
        <v>867.25</v>
      </c>
    </row>
    <row r="32">
      <c r="A32" s="5">
        <f>IFERROR(__xludf.DUMMYFUNCTION("""COMPUTED_VALUE"""),44970.64583333333)</f>
        <v>44970.64583</v>
      </c>
      <c r="B32" s="5">
        <f>IFERROR(__xludf.DUMMYFUNCTION("""COMPUTED_VALUE"""),859.1)</f>
        <v>859.1</v>
      </c>
    </row>
    <row r="33">
      <c r="A33" s="5">
        <f>IFERROR(__xludf.DUMMYFUNCTION("""COMPUTED_VALUE"""),44971.64583333333)</f>
        <v>44971.64583</v>
      </c>
      <c r="B33" s="5">
        <f>IFERROR(__xludf.DUMMYFUNCTION("""COMPUTED_VALUE"""),870.75)</f>
        <v>870.75</v>
      </c>
    </row>
    <row r="34">
      <c r="A34" s="5">
        <f>IFERROR(__xludf.DUMMYFUNCTION("""COMPUTED_VALUE"""),44972.64583333333)</f>
        <v>44972.64583</v>
      </c>
      <c r="B34" s="5">
        <f>IFERROR(__xludf.DUMMYFUNCTION("""COMPUTED_VALUE"""),868.3)</f>
        <v>868.3</v>
      </c>
    </row>
    <row r="35">
      <c r="A35" s="5">
        <f>IFERROR(__xludf.DUMMYFUNCTION("""COMPUTED_VALUE"""),44973.64583333333)</f>
        <v>44973.64583</v>
      </c>
      <c r="B35" s="5">
        <f>IFERROR(__xludf.DUMMYFUNCTION("""COMPUTED_VALUE"""),864.75)</f>
        <v>864.75</v>
      </c>
    </row>
    <row r="36">
      <c r="A36" s="5">
        <f>IFERROR(__xludf.DUMMYFUNCTION("""COMPUTED_VALUE"""),44974.64583333333)</f>
        <v>44974.64583</v>
      </c>
      <c r="B36" s="5">
        <f>IFERROR(__xludf.DUMMYFUNCTION("""COMPUTED_VALUE"""),854.9)</f>
        <v>854.9</v>
      </c>
    </row>
    <row r="37">
      <c r="A37" s="5">
        <f>IFERROR(__xludf.DUMMYFUNCTION("""COMPUTED_VALUE"""),44977.64583333333)</f>
        <v>44977.64583</v>
      </c>
      <c r="B37" s="5">
        <f>IFERROR(__xludf.DUMMYFUNCTION("""COMPUTED_VALUE"""),846.75)</f>
        <v>846.75</v>
      </c>
    </row>
    <row r="38">
      <c r="A38" s="5">
        <f>IFERROR(__xludf.DUMMYFUNCTION("""COMPUTED_VALUE"""),44978.64583333333)</f>
        <v>44978.64583</v>
      </c>
      <c r="B38" s="5">
        <f>IFERROR(__xludf.DUMMYFUNCTION("""COMPUTED_VALUE"""),844.05)</f>
        <v>844.05</v>
      </c>
    </row>
    <row r="39">
      <c r="A39" s="5">
        <f>IFERROR(__xludf.DUMMYFUNCTION("""COMPUTED_VALUE"""),44979.64583333333)</f>
        <v>44979.64583</v>
      </c>
      <c r="B39" s="5">
        <f>IFERROR(__xludf.DUMMYFUNCTION("""COMPUTED_VALUE"""),833.35)</f>
        <v>833.35</v>
      </c>
    </row>
    <row r="40">
      <c r="A40" s="5">
        <f>IFERROR(__xludf.DUMMYFUNCTION("""COMPUTED_VALUE"""),44980.64583333333)</f>
        <v>44980.64583</v>
      </c>
      <c r="B40" s="5">
        <f>IFERROR(__xludf.DUMMYFUNCTION("""COMPUTED_VALUE"""),844.35)</f>
        <v>844.35</v>
      </c>
    </row>
    <row r="41">
      <c r="A41" s="5">
        <f>IFERROR(__xludf.DUMMYFUNCTION("""COMPUTED_VALUE"""),44981.64583333333)</f>
        <v>44981.64583</v>
      </c>
      <c r="B41" s="5">
        <f>IFERROR(__xludf.DUMMYFUNCTION("""COMPUTED_VALUE"""),851.4)</f>
        <v>851.4</v>
      </c>
    </row>
    <row r="42">
      <c r="A42" s="5">
        <f>IFERROR(__xludf.DUMMYFUNCTION("""COMPUTED_VALUE"""),44984.64583333333)</f>
        <v>44984.64583</v>
      </c>
      <c r="B42" s="5">
        <f>IFERROR(__xludf.DUMMYFUNCTION("""COMPUTED_VALUE"""),854.35)</f>
        <v>854.35</v>
      </c>
    </row>
    <row r="43">
      <c r="A43" s="5">
        <f>IFERROR(__xludf.DUMMYFUNCTION("""COMPUTED_VALUE"""),44985.64583333333)</f>
        <v>44985.64583</v>
      </c>
      <c r="B43" s="5">
        <f>IFERROR(__xludf.DUMMYFUNCTION("""COMPUTED_VALUE"""),844.1)</f>
        <v>844.1</v>
      </c>
    </row>
    <row r="44">
      <c r="A44" s="5">
        <f>IFERROR(__xludf.DUMMYFUNCTION("""COMPUTED_VALUE"""),44986.64583333333)</f>
        <v>44986.64583</v>
      </c>
      <c r="B44" s="5">
        <f>IFERROR(__xludf.DUMMYFUNCTION("""COMPUTED_VALUE"""),865.15)</f>
        <v>865.15</v>
      </c>
    </row>
    <row r="45">
      <c r="A45" s="5">
        <f>IFERROR(__xludf.DUMMYFUNCTION("""COMPUTED_VALUE"""),44987.64583333333)</f>
        <v>44987.64583</v>
      </c>
      <c r="B45" s="5">
        <f>IFERROR(__xludf.DUMMYFUNCTION("""COMPUTED_VALUE"""),845.45)</f>
        <v>845.45</v>
      </c>
    </row>
    <row r="46">
      <c r="A46" s="5">
        <f>IFERROR(__xludf.DUMMYFUNCTION("""COMPUTED_VALUE"""),44988.64583333333)</f>
        <v>44988.64583</v>
      </c>
      <c r="B46" s="5">
        <f>IFERROR(__xludf.DUMMYFUNCTION("""COMPUTED_VALUE"""),852.65)</f>
        <v>852.65</v>
      </c>
    </row>
    <row r="47">
      <c r="A47" s="5">
        <f>IFERROR(__xludf.DUMMYFUNCTION("""COMPUTED_VALUE"""),44991.64583333333)</f>
        <v>44991.64583</v>
      </c>
      <c r="B47" s="5">
        <f>IFERROR(__xludf.DUMMYFUNCTION("""COMPUTED_VALUE"""),859.5)</f>
        <v>859.5</v>
      </c>
    </row>
    <row r="48">
      <c r="A48" s="5">
        <f>IFERROR(__xludf.DUMMYFUNCTION("""COMPUTED_VALUE"""),44993.64583333333)</f>
        <v>44993.64583</v>
      </c>
      <c r="B48" s="5">
        <f>IFERROR(__xludf.DUMMYFUNCTION("""COMPUTED_VALUE"""),860.95)</f>
        <v>860.95</v>
      </c>
    </row>
    <row r="49">
      <c r="A49" s="5">
        <f>IFERROR(__xludf.DUMMYFUNCTION("""COMPUTED_VALUE"""),44994.64583333333)</f>
        <v>44994.64583</v>
      </c>
      <c r="B49" s="5">
        <f>IFERROR(__xludf.DUMMYFUNCTION("""COMPUTED_VALUE"""),867.8)</f>
        <v>867.8</v>
      </c>
    </row>
    <row r="50">
      <c r="A50" s="5">
        <f>IFERROR(__xludf.DUMMYFUNCTION("""COMPUTED_VALUE"""),44995.64583333333)</f>
        <v>44995.64583</v>
      </c>
      <c r="B50" s="5">
        <f>IFERROR(__xludf.DUMMYFUNCTION("""COMPUTED_VALUE"""),851.9)</f>
        <v>851.9</v>
      </c>
    </row>
    <row r="51">
      <c r="A51" s="5">
        <f>IFERROR(__xludf.DUMMYFUNCTION("""COMPUTED_VALUE"""),44998.64583333333)</f>
        <v>44998.64583</v>
      </c>
      <c r="B51" s="5">
        <f>IFERROR(__xludf.DUMMYFUNCTION("""COMPUTED_VALUE"""),832.35)</f>
        <v>832.35</v>
      </c>
    </row>
    <row r="52">
      <c r="A52" s="5">
        <f>IFERROR(__xludf.DUMMYFUNCTION("""COMPUTED_VALUE"""),44999.64583333333)</f>
        <v>44999.64583</v>
      </c>
      <c r="B52" s="5">
        <f>IFERROR(__xludf.DUMMYFUNCTION("""COMPUTED_VALUE"""),832.85)</f>
        <v>832.85</v>
      </c>
    </row>
    <row r="53">
      <c r="A53" s="5">
        <f>IFERROR(__xludf.DUMMYFUNCTION("""COMPUTED_VALUE"""),45000.64583333333)</f>
        <v>45000.64583</v>
      </c>
      <c r="B53" s="5">
        <f>IFERROR(__xludf.DUMMYFUNCTION("""COMPUTED_VALUE"""),824.05)</f>
        <v>824.05</v>
      </c>
    </row>
    <row r="54">
      <c r="A54" s="5">
        <f>IFERROR(__xludf.DUMMYFUNCTION("""COMPUTED_VALUE"""),45001.64583333333)</f>
        <v>45001.64583</v>
      </c>
      <c r="B54" s="5">
        <f>IFERROR(__xludf.DUMMYFUNCTION("""COMPUTED_VALUE"""),830.55)</f>
        <v>830.55</v>
      </c>
    </row>
    <row r="55">
      <c r="A55" s="5">
        <f>IFERROR(__xludf.DUMMYFUNCTION("""COMPUTED_VALUE"""),45002.64583333333)</f>
        <v>45002.64583</v>
      </c>
      <c r="B55" s="5">
        <f>IFERROR(__xludf.DUMMYFUNCTION("""COMPUTED_VALUE"""),837.4)</f>
        <v>837.4</v>
      </c>
    </row>
    <row r="56">
      <c r="A56" s="5">
        <f>IFERROR(__xludf.DUMMYFUNCTION("""COMPUTED_VALUE"""),45005.64583333333)</f>
        <v>45005.64583</v>
      </c>
      <c r="B56" s="5">
        <f>IFERROR(__xludf.DUMMYFUNCTION("""COMPUTED_VALUE"""),837.55)</f>
        <v>837.55</v>
      </c>
    </row>
    <row r="57">
      <c r="A57" s="5">
        <f>IFERROR(__xludf.DUMMYFUNCTION("""COMPUTED_VALUE"""),45006.64583333333)</f>
        <v>45006.64583</v>
      </c>
      <c r="B57" s="5">
        <f>IFERROR(__xludf.DUMMYFUNCTION("""COMPUTED_VALUE"""),855.6)</f>
        <v>855.6</v>
      </c>
    </row>
    <row r="58">
      <c r="A58" s="5">
        <f>IFERROR(__xludf.DUMMYFUNCTION("""COMPUTED_VALUE"""),45007.64583333333)</f>
        <v>45007.64583</v>
      </c>
      <c r="B58" s="5">
        <f>IFERROR(__xludf.DUMMYFUNCTION("""COMPUTED_VALUE"""),849.65)</f>
        <v>849.65</v>
      </c>
    </row>
    <row r="59">
      <c r="A59" s="5">
        <f>IFERROR(__xludf.DUMMYFUNCTION("""COMPUTED_VALUE"""),45008.64583333333)</f>
        <v>45008.64583</v>
      </c>
      <c r="B59" s="5">
        <f>IFERROR(__xludf.DUMMYFUNCTION("""COMPUTED_VALUE"""),848.8)</f>
        <v>848.8</v>
      </c>
    </row>
    <row r="60">
      <c r="A60" s="5">
        <f>IFERROR(__xludf.DUMMYFUNCTION("""COMPUTED_VALUE"""),45009.64583333333)</f>
        <v>45009.64583</v>
      </c>
      <c r="B60" s="5">
        <f>IFERROR(__xludf.DUMMYFUNCTION("""COMPUTED_VALUE"""),839.9)</f>
        <v>839.9</v>
      </c>
    </row>
    <row r="61">
      <c r="A61" s="5">
        <f>IFERROR(__xludf.DUMMYFUNCTION("""COMPUTED_VALUE"""),45012.64583333333)</f>
        <v>45012.64583</v>
      </c>
      <c r="B61" s="5">
        <f>IFERROR(__xludf.DUMMYFUNCTION("""COMPUTED_VALUE"""),833.35)</f>
        <v>833.35</v>
      </c>
    </row>
    <row r="62">
      <c r="A62" s="5">
        <f>IFERROR(__xludf.DUMMYFUNCTION("""COMPUTED_VALUE"""),45013.64583333333)</f>
        <v>45013.64583</v>
      </c>
      <c r="B62" s="5">
        <f>IFERROR(__xludf.DUMMYFUNCTION("""COMPUTED_VALUE"""),832.45)</f>
        <v>832.45</v>
      </c>
    </row>
    <row r="63">
      <c r="A63" s="5">
        <f>IFERROR(__xludf.DUMMYFUNCTION("""COMPUTED_VALUE"""),45014.64583333333)</f>
        <v>45014.64583</v>
      </c>
      <c r="B63" s="5">
        <f>IFERROR(__xludf.DUMMYFUNCTION("""COMPUTED_VALUE"""),842.6)</f>
        <v>842.6</v>
      </c>
    </row>
    <row r="64">
      <c r="A64" s="5">
        <f>IFERROR(__xludf.DUMMYFUNCTION("""COMPUTED_VALUE"""),45016.64583333333)</f>
        <v>45016.64583</v>
      </c>
      <c r="B64" s="5">
        <f>IFERROR(__xludf.DUMMYFUNCTION("""COMPUTED_VALUE"""),858.5)</f>
        <v>858.5</v>
      </c>
    </row>
    <row r="65">
      <c r="A65" s="5">
        <f>IFERROR(__xludf.DUMMYFUNCTION("""COMPUTED_VALUE"""),45019.64583333333)</f>
        <v>45019.64583</v>
      </c>
      <c r="B65" s="5">
        <f>IFERROR(__xludf.DUMMYFUNCTION("""COMPUTED_VALUE"""),864.6)</f>
        <v>864.6</v>
      </c>
    </row>
    <row r="66">
      <c r="A66" s="5">
        <f>IFERROR(__xludf.DUMMYFUNCTION("""COMPUTED_VALUE"""),45021.64583333333)</f>
        <v>45021.64583</v>
      </c>
      <c r="B66" s="5">
        <f>IFERROR(__xludf.DUMMYFUNCTION("""COMPUTED_VALUE"""),860.5)</f>
        <v>860.5</v>
      </c>
    </row>
    <row r="67">
      <c r="A67" s="5">
        <f>IFERROR(__xludf.DUMMYFUNCTION("""COMPUTED_VALUE"""),45022.64583333333)</f>
        <v>45022.64583</v>
      </c>
      <c r="B67" s="5">
        <f>IFERROR(__xludf.DUMMYFUNCTION("""COMPUTED_VALUE"""),851.95)</f>
        <v>851.95</v>
      </c>
    </row>
    <row r="68">
      <c r="A68" s="5">
        <f>IFERROR(__xludf.DUMMYFUNCTION("""COMPUTED_VALUE"""),45026.64583333333)</f>
        <v>45026.64583</v>
      </c>
      <c r="B68" s="5">
        <f>IFERROR(__xludf.DUMMYFUNCTION("""COMPUTED_VALUE"""),847.35)</f>
        <v>847.35</v>
      </c>
    </row>
    <row r="69">
      <c r="A69" s="5">
        <f>IFERROR(__xludf.DUMMYFUNCTION("""COMPUTED_VALUE"""),45027.64583333333)</f>
        <v>45027.64583</v>
      </c>
      <c r="B69" s="5">
        <f>IFERROR(__xludf.DUMMYFUNCTION("""COMPUTED_VALUE"""),853.3)</f>
        <v>853.3</v>
      </c>
    </row>
    <row r="70">
      <c r="A70" s="5">
        <f>IFERROR(__xludf.DUMMYFUNCTION("""COMPUTED_VALUE"""),45028.64583333333)</f>
        <v>45028.64583</v>
      </c>
      <c r="B70" s="5">
        <f>IFERROR(__xludf.DUMMYFUNCTION("""COMPUTED_VALUE"""),851.05)</f>
        <v>851.05</v>
      </c>
    </row>
    <row r="71">
      <c r="A71" s="5">
        <f>IFERROR(__xludf.DUMMYFUNCTION("""COMPUTED_VALUE"""),45029.64583333333)</f>
        <v>45029.64583</v>
      </c>
      <c r="B71" s="5">
        <f>IFERROR(__xludf.DUMMYFUNCTION("""COMPUTED_VALUE"""),864.35)</f>
        <v>864.35</v>
      </c>
    </row>
    <row r="72">
      <c r="A72" s="5">
        <f>IFERROR(__xludf.DUMMYFUNCTION("""COMPUTED_VALUE"""),45033.64583333333)</f>
        <v>45033.64583</v>
      </c>
      <c r="B72" s="5">
        <f>IFERROR(__xludf.DUMMYFUNCTION("""COMPUTED_VALUE"""),864.55)</f>
        <v>864.55</v>
      </c>
    </row>
    <row r="73">
      <c r="A73" s="5">
        <f>IFERROR(__xludf.DUMMYFUNCTION("""COMPUTED_VALUE"""),45034.64583333333)</f>
        <v>45034.64583</v>
      </c>
      <c r="B73" s="5">
        <f>IFERROR(__xludf.DUMMYFUNCTION("""COMPUTED_VALUE"""),863.35)</f>
        <v>863.35</v>
      </c>
    </row>
    <row r="74">
      <c r="A74" s="5">
        <f>IFERROR(__xludf.DUMMYFUNCTION("""COMPUTED_VALUE"""),45035.64583333333)</f>
        <v>45035.64583</v>
      </c>
      <c r="B74" s="5">
        <f>IFERROR(__xludf.DUMMYFUNCTION("""COMPUTED_VALUE"""),873.4)</f>
        <v>873.4</v>
      </c>
    </row>
    <row r="75">
      <c r="A75" s="5">
        <f>IFERROR(__xludf.DUMMYFUNCTION("""COMPUTED_VALUE"""),45036.64583333333)</f>
        <v>45036.64583</v>
      </c>
      <c r="B75" s="5">
        <f>IFERROR(__xludf.DUMMYFUNCTION("""COMPUTED_VALUE"""),868.75)</f>
        <v>868.75</v>
      </c>
    </row>
    <row r="76">
      <c r="A76" s="5">
        <f>IFERROR(__xludf.DUMMYFUNCTION("""COMPUTED_VALUE"""),45037.64583333333)</f>
        <v>45037.64583</v>
      </c>
      <c r="B76" s="5">
        <f>IFERROR(__xludf.DUMMYFUNCTION("""COMPUTED_VALUE"""),864.2)</f>
        <v>864.2</v>
      </c>
    </row>
    <row r="77">
      <c r="A77" s="5">
        <f>IFERROR(__xludf.DUMMYFUNCTION("""COMPUTED_VALUE"""),45040.64583333333)</f>
        <v>45040.64583</v>
      </c>
      <c r="B77" s="5">
        <f>IFERROR(__xludf.DUMMYFUNCTION("""COMPUTED_VALUE"""),882.3)</f>
        <v>882.3</v>
      </c>
    </row>
    <row r="78">
      <c r="A78" s="5">
        <f>IFERROR(__xludf.DUMMYFUNCTION("""COMPUTED_VALUE"""),45041.64583333333)</f>
        <v>45041.64583</v>
      </c>
      <c r="B78" s="5">
        <f>IFERROR(__xludf.DUMMYFUNCTION("""COMPUTED_VALUE"""),878.35)</f>
        <v>878.35</v>
      </c>
    </row>
    <row r="79">
      <c r="A79" s="5">
        <f>IFERROR(__xludf.DUMMYFUNCTION("""COMPUTED_VALUE"""),45042.64583333333)</f>
        <v>45042.64583</v>
      </c>
      <c r="B79" s="5">
        <f>IFERROR(__xludf.DUMMYFUNCTION("""COMPUTED_VALUE"""),887.65)</f>
        <v>887.65</v>
      </c>
    </row>
    <row r="80">
      <c r="A80" s="5">
        <f>IFERROR(__xludf.DUMMYFUNCTION("""COMPUTED_VALUE"""),45043.64583333333)</f>
        <v>45043.64583</v>
      </c>
      <c r="B80" s="5">
        <f>IFERROR(__xludf.DUMMYFUNCTION("""COMPUTED_VALUE"""),881.4)</f>
        <v>881.4</v>
      </c>
    </row>
    <row r="81">
      <c r="A81" s="5">
        <f>IFERROR(__xludf.DUMMYFUNCTION("""COMPUTED_VALUE"""),45044.64583333333)</f>
        <v>45044.64583</v>
      </c>
      <c r="B81" s="5">
        <f>IFERROR(__xludf.DUMMYFUNCTION("""COMPUTED_VALUE"""),860.0)</f>
        <v>860</v>
      </c>
    </row>
    <row r="82">
      <c r="A82" s="5">
        <f>IFERROR(__xludf.DUMMYFUNCTION("""COMPUTED_VALUE"""),45048.64583333333)</f>
        <v>45048.64583</v>
      </c>
      <c r="B82" s="5">
        <f>IFERROR(__xludf.DUMMYFUNCTION("""COMPUTED_VALUE"""),870.65)</f>
        <v>870.65</v>
      </c>
    </row>
    <row r="83">
      <c r="A83" s="5">
        <f>IFERROR(__xludf.DUMMYFUNCTION("""COMPUTED_VALUE"""),45049.64583333333)</f>
        <v>45049.64583</v>
      </c>
      <c r="B83" s="5">
        <f>IFERROR(__xludf.DUMMYFUNCTION("""COMPUTED_VALUE"""),859.85)</f>
        <v>859.85</v>
      </c>
    </row>
    <row r="84">
      <c r="A84" s="5">
        <f>IFERROR(__xludf.DUMMYFUNCTION("""COMPUTED_VALUE"""),45050.64583333333)</f>
        <v>45050.64583</v>
      </c>
      <c r="B84" s="5">
        <f>IFERROR(__xludf.DUMMYFUNCTION("""COMPUTED_VALUE"""),865.95)</f>
        <v>865.95</v>
      </c>
    </row>
    <row r="85">
      <c r="A85" s="5">
        <f>IFERROR(__xludf.DUMMYFUNCTION("""COMPUTED_VALUE"""),45051.64583333333)</f>
        <v>45051.64583</v>
      </c>
      <c r="B85" s="5">
        <f>IFERROR(__xludf.DUMMYFUNCTION("""COMPUTED_VALUE"""),865.3)</f>
        <v>865.3</v>
      </c>
    </row>
    <row r="86">
      <c r="A86" s="5">
        <f>IFERROR(__xludf.DUMMYFUNCTION("""COMPUTED_VALUE"""),45054.64583333333)</f>
        <v>45054.64583</v>
      </c>
      <c r="B86" s="5">
        <f>IFERROR(__xludf.DUMMYFUNCTION("""COMPUTED_VALUE"""),878.45)</f>
        <v>878.45</v>
      </c>
    </row>
    <row r="87">
      <c r="A87" s="5">
        <f>IFERROR(__xludf.DUMMYFUNCTION("""COMPUTED_VALUE"""),45055.64583333333)</f>
        <v>45055.64583</v>
      </c>
      <c r="B87" s="5">
        <f>IFERROR(__xludf.DUMMYFUNCTION("""COMPUTED_VALUE"""),888.25)</f>
        <v>888.25</v>
      </c>
    </row>
    <row r="88">
      <c r="A88" s="5">
        <f>IFERROR(__xludf.DUMMYFUNCTION("""COMPUTED_VALUE"""),45056.64583333333)</f>
        <v>45056.64583</v>
      </c>
      <c r="B88" s="5">
        <f>IFERROR(__xludf.DUMMYFUNCTION("""COMPUTED_VALUE"""),889.9)</f>
        <v>889.9</v>
      </c>
    </row>
    <row r="89">
      <c r="A89" s="5">
        <f>IFERROR(__xludf.DUMMYFUNCTION("""COMPUTED_VALUE"""),45057.64583333333)</f>
        <v>45057.64583</v>
      </c>
      <c r="B89" s="5">
        <f>IFERROR(__xludf.DUMMYFUNCTION("""COMPUTED_VALUE"""),895.95)</f>
        <v>895.95</v>
      </c>
    </row>
    <row r="90">
      <c r="A90" s="5">
        <f>IFERROR(__xludf.DUMMYFUNCTION("""COMPUTED_VALUE"""),45058.64583333333)</f>
        <v>45058.64583</v>
      </c>
      <c r="B90" s="5">
        <f>IFERROR(__xludf.DUMMYFUNCTION("""COMPUTED_VALUE"""),910.65)</f>
        <v>910.65</v>
      </c>
    </row>
    <row r="91">
      <c r="A91" s="5">
        <f>IFERROR(__xludf.DUMMYFUNCTION("""COMPUTED_VALUE"""),45061.64583333333)</f>
        <v>45061.64583</v>
      </c>
      <c r="B91" s="5">
        <f>IFERROR(__xludf.DUMMYFUNCTION("""COMPUTED_VALUE"""),915.8)</f>
        <v>915.8</v>
      </c>
    </row>
    <row r="92">
      <c r="A92" s="5">
        <f>IFERROR(__xludf.DUMMYFUNCTION("""COMPUTED_VALUE"""),45062.64583333333)</f>
        <v>45062.64583</v>
      </c>
      <c r="B92" s="5">
        <f>IFERROR(__xludf.DUMMYFUNCTION("""COMPUTED_VALUE"""),917.8)</f>
        <v>917.8</v>
      </c>
    </row>
    <row r="93">
      <c r="A93" s="5">
        <f>IFERROR(__xludf.DUMMYFUNCTION("""COMPUTED_VALUE"""),45063.64583333333)</f>
        <v>45063.64583</v>
      </c>
      <c r="B93" s="5">
        <f>IFERROR(__xludf.DUMMYFUNCTION("""COMPUTED_VALUE"""),914.8)</f>
        <v>914.8</v>
      </c>
    </row>
    <row r="94">
      <c r="A94" s="5">
        <f>IFERROR(__xludf.DUMMYFUNCTION("""COMPUTED_VALUE"""),45064.64583333333)</f>
        <v>45064.64583</v>
      </c>
      <c r="B94" s="5">
        <f>IFERROR(__xludf.DUMMYFUNCTION("""COMPUTED_VALUE"""),914.7)</f>
        <v>914.7</v>
      </c>
    </row>
    <row r="95">
      <c r="A95" s="5">
        <f>IFERROR(__xludf.DUMMYFUNCTION("""COMPUTED_VALUE"""),45065.64583333333)</f>
        <v>45065.64583</v>
      </c>
      <c r="B95" s="5">
        <f>IFERROR(__xludf.DUMMYFUNCTION("""COMPUTED_VALUE"""),924.05)</f>
        <v>924.05</v>
      </c>
    </row>
    <row r="96">
      <c r="A96" s="5">
        <f>IFERROR(__xludf.DUMMYFUNCTION("""COMPUTED_VALUE"""),45068.64583333333)</f>
        <v>45068.64583</v>
      </c>
      <c r="B96" s="5">
        <f>IFERROR(__xludf.DUMMYFUNCTION("""COMPUTED_VALUE"""),917.55)</f>
        <v>917.55</v>
      </c>
    </row>
    <row r="97">
      <c r="A97" s="5">
        <f>IFERROR(__xludf.DUMMYFUNCTION("""COMPUTED_VALUE"""),45069.64583333333)</f>
        <v>45069.64583</v>
      </c>
      <c r="B97" s="5">
        <f>IFERROR(__xludf.DUMMYFUNCTION("""COMPUTED_VALUE"""),916.15)</f>
        <v>916.15</v>
      </c>
    </row>
    <row r="98">
      <c r="A98" s="5">
        <f>IFERROR(__xludf.DUMMYFUNCTION("""COMPUTED_VALUE"""),45070.64583333333)</f>
        <v>45070.64583</v>
      </c>
      <c r="B98" s="5">
        <f>IFERROR(__xludf.DUMMYFUNCTION("""COMPUTED_VALUE"""),917.7)</f>
        <v>917.7</v>
      </c>
    </row>
    <row r="99">
      <c r="A99" s="5">
        <f>IFERROR(__xludf.DUMMYFUNCTION("""COMPUTED_VALUE"""),45071.64583333333)</f>
        <v>45071.64583</v>
      </c>
      <c r="B99" s="5">
        <f>IFERROR(__xludf.DUMMYFUNCTION("""COMPUTED_VALUE"""),921.05)</f>
        <v>921.05</v>
      </c>
    </row>
    <row r="100">
      <c r="A100" s="5">
        <f>IFERROR(__xludf.DUMMYFUNCTION("""COMPUTED_VALUE"""),45072.64583333333)</f>
        <v>45072.64583</v>
      </c>
      <c r="B100" s="5">
        <f>IFERROR(__xludf.DUMMYFUNCTION("""COMPUTED_VALUE"""),926.95)</f>
        <v>926.95</v>
      </c>
    </row>
    <row r="101">
      <c r="A101" s="5">
        <f>IFERROR(__xludf.DUMMYFUNCTION("""COMPUTED_VALUE"""),45075.64583333333)</f>
        <v>45075.64583</v>
      </c>
      <c r="B101" s="5">
        <f>IFERROR(__xludf.DUMMYFUNCTION("""COMPUTED_VALUE"""),929.8)</f>
        <v>929.8</v>
      </c>
    </row>
    <row r="102">
      <c r="A102" s="5">
        <f>IFERROR(__xludf.DUMMYFUNCTION("""COMPUTED_VALUE"""),45076.64583333333)</f>
        <v>45076.64583</v>
      </c>
      <c r="B102" s="5">
        <f>IFERROR(__xludf.DUMMYFUNCTION("""COMPUTED_VALUE"""),937.45)</f>
        <v>937.45</v>
      </c>
    </row>
    <row r="103">
      <c r="A103" s="5">
        <f>IFERROR(__xludf.DUMMYFUNCTION("""COMPUTED_VALUE"""),45077.64583333333)</f>
        <v>45077.64583</v>
      </c>
      <c r="B103" s="5">
        <f>IFERROR(__xludf.DUMMYFUNCTION("""COMPUTED_VALUE"""),914.85)</f>
        <v>914.85</v>
      </c>
    </row>
    <row r="104">
      <c r="A104" s="5">
        <f>IFERROR(__xludf.DUMMYFUNCTION("""COMPUTED_VALUE"""),45078.64583333333)</f>
        <v>45078.64583</v>
      </c>
      <c r="B104" s="5">
        <f>IFERROR(__xludf.DUMMYFUNCTION("""COMPUTED_VALUE"""),919.7)</f>
        <v>919.7</v>
      </c>
    </row>
    <row r="105">
      <c r="A105" s="5">
        <f>IFERROR(__xludf.DUMMYFUNCTION("""COMPUTED_VALUE"""),45079.64583333333)</f>
        <v>45079.64583</v>
      </c>
      <c r="B105" s="5">
        <f>IFERROR(__xludf.DUMMYFUNCTION("""COMPUTED_VALUE"""),926.1)</f>
        <v>926.1</v>
      </c>
    </row>
    <row r="106">
      <c r="A106" s="5">
        <f>IFERROR(__xludf.DUMMYFUNCTION("""COMPUTED_VALUE"""),45082.64583333333)</f>
        <v>45082.64583</v>
      </c>
      <c r="B106" s="5">
        <f>IFERROR(__xludf.DUMMYFUNCTION("""COMPUTED_VALUE"""),950.85)</f>
        <v>950.85</v>
      </c>
    </row>
    <row r="107">
      <c r="A107" s="5">
        <f>IFERROR(__xludf.DUMMYFUNCTION("""COMPUTED_VALUE"""),45083.64583333333)</f>
        <v>45083.64583</v>
      </c>
      <c r="B107" s="5">
        <f>IFERROR(__xludf.DUMMYFUNCTION("""COMPUTED_VALUE"""),968.2)</f>
        <v>968.2</v>
      </c>
    </row>
    <row r="108">
      <c r="A108" s="5">
        <f>IFERROR(__xludf.DUMMYFUNCTION("""COMPUTED_VALUE"""),45084.64583333333)</f>
        <v>45084.64583</v>
      </c>
      <c r="B108" s="5">
        <f>IFERROR(__xludf.DUMMYFUNCTION("""COMPUTED_VALUE"""),976.75)</f>
        <v>976.75</v>
      </c>
    </row>
    <row r="109">
      <c r="A109" s="5">
        <f>IFERROR(__xludf.DUMMYFUNCTION("""COMPUTED_VALUE"""),45085.64583333333)</f>
        <v>45085.64583</v>
      </c>
      <c r="B109" s="5">
        <f>IFERROR(__xludf.DUMMYFUNCTION("""COMPUTED_VALUE"""),962.1)</f>
        <v>962.1</v>
      </c>
    </row>
    <row r="110">
      <c r="A110" s="5">
        <f>IFERROR(__xludf.DUMMYFUNCTION("""COMPUTED_VALUE"""),45086.64583333333)</f>
        <v>45086.64583</v>
      </c>
      <c r="B110" s="5">
        <f>IFERROR(__xludf.DUMMYFUNCTION("""COMPUTED_VALUE"""),974.75)</f>
        <v>974.75</v>
      </c>
    </row>
    <row r="111">
      <c r="A111" s="5">
        <f>IFERROR(__xludf.DUMMYFUNCTION("""COMPUTED_VALUE"""),45089.64583333333)</f>
        <v>45089.64583</v>
      </c>
      <c r="B111" s="5">
        <f>IFERROR(__xludf.DUMMYFUNCTION("""COMPUTED_VALUE"""),974.2)</f>
        <v>974.2</v>
      </c>
    </row>
    <row r="112">
      <c r="A112" s="5">
        <f>IFERROR(__xludf.DUMMYFUNCTION("""COMPUTED_VALUE"""),45090.64583333333)</f>
        <v>45090.64583</v>
      </c>
      <c r="B112" s="5">
        <f>IFERROR(__xludf.DUMMYFUNCTION("""COMPUTED_VALUE"""),985.85)</f>
        <v>985.85</v>
      </c>
    </row>
    <row r="113">
      <c r="A113" s="5">
        <f>IFERROR(__xludf.DUMMYFUNCTION("""COMPUTED_VALUE"""),45091.64583333333)</f>
        <v>45091.64583</v>
      </c>
      <c r="B113" s="5">
        <f>IFERROR(__xludf.DUMMYFUNCTION("""COMPUTED_VALUE"""),977.7)</f>
        <v>977.7</v>
      </c>
    </row>
    <row r="114">
      <c r="A114" s="5">
        <f>IFERROR(__xludf.DUMMYFUNCTION("""COMPUTED_VALUE"""),45092.64583333333)</f>
        <v>45092.64583</v>
      </c>
      <c r="B114" s="5">
        <f>IFERROR(__xludf.DUMMYFUNCTION("""COMPUTED_VALUE"""),977.15)</f>
        <v>977.15</v>
      </c>
    </row>
    <row r="115">
      <c r="A115" s="5">
        <f>IFERROR(__xludf.DUMMYFUNCTION("""COMPUTED_VALUE"""),45093.64583333333)</f>
        <v>45093.64583</v>
      </c>
      <c r="B115" s="5">
        <f>IFERROR(__xludf.DUMMYFUNCTION("""COMPUTED_VALUE"""),981.55)</f>
        <v>981.55</v>
      </c>
    </row>
    <row r="116">
      <c r="A116" s="5">
        <f>IFERROR(__xludf.DUMMYFUNCTION("""COMPUTED_VALUE"""),45096.64583333333)</f>
        <v>45096.64583</v>
      </c>
      <c r="B116" s="5">
        <f>IFERROR(__xludf.DUMMYFUNCTION("""COMPUTED_VALUE"""),965.65)</f>
        <v>965.65</v>
      </c>
    </row>
    <row r="117">
      <c r="A117" s="5">
        <f>IFERROR(__xludf.DUMMYFUNCTION("""COMPUTED_VALUE"""),45097.64583333333)</f>
        <v>45097.64583</v>
      </c>
      <c r="B117" s="5">
        <f>IFERROR(__xludf.DUMMYFUNCTION("""COMPUTED_VALUE"""),974.85)</f>
        <v>974.85</v>
      </c>
    </row>
    <row r="118">
      <c r="A118" s="5">
        <f>IFERROR(__xludf.DUMMYFUNCTION("""COMPUTED_VALUE"""),45098.64583333333)</f>
        <v>45098.64583</v>
      </c>
      <c r="B118" s="5">
        <f>IFERROR(__xludf.DUMMYFUNCTION("""COMPUTED_VALUE"""),966.0)</f>
        <v>966</v>
      </c>
    </row>
    <row r="119">
      <c r="A119" s="5">
        <f>IFERROR(__xludf.DUMMYFUNCTION("""COMPUTED_VALUE"""),45099.64583333333)</f>
        <v>45099.64583</v>
      </c>
      <c r="B119" s="5">
        <f>IFERROR(__xludf.DUMMYFUNCTION("""COMPUTED_VALUE"""),966.6)</f>
        <v>966.6</v>
      </c>
    </row>
    <row r="120">
      <c r="A120" s="5">
        <f>IFERROR(__xludf.DUMMYFUNCTION("""COMPUTED_VALUE"""),45100.64583333333)</f>
        <v>45100.64583</v>
      </c>
      <c r="B120" s="5">
        <f>IFERROR(__xludf.DUMMYFUNCTION("""COMPUTED_VALUE"""),958.4)</f>
        <v>958.4</v>
      </c>
    </row>
    <row r="121">
      <c r="A121" s="5">
        <f>IFERROR(__xludf.DUMMYFUNCTION("""COMPUTED_VALUE"""),45103.64583333333)</f>
        <v>45103.64583</v>
      </c>
      <c r="B121" s="5">
        <f>IFERROR(__xludf.DUMMYFUNCTION("""COMPUTED_VALUE"""),960.55)</f>
        <v>960.55</v>
      </c>
    </row>
    <row r="122">
      <c r="A122" s="5">
        <f>IFERROR(__xludf.DUMMYFUNCTION("""COMPUTED_VALUE"""),45104.64583333333)</f>
        <v>45104.64583</v>
      </c>
      <c r="B122" s="5">
        <f>IFERROR(__xludf.DUMMYFUNCTION("""COMPUTED_VALUE"""),973.25)</f>
        <v>973.25</v>
      </c>
    </row>
    <row r="123">
      <c r="A123" s="5">
        <f>IFERROR(__xludf.DUMMYFUNCTION("""COMPUTED_VALUE"""),45105.64583333333)</f>
        <v>45105.64583</v>
      </c>
      <c r="B123" s="5">
        <f>IFERROR(__xludf.DUMMYFUNCTION("""COMPUTED_VALUE"""),978.2)</f>
        <v>978.2</v>
      </c>
    </row>
    <row r="124">
      <c r="A124" s="5">
        <f>IFERROR(__xludf.DUMMYFUNCTION("""COMPUTED_VALUE"""),45107.64583333333)</f>
        <v>45107.64583</v>
      </c>
      <c r="B124" s="5">
        <f>IFERROR(__xludf.DUMMYFUNCTION("""COMPUTED_VALUE"""),987.45)</f>
        <v>987.45</v>
      </c>
    </row>
    <row r="125">
      <c r="A125" s="5">
        <f>IFERROR(__xludf.DUMMYFUNCTION("""COMPUTED_VALUE"""),45110.64583333333)</f>
        <v>45110.64583</v>
      </c>
      <c r="B125" s="5">
        <f>IFERROR(__xludf.DUMMYFUNCTION("""COMPUTED_VALUE"""),982.1)</f>
        <v>982.1</v>
      </c>
    </row>
    <row r="126">
      <c r="A126" s="5">
        <f>IFERROR(__xludf.DUMMYFUNCTION("""COMPUTED_VALUE"""),45111.64583333333)</f>
        <v>45111.64583</v>
      </c>
      <c r="B126" s="5">
        <f>IFERROR(__xludf.DUMMYFUNCTION("""COMPUTED_VALUE"""),970.7)</f>
        <v>970.7</v>
      </c>
    </row>
    <row r="127">
      <c r="A127" s="5">
        <f>IFERROR(__xludf.DUMMYFUNCTION("""COMPUTED_VALUE"""),45112.64583333333)</f>
        <v>45112.64583</v>
      </c>
      <c r="B127" s="5">
        <f>IFERROR(__xludf.DUMMYFUNCTION("""COMPUTED_VALUE"""),966.5)</f>
        <v>966.5</v>
      </c>
    </row>
    <row r="128">
      <c r="A128" s="5">
        <f>IFERROR(__xludf.DUMMYFUNCTION("""COMPUTED_VALUE"""),45113.64583333333)</f>
        <v>45113.64583</v>
      </c>
      <c r="B128" s="5">
        <f>IFERROR(__xludf.DUMMYFUNCTION("""COMPUTED_VALUE"""),980.95)</f>
        <v>980.95</v>
      </c>
    </row>
    <row r="129">
      <c r="A129" s="5">
        <f>IFERROR(__xludf.DUMMYFUNCTION("""COMPUTED_VALUE"""),45114.64583333333)</f>
        <v>45114.64583</v>
      </c>
      <c r="B129" s="5">
        <f>IFERROR(__xludf.DUMMYFUNCTION("""COMPUTED_VALUE"""),976.7)</f>
        <v>976.7</v>
      </c>
    </row>
    <row r="130">
      <c r="A130" s="5">
        <f>IFERROR(__xludf.DUMMYFUNCTION("""COMPUTED_VALUE"""),45117.64583333333)</f>
        <v>45117.64583</v>
      </c>
      <c r="B130" s="5">
        <f>IFERROR(__xludf.DUMMYFUNCTION("""COMPUTED_VALUE"""),964.05)</f>
        <v>964.05</v>
      </c>
    </row>
    <row r="131">
      <c r="A131" s="5">
        <f>IFERROR(__xludf.DUMMYFUNCTION("""COMPUTED_VALUE"""),45118.64583333333)</f>
        <v>45118.64583</v>
      </c>
      <c r="B131" s="5">
        <f>IFERROR(__xludf.DUMMYFUNCTION("""COMPUTED_VALUE"""),953.2)</f>
        <v>953.2</v>
      </c>
    </row>
    <row r="132">
      <c r="A132" s="5">
        <f>IFERROR(__xludf.DUMMYFUNCTION("""COMPUTED_VALUE"""),45119.64583333333)</f>
        <v>45119.64583</v>
      </c>
      <c r="B132" s="5">
        <f>IFERROR(__xludf.DUMMYFUNCTION("""COMPUTED_VALUE"""),950.0)</f>
        <v>950</v>
      </c>
    </row>
    <row r="133">
      <c r="A133" s="5">
        <f>IFERROR(__xludf.DUMMYFUNCTION("""COMPUTED_VALUE"""),45120.64583333333)</f>
        <v>45120.64583</v>
      </c>
      <c r="B133" s="5">
        <f>IFERROR(__xludf.DUMMYFUNCTION("""COMPUTED_VALUE"""),960.15)</f>
        <v>960.15</v>
      </c>
    </row>
    <row r="134">
      <c r="A134" s="5">
        <f>IFERROR(__xludf.DUMMYFUNCTION("""COMPUTED_VALUE"""),45121.64583333333)</f>
        <v>45121.64583</v>
      </c>
      <c r="B134" s="5">
        <f>IFERROR(__xludf.DUMMYFUNCTION("""COMPUTED_VALUE"""),957.05)</f>
        <v>957.05</v>
      </c>
    </row>
    <row r="135">
      <c r="A135" s="5">
        <f>IFERROR(__xludf.DUMMYFUNCTION("""COMPUTED_VALUE"""),45124.64583333333)</f>
        <v>45124.64583</v>
      </c>
      <c r="B135" s="5">
        <f>IFERROR(__xludf.DUMMYFUNCTION("""COMPUTED_VALUE"""),964.85)</f>
        <v>964.85</v>
      </c>
    </row>
    <row r="136">
      <c r="A136" s="5">
        <f>IFERROR(__xludf.DUMMYFUNCTION("""COMPUTED_VALUE"""),45125.64583333333)</f>
        <v>45125.64583</v>
      </c>
      <c r="B136" s="5">
        <f>IFERROR(__xludf.DUMMYFUNCTION("""COMPUTED_VALUE"""),963.65)</f>
        <v>963.65</v>
      </c>
    </row>
    <row r="137">
      <c r="A137" s="5">
        <f>IFERROR(__xludf.DUMMYFUNCTION("""COMPUTED_VALUE"""),45126.64583333333)</f>
        <v>45126.64583</v>
      </c>
      <c r="B137" s="5">
        <f>IFERROR(__xludf.DUMMYFUNCTION("""COMPUTED_VALUE"""),964.3)</f>
        <v>964.3</v>
      </c>
    </row>
    <row r="138">
      <c r="A138" s="5">
        <f>IFERROR(__xludf.DUMMYFUNCTION("""COMPUTED_VALUE"""),45127.64583333333)</f>
        <v>45127.64583</v>
      </c>
      <c r="B138" s="5">
        <f>IFERROR(__xludf.DUMMYFUNCTION("""COMPUTED_VALUE"""),977.9)</f>
        <v>977.9</v>
      </c>
    </row>
    <row r="139">
      <c r="A139" s="5">
        <f>IFERROR(__xludf.DUMMYFUNCTION("""COMPUTED_VALUE"""),45128.64583333333)</f>
        <v>45128.64583</v>
      </c>
      <c r="B139" s="5">
        <f>IFERROR(__xludf.DUMMYFUNCTION("""COMPUTED_VALUE"""),971.3)</f>
        <v>971.3</v>
      </c>
    </row>
    <row r="140">
      <c r="A140" s="5">
        <f>IFERROR(__xludf.DUMMYFUNCTION("""COMPUTED_VALUE"""),45131.64583333333)</f>
        <v>45131.64583</v>
      </c>
      <c r="B140" s="5">
        <f>IFERROR(__xludf.DUMMYFUNCTION("""COMPUTED_VALUE"""),971.5)</f>
        <v>971.5</v>
      </c>
    </row>
    <row r="141">
      <c r="A141" s="5">
        <f>IFERROR(__xludf.DUMMYFUNCTION("""COMPUTED_VALUE"""),45132.64583333333)</f>
        <v>45132.64583</v>
      </c>
      <c r="B141" s="5">
        <f>IFERROR(__xludf.DUMMYFUNCTION("""COMPUTED_VALUE"""),962.5)</f>
        <v>962.5</v>
      </c>
    </row>
    <row r="142">
      <c r="A142" s="5">
        <f>IFERROR(__xludf.DUMMYFUNCTION("""COMPUTED_VALUE"""),45133.64583333333)</f>
        <v>45133.64583</v>
      </c>
      <c r="B142" s="5">
        <f>IFERROR(__xludf.DUMMYFUNCTION("""COMPUTED_VALUE"""),976.8)</f>
        <v>976.8</v>
      </c>
    </row>
    <row r="143">
      <c r="A143" s="5">
        <f>IFERROR(__xludf.DUMMYFUNCTION("""COMPUTED_VALUE"""),45134.64583333333)</f>
        <v>45134.64583</v>
      </c>
      <c r="B143" s="5">
        <f>IFERROR(__xludf.DUMMYFUNCTION("""COMPUTED_VALUE"""),959.9)</f>
        <v>959.9</v>
      </c>
    </row>
    <row r="144">
      <c r="A144" s="5">
        <f>IFERROR(__xludf.DUMMYFUNCTION("""COMPUTED_VALUE"""),45135.64583333333)</f>
        <v>45135.64583</v>
      </c>
      <c r="B144" s="5">
        <f>IFERROR(__xludf.DUMMYFUNCTION("""COMPUTED_VALUE"""),949.95)</f>
        <v>949.95</v>
      </c>
    </row>
    <row r="145">
      <c r="A145" s="5">
        <f>IFERROR(__xludf.DUMMYFUNCTION("""COMPUTED_VALUE"""),45138.64583333333)</f>
        <v>45138.64583</v>
      </c>
      <c r="B145" s="5">
        <f>IFERROR(__xludf.DUMMYFUNCTION("""COMPUTED_VALUE"""),953.9)</f>
        <v>953.9</v>
      </c>
    </row>
    <row r="146">
      <c r="A146" s="5">
        <f>IFERROR(__xludf.DUMMYFUNCTION("""COMPUTED_VALUE"""),45139.64583333333)</f>
        <v>45139.64583</v>
      </c>
      <c r="B146" s="5">
        <f>IFERROR(__xludf.DUMMYFUNCTION("""COMPUTED_VALUE"""),959.9)</f>
        <v>959.9</v>
      </c>
    </row>
    <row r="147">
      <c r="A147" s="5">
        <f>IFERROR(__xludf.DUMMYFUNCTION("""COMPUTED_VALUE"""),45140.64583333333)</f>
        <v>45140.64583</v>
      </c>
      <c r="B147" s="5">
        <f>IFERROR(__xludf.DUMMYFUNCTION("""COMPUTED_VALUE"""),945.25)</f>
        <v>945.25</v>
      </c>
    </row>
    <row r="148">
      <c r="A148" s="5">
        <f>IFERROR(__xludf.DUMMYFUNCTION("""COMPUTED_VALUE"""),45141.64583333333)</f>
        <v>45141.64583</v>
      </c>
      <c r="B148" s="5">
        <f>IFERROR(__xludf.DUMMYFUNCTION("""COMPUTED_VALUE"""),935.55)</f>
        <v>935.55</v>
      </c>
    </row>
    <row r="149">
      <c r="A149" s="5">
        <f>IFERROR(__xludf.DUMMYFUNCTION("""COMPUTED_VALUE"""),45142.64583333333)</f>
        <v>45142.64583</v>
      </c>
      <c r="B149" s="5">
        <f>IFERROR(__xludf.DUMMYFUNCTION("""COMPUTED_VALUE"""),952.25)</f>
        <v>952.25</v>
      </c>
    </row>
    <row r="150">
      <c r="A150" s="5">
        <f>IFERROR(__xludf.DUMMYFUNCTION("""COMPUTED_VALUE"""),45145.64583333333)</f>
        <v>45145.64583</v>
      </c>
      <c r="B150" s="5">
        <f>IFERROR(__xludf.DUMMYFUNCTION("""COMPUTED_VALUE"""),947.4)</f>
        <v>947.4</v>
      </c>
    </row>
    <row r="151">
      <c r="A151" s="5">
        <f>IFERROR(__xludf.DUMMYFUNCTION("""COMPUTED_VALUE"""),45146.64583333333)</f>
        <v>45146.64583</v>
      </c>
      <c r="B151" s="5">
        <f>IFERROR(__xludf.DUMMYFUNCTION("""COMPUTED_VALUE"""),952.9)</f>
        <v>952.9</v>
      </c>
    </row>
    <row r="152">
      <c r="A152" s="5">
        <f>IFERROR(__xludf.DUMMYFUNCTION("""COMPUTED_VALUE"""),45147.64583333333)</f>
        <v>45147.64583</v>
      </c>
      <c r="B152" s="5">
        <f>IFERROR(__xludf.DUMMYFUNCTION("""COMPUTED_VALUE"""),950.0)</f>
        <v>950</v>
      </c>
    </row>
    <row r="153">
      <c r="A153" s="5">
        <f>IFERROR(__xludf.DUMMYFUNCTION("""COMPUTED_VALUE"""),45148.64583333333)</f>
        <v>45148.64583</v>
      </c>
      <c r="B153" s="5">
        <f>IFERROR(__xludf.DUMMYFUNCTION("""COMPUTED_VALUE"""),939.75)</f>
        <v>939.75</v>
      </c>
    </row>
    <row r="154">
      <c r="A154" s="5">
        <f>IFERROR(__xludf.DUMMYFUNCTION("""COMPUTED_VALUE"""),45149.64583333333)</f>
        <v>45149.64583</v>
      </c>
      <c r="B154" s="5">
        <f>IFERROR(__xludf.DUMMYFUNCTION("""COMPUTED_VALUE"""),937.2)</f>
        <v>937.2</v>
      </c>
    </row>
    <row r="155">
      <c r="A155" s="5">
        <f>IFERROR(__xludf.DUMMYFUNCTION("""COMPUTED_VALUE"""),45152.64583333333)</f>
        <v>45152.64583</v>
      </c>
      <c r="B155" s="5">
        <f>IFERROR(__xludf.DUMMYFUNCTION("""COMPUTED_VALUE"""),939.95)</f>
        <v>939.95</v>
      </c>
    </row>
    <row r="156">
      <c r="A156" s="5">
        <f>IFERROR(__xludf.DUMMYFUNCTION("""COMPUTED_VALUE"""),45154.64583333333)</f>
        <v>45154.64583</v>
      </c>
      <c r="B156" s="5">
        <f>IFERROR(__xludf.DUMMYFUNCTION("""COMPUTED_VALUE"""),933.05)</f>
        <v>933.05</v>
      </c>
    </row>
    <row r="157">
      <c r="A157" s="5">
        <f>IFERROR(__xludf.DUMMYFUNCTION("""COMPUTED_VALUE"""),45155.64583333333)</f>
        <v>45155.64583</v>
      </c>
      <c r="B157" s="5">
        <f>IFERROR(__xludf.DUMMYFUNCTION("""COMPUTED_VALUE"""),936.55)</f>
        <v>936.55</v>
      </c>
    </row>
    <row r="158">
      <c r="A158" s="5">
        <f>IFERROR(__xludf.DUMMYFUNCTION("""COMPUTED_VALUE"""),45156.64583333333)</f>
        <v>45156.64583</v>
      </c>
      <c r="B158" s="5">
        <f>IFERROR(__xludf.DUMMYFUNCTION("""COMPUTED_VALUE"""),943.05)</f>
        <v>943.05</v>
      </c>
    </row>
    <row r="159">
      <c r="A159" s="5">
        <f>IFERROR(__xludf.DUMMYFUNCTION("""COMPUTED_VALUE"""),45159.64583333333)</f>
        <v>45159.64583</v>
      </c>
      <c r="B159" s="5">
        <f>IFERROR(__xludf.DUMMYFUNCTION("""COMPUTED_VALUE"""),952.6)</f>
        <v>952.6</v>
      </c>
    </row>
    <row r="160">
      <c r="A160" s="5">
        <f>IFERROR(__xludf.DUMMYFUNCTION("""COMPUTED_VALUE"""),45160.64583333333)</f>
        <v>45160.64583</v>
      </c>
      <c r="B160" s="5">
        <f>IFERROR(__xludf.DUMMYFUNCTION("""COMPUTED_VALUE"""),957.05)</f>
        <v>957.05</v>
      </c>
    </row>
    <row r="161">
      <c r="A161" s="5">
        <f>IFERROR(__xludf.DUMMYFUNCTION("""COMPUTED_VALUE"""),45161.64583333333)</f>
        <v>45161.64583</v>
      </c>
      <c r="B161" s="5">
        <f>IFERROR(__xludf.DUMMYFUNCTION("""COMPUTED_VALUE"""),979.25)</f>
        <v>979.25</v>
      </c>
    </row>
    <row r="162">
      <c r="A162" s="5">
        <f>IFERROR(__xludf.DUMMYFUNCTION("""COMPUTED_VALUE"""),45162.64583333333)</f>
        <v>45162.64583</v>
      </c>
      <c r="B162" s="5">
        <f>IFERROR(__xludf.DUMMYFUNCTION("""COMPUTED_VALUE"""),981.35)</f>
        <v>981.35</v>
      </c>
    </row>
    <row r="163">
      <c r="A163" s="5">
        <f>IFERROR(__xludf.DUMMYFUNCTION("""COMPUTED_VALUE"""),45163.64583333333)</f>
        <v>45163.64583</v>
      </c>
      <c r="B163" s="5">
        <f>IFERROR(__xludf.DUMMYFUNCTION("""COMPUTED_VALUE"""),983.1)</f>
        <v>983.1</v>
      </c>
    </row>
    <row r="164">
      <c r="A164" s="5">
        <f>IFERROR(__xludf.DUMMYFUNCTION("""COMPUTED_VALUE"""),45166.64583333333)</f>
        <v>45166.64583</v>
      </c>
      <c r="B164" s="5">
        <f>IFERROR(__xludf.DUMMYFUNCTION("""COMPUTED_VALUE"""),990.2)</f>
        <v>990.2</v>
      </c>
    </row>
    <row r="165">
      <c r="A165" s="5">
        <f>IFERROR(__xludf.DUMMYFUNCTION("""COMPUTED_VALUE"""),45167.64583333333)</f>
        <v>45167.64583</v>
      </c>
      <c r="B165" s="5">
        <f>IFERROR(__xludf.DUMMYFUNCTION("""COMPUTED_VALUE"""),980.7)</f>
        <v>980.7</v>
      </c>
    </row>
    <row r="166">
      <c r="A166" s="5">
        <f>IFERROR(__xludf.DUMMYFUNCTION("""COMPUTED_VALUE"""),45168.64583333333)</f>
        <v>45168.64583</v>
      </c>
      <c r="B166" s="5">
        <f>IFERROR(__xludf.DUMMYFUNCTION("""COMPUTED_VALUE"""),983.35)</f>
        <v>983.35</v>
      </c>
    </row>
    <row r="167">
      <c r="A167" s="5">
        <f>IFERROR(__xludf.DUMMYFUNCTION("""COMPUTED_VALUE"""),45169.64583333333)</f>
        <v>45169.64583</v>
      </c>
      <c r="B167" s="5">
        <f>IFERROR(__xludf.DUMMYFUNCTION("""COMPUTED_VALUE"""),973.5)</f>
        <v>973.5</v>
      </c>
    </row>
    <row r="168">
      <c r="A168" s="5">
        <f>IFERROR(__xludf.DUMMYFUNCTION("""COMPUTED_VALUE"""),45170.64583333333)</f>
        <v>45170.64583</v>
      </c>
      <c r="B168" s="5">
        <f>IFERROR(__xludf.DUMMYFUNCTION("""COMPUTED_VALUE"""),991.15)</f>
        <v>991.15</v>
      </c>
    </row>
    <row r="169">
      <c r="A169" s="5">
        <f>IFERROR(__xludf.DUMMYFUNCTION("""COMPUTED_VALUE"""),45173.64583333333)</f>
        <v>45173.64583</v>
      </c>
      <c r="B169" s="5">
        <f>IFERROR(__xludf.DUMMYFUNCTION("""COMPUTED_VALUE"""),982.25)</f>
        <v>982.25</v>
      </c>
    </row>
    <row r="170">
      <c r="A170" s="5">
        <f>IFERROR(__xludf.DUMMYFUNCTION("""COMPUTED_VALUE"""),45174.64583333333)</f>
        <v>45174.64583</v>
      </c>
      <c r="B170" s="5">
        <f>IFERROR(__xludf.DUMMYFUNCTION("""COMPUTED_VALUE"""),981.45)</f>
        <v>981.45</v>
      </c>
    </row>
    <row r="171">
      <c r="A171" s="5">
        <f>IFERROR(__xludf.DUMMYFUNCTION("""COMPUTED_VALUE"""),45175.64583333333)</f>
        <v>45175.64583</v>
      </c>
      <c r="B171" s="5">
        <f>IFERROR(__xludf.DUMMYFUNCTION("""COMPUTED_VALUE"""),965.05)</f>
        <v>965.05</v>
      </c>
    </row>
    <row r="172">
      <c r="A172" s="5">
        <f>IFERROR(__xludf.DUMMYFUNCTION("""COMPUTED_VALUE"""),45176.64583333333)</f>
        <v>45176.64583</v>
      </c>
      <c r="B172" s="5">
        <f>IFERROR(__xludf.DUMMYFUNCTION("""COMPUTED_VALUE"""),978.2)</f>
        <v>978.2</v>
      </c>
    </row>
    <row r="173">
      <c r="A173" s="5">
        <f>IFERROR(__xludf.DUMMYFUNCTION("""COMPUTED_VALUE"""),45177.64583333333)</f>
        <v>45177.64583</v>
      </c>
      <c r="B173" s="5">
        <f>IFERROR(__xludf.DUMMYFUNCTION("""COMPUTED_VALUE"""),980.3)</f>
        <v>980.3</v>
      </c>
    </row>
    <row r="174">
      <c r="A174" s="5">
        <f>IFERROR(__xludf.DUMMYFUNCTION("""COMPUTED_VALUE"""),45180.64583333333)</f>
        <v>45180.64583</v>
      </c>
      <c r="B174" s="5">
        <f>IFERROR(__xludf.DUMMYFUNCTION("""COMPUTED_VALUE"""),1000.4)</f>
        <v>1000.4</v>
      </c>
    </row>
    <row r="175">
      <c r="A175" s="5">
        <f>IFERROR(__xludf.DUMMYFUNCTION("""COMPUTED_VALUE"""),45181.64583333333)</f>
        <v>45181.64583</v>
      </c>
      <c r="B175" s="5">
        <f>IFERROR(__xludf.DUMMYFUNCTION("""COMPUTED_VALUE"""),1000.9)</f>
        <v>1000.9</v>
      </c>
    </row>
    <row r="176">
      <c r="A176" s="5">
        <f>IFERROR(__xludf.DUMMYFUNCTION("""COMPUTED_VALUE"""),45182.64583333333)</f>
        <v>45182.64583</v>
      </c>
      <c r="B176" s="5">
        <f>IFERROR(__xludf.DUMMYFUNCTION("""COMPUTED_VALUE"""),1014.45)</f>
        <v>1014.45</v>
      </c>
    </row>
    <row r="177">
      <c r="A177" s="5">
        <f>IFERROR(__xludf.DUMMYFUNCTION("""COMPUTED_VALUE"""),45183.64583333333)</f>
        <v>45183.64583</v>
      </c>
      <c r="B177" s="5">
        <f>IFERROR(__xludf.DUMMYFUNCTION("""COMPUTED_VALUE"""),1020.9)</f>
        <v>1020.9</v>
      </c>
    </row>
    <row r="178">
      <c r="A178" s="5">
        <f>IFERROR(__xludf.DUMMYFUNCTION("""COMPUTED_VALUE"""),45184.64583333333)</f>
        <v>45184.64583</v>
      </c>
      <c r="B178" s="5">
        <f>IFERROR(__xludf.DUMMYFUNCTION("""COMPUTED_VALUE"""),1027.15)</f>
        <v>1027.15</v>
      </c>
    </row>
    <row r="179">
      <c r="A179" s="5">
        <f>IFERROR(__xludf.DUMMYFUNCTION("""COMPUTED_VALUE"""),45187.64583333333)</f>
        <v>45187.64583</v>
      </c>
      <c r="B179" s="5">
        <f>IFERROR(__xludf.DUMMYFUNCTION("""COMPUTED_VALUE"""),1024.75)</f>
        <v>1024.75</v>
      </c>
    </row>
    <row r="180">
      <c r="A180" s="5">
        <f>IFERROR(__xludf.DUMMYFUNCTION("""COMPUTED_VALUE"""),45189.64583333333)</f>
        <v>45189.64583</v>
      </c>
      <c r="B180" s="5">
        <f>IFERROR(__xludf.DUMMYFUNCTION("""COMPUTED_VALUE"""),1027.3)</f>
        <v>1027.3</v>
      </c>
    </row>
    <row r="181">
      <c r="A181" s="5">
        <f>IFERROR(__xludf.DUMMYFUNCTION("""COMPUTED_VALUE"""),45190.64583333333)</f>
        <v>45190.64583</v>
      </c>
      <c r="B181" s="5">
        <f>IFERROR(__xludf.DUMMYFUNCTION("""COMPUTED_VALUE"""),1014.45)</f>
        <v>1014.45</v>
      </c>
    </row>
    <row r="182">
      <c r="A182" s="5">
        <f>IFERROR(__xludf.DUMMYFUNCTION("""COMPUTED_VALUE"""),45191.64583333333)</f>
        <v>45191.64583</v>
      </c>
      <c r="B182" s="5">
        <f>IFERROR(__xludf.DUMMYFUNCTION("""COMPUTED_VALUE"""),1018.25)</f>
        <v>1018.25</v>
      </c>
    </row>
    <row r="183">
      <c r="A183" s="5">
        <f>IFERROR(__xludf.DUMMYFUNCTION("""COMPUTED_VALUE"""),45194.64583333333)</f>
        <v>45194.64583</v>
      </c>
      <c r="B183" s="5">
        <f>IFERROR(__xludf.DUMMYFUNCTION("""COMPUTED_VALUE"""),1018.95)</f>
        <v>1018.95</v>
      </c>
    </row>
    <row r="184">
      <c r="A184" s="5">
        <f>IFERROR(__xludf.DUMMYFUNCTION("""COMPUTED_VALUE"""),45195.64583333333)</f>
        <v>45195.64583</v>
      </c>
      <c r="B184" s="5">
        <f>IFERROR(__xludf.DUMMYFUNCTION("""COMPUTED_VALUE"""),1014.15)</f>
        <v>1014.15</v>
      </c>
    </row>
    <row r="185">
      <c r="A185" s="5">
        <f>IFERROR(__xludf.DUMMYFUNCTION("""COMPUTED_VALUE"""),45196.64583333333)</f>
        <v>45196.64583</v>
      </c>
      <c r="B185" s="5">
        <f>IFERROR(__xludf.DUMMYFUNCTION("""COMPUTED_VALUE"""),1025.2)</f>
        <v>1025.2</v>
      </c>
    </row>
    <row r="186">
      <c r="A186" s="5">
        <f>IFERROR(__xludf.DUMMYFUNCTION("""COMPUTED_VALUE"""),45197.64583333333)</f>
        <v>45197.64583</v>
      </c>
      <c r="B186" s="5">
        <f>IFERROR(__xludf.DUMMYFUNCTION("""COMPUTED_VALUE"""),1030.9)</f>
        <v>1030.9</v>
      </c>
    </row>
    <row r="187">
      <c r="A187" s="5">
        <f>IFERROR(__xludf.DUMMYFUNCTION("""COMPUTED_VALUE"""),45198.64583333333)</f>
        <v>45198.64583</v>
      </c>
      <c r="B187" s="5">
        <f>IFERROR(__xludf.DUMMYFUNCTION("""COMPUTED_VALUE"""),1036.7)</f>
        <v>1036.7</v>
      </c>
    </row>
    <row r="188">
      <c r="A188" s="5">
        <f>IFERROR(__xludf.DUMMYFUNCTION("""COMPUTED_VALUE"""),45202.64583333333)</f>
        <v>45202.64583</v>
      </c>
      <c r="B188" s="5">
        <f>IFERROR(__xludf.DUMMYFUNCTION("""COMPUTED_VALUE"""),1041.05)</f>
        <v>1041.05</v>
      </c>
    </row>
    <row r="189">
      <c r="A189" s="5">
        <f>IFERROR(__xludf.DUMMYFUNCTION("""COMPUTED_VALUE"""),45203.64583333333)</f>
        <v>45203.64583</v>
      </c>
      <c r="B189" s="5">
        <f>IFERROR(__xludf.DUMMYFUNCTION("""COMPUTED_VALUE"""),995.55)</f>
        <v>995.55</v>
      </c>
    </row>
    <row r="190">
      <c r="A190" s="5">
        <f>IFERROR(__xludf.DUMMYFUNCTION("""COMPUTED_VALUE"""),45204.64583333333)</f>
        <v>45204.64583</v>
      </c>
      <c r="B190" s="5">
        <f>IFERROR(__xludf.DUMMYFUNCTION("""COMPUTED_VALUE"""),1003.25)</f>
        <v>1003.25</v>
      </c>
    </row>
    <row r="191">
      <c r="A191" s="5">
        <f>IFERROR(__xludf.DUMMYFUNCTION("""COMPUTED_VALUE"""),45205.64583333333)</f>
        <v>45205.64583</v>
      </c>
      <c r="B191" s="5">
        <f>IFERROR(__xludf.DUMMYFUNCTION("""COMPUTED_VALUE"""),1000.95)</f>
        <v>1000.95</v>
      </c>
    </row>
    <row r="192">
      <c r="A192" s="5">
        <f>IFERROR(__xludf.DUMMYFUNCTION("""COMPUTED_VALUE"""),45208.64583333333)</f>
        <v>45208.64583</v>
      </c>
      <c r="B192" s="5">
        <f>IFERROR(__xludf.DUMMYFUNCTION("""COMPUTED_VALUE"""),996.25)</f>
        <v>996.25</v>
      </c>
    </row>
    <row r="193">
      <c r="A193" s="5">
        <f>IFERROR(__xludf.DUMMYFUNCTION("""COMPUTED_VALUE"""),45209.64583333333)</f>
        <v>45209.64583</v>
      </c>
      <c r="B193" s="5">
        <f>IFERROR(__xludf.DUMMYFUNCTION("""COMPUTED_VALUE"""),1012.25)</f>
        <v>1012.25</v>
      </c>
    </row>
    <row r="194">
      <c r="A194" s="5">
        <f>IFERROR(__xludf.DUMMYFUNCTION("""COMPUTED_VALUE"""),45210.64583333333)</f>
        <v>45210.64583</v>
      </c>
      <c r="B194" s="5">
        <f>IFERROR(__xludf.DUMMYFUNCTION("""COMPUTED_VALUE"""),1019.1)</f>
        <v>1019.1</v>
      </c>
    </row>
    <row r="195">
      <c r="A195" s="5">
        <f>IFERROR(__xludf.DUMMYFUNCTION("""COMPUTED_VALUE"""),45211.64583333333)</f>
        <v>45211.64583</v>
      </c>
      <c r="B195" s="5">
        <f>IFERROR(__xludf.DUMMYFUNCTION("""COMPUTED_VALUE"""),1018.45)</f>
        <v>1018.45</v>
      </c>
    </row>
    <row r="196">
      <c r="A196" s="5">
        <f>IFERROR(__xludf.DUMMYFUNCTION("""COMPUTED_VALUE"""),45212.64583333333)</f>
        <v>45212.64583</v>
      </c>
      <c r="B196" s="5">
        <f>IFERROR(__xludf.DUMMYFUNCTION("""COMPUTED_VALUE"""),994.05)</f>
        <v>994.05</v>
      </c>
    </row>
    <row r="197">
      <c r="A197" s="5">
        <f>IFERROR(__xludf.DUMMYFUNCTION("""COMPUTED_VALUE"""),45215.64583333333)</f>
        <v>45215.64583</v>
      </c>
      <c r="B197" s="5">
        <f>IFERROR(__xludf.DUMMYFUNCTION("""COMPUTED_VALUE"""),1004.8)</f>
        <v>1004.8</v>
      </c>
    </row>
    <row r="198">
      <c r="A198" s="5">
        <f>IFERROR(__xludf.DUMMYFUNCTION("""COMPUTED_VALUE"""),45216.64583333333)</f>
        <v>45216.64583</v>
      </c>
      <c r="B198" s="5">
        <f>IFERROR(__xludf.DUMMYFUNCTION("""COMPUTED_VALUE"""),1008.05)</f>
        <v>1008.05</v>
      </c>
    </row>
    <row r="199">
      <c r="A199" s="5">
        <f>IFERROR(__xludf.DUMMYFUNCTION("""COMPUTED_VALUE"""),45217.64583333333)</f>
        <v>45217.64583</v>
      </c>
      <c r="B199" s="5">
        <f>IFERROR(__xludf.DUMMYFUNCTION("""COMPUTED_VALUE"""),992.85)</f>
        <v>992.85</v>
      </c>
    </row>
    <row r="200">
      <c r="A200" s="5">
        <f>IFERROR(__xludf.DUMMYFUNCTION("""COMPUTED_VALUE"""),45218.64583333333)</f>
        <v>45218.64583</v>
      </c>
      <c r="B200" s="5">
        <f>IFERROR(__xludf.DUMMYFUNCTION("""COMPUTED_VALUE"""),991.4)</f>
        <v>991.4</v>
      </c>
    </row>
    <row r="201">
      <c r="A201" s="5">
        <f>IFERROR(__xludf.DUMMYFUNCTION("""COMPUTED_VALUE"""),45219.64583333333)</f>
        <v>45219.64583</v>
      </c>
      <c r="B201" s="5">
        <f>IFERROR(__xludf.DUMMYFUNCTION("""COMPUTED_VALUE"""),980.35)</f>
        <v>980.35</v>
      </c>
    </row>
    <row r="202">
      <c r="A202" s="5">
        <f>IFERROR(__xludf.DUMMYFUNCTION("""COMPUTED_VALUE"""),45222.64583333333)</f>
        <v>45222.64583</v>
      </c>
      <c r="B202" s="5">
        <f>IFERROR(__xludf.DUMMYFUNCTION("""COMPUTED_VALUE"""),964.3)</f>
        <v>964.3</v>
      </c>
    </row>
    <row r="203">
      <c r="A203" s="5">
        <f>IFERROR(__xludf.DUMMYFUNCTION("""COMPUTED_VALUE"""),45224.64583333333)</f>
        <v>45224.64583</v>
      </c>
      <c r="B203" s="5">
        <f>IFERROR(__xludf.DUMMYFUNCTION("""COMPUTED_VALUE"""),955.45)</f>
        <v>955.45</v>
      </c>
    </row>
    <row r="204">
      <c r="A204" s="5">
        <f>IFERROR(__xludf.DUMMYFUNCTION("""COMPUTED_VALUE"""),45225.64583333333)</f>
        <v>45225.64583</v>
      </c>
      <c r="B204" s="5">
        <f>IFERROR(__xludf.DUMMYFUNCTION("""COMPUTED_VALUE"""),972.05)</f>
        <v>972.05</v>
      </c>
    </row>
    <row r="205">
      <c r="A205" s="5">
        <f>IFERROR(__xludf.DUMMYFUNCTION("""COMPUTED_VALUE"""),45226.64583333333)</f>
        <v>45226.64583</v>
      </c>
      <c r="B205" s="5">
        <f>IFERROR(__xludf.DUMMYFUNCTION("""COMPUTED_VALUE"""),1002.75)</f>
        <v>1002.75</v>
      </c>
    </row>
    <row r="206">
      <c r="A206" s="5">
        <f>IFERROR(__xludf.DUMMYFUNCTION("""COMPUTED_VALUE"""),45229.64583333333)</f>
        <v>45229.64583</v>
      </c>
      <c r="B206" s="5">
        <f>IFERROR(__xludf.DUMMYFUNCTION("""COMPUTED_VALUE"""),989.2)</f>
        <v>989.2</v>
      </c>
    </row>
    <row r="207">
      <c r="A207" s="5">
        <f>IFERROR(__xludf.DUMMYFUNCTION("""COMPUTED_VALUE"""),45230.64583333333)</f>
        <v>45230.64583</v>
      </c>
      <c r="B207" s="5">
        <f>IFERROR(__xludf.DUMMYFUNCTION("""COMPUTED_VALUE"""),981.85)</f>
        <v>981.85</v>
      </c>
    </row>
    <row r="208">
      <c r="A208" s="5">
        <f>IFERROR(__xludf.DUMMYFUNCTION("""COMPUTED_VALUE"""),45231.64583333333)</f>
        <v>45231.64583</v>
      </c>
      <c r="B208" s="5">
        <f>IFERROR(__xludf.DUMMYFUNCTION("""COMPUTED_VALUE"""),971.8)</f>
        <v>971.8</v>
      </c>
    </row>
    <row r="209">
      <c r="A209" s="5">
        <f>IFERROR(__xludf.DUMMYFUNCTION("""COMPUTED_VALUE"""),45232.64583333333)</f>
        <v>45232.64583</v>
      </c>
      <c r="B209" s="5">
        <f>IFERROR(__xludf.DUMMYFUNCTION("""COMPUTED_VALUE"""),982.95)</f>
        <v>982.95</v>
      </c>
    </row>
    <row r="210">
      <c r="A210" s="5">
        <f>IFERROR(__xludf.DUMMYFUNCTION("""COMPUTED_VALUE"""),45233.64583333333)</f>
        <v>45233.64583</v>
      </c>
      <c r="B210" s="5">
        <f>IFERROR(__xludf.DUMMYFUNCTION("""COMPUTED_VALUE"""),988.85)</f>
        <v>988.85</v>
      </c>
    </row>
    <row r="211">
      <c r="A211" s="5">
        <f>IFERROR(__xludf.DUMMYFUNCTION("""COMPUTED_VALUE"""),45236.64583333333)</f>
        <v>45236.64583</v>
      </c>
      <c r="B211" s="5">
        <f>IFERROR(__xludf.DUMMYFUNCTION("""COMPUTED_VALUE"""),1009.4)</f>
        <v>1009.4</v>
      </c>
    </row>
    <row r="212">
      <c r="A212" s="5">
        <f>IFERROR(__xludf.DUMMYFUNCTION("""COMPUTED_VALUE"""),45237.64583333333)</f>
        <v>45237.64583</v>
      </c>
      <c r="B212" s="5">
        <f>IFERROR(__xludf.DUMMYFUNCTION("""COMPUTED_VALUE"""),1020.9)</f>
        <v>1020.9</v>
      </c>
    </row>
    <row r="213">
      <c r="A213" s="5">
        <f>IFERROR(__xludf.DUMMYFUNCTION("""COMPUTED_VALUE"""),45238.64583333333)</f>
        <v>45238.64583</v>
      </c>
      <c r="B213" s="5">
        <f>IFERROR(__xludf.DUMMYFUNCTION("""COMPUTED_VALUE"""),1021.7)</f>
        <v>1021.7</v>
      </c>
    </row>
    <row r="214">
      <c r="A214" s="5">
        <f>IFERROR(__xludf.DUMMYFUNCTION("""COMPUTED_VALUE"""),45239.64583333333)</f>
        <v>45239.64583</v>
      </c>
      <c r="B214" s="5">
        <f>IFERROR(__xludf.DUMMYFUNCTION("""COMPUTED_VALUE"""),1021.9)</f>
        <v>1021.9</v>
      </c>
    </row>
    <row r="215">
      <c r="A215" s="5">
        <f>IFERROR(__xludf.DUMMYFUNCTION("""COMPUTED_VALUE"""),45240.64583333333)</f>
        <v>45240.64583</v>
      </c>
      <c r="B215" s="5">
        <f>IFERROR(__xludf.DUMMYFUNCTION("""COMPUTED_VALUE"""),1029.2)</f>
        <v>1029.2</v>
      </c>
    </row>
    <row r="216">
      <c r="A216" s="5">
        <f>IFERROR(__xludf.DUMMYFUNCTION("""COMPUTED_VALUE"""),45243.64583333333)</f>
        <v>45243.64583</v>
      </c>
      <c r="B216" s="5">
        <f>IFERROR(__xludf.DUMMYFUNCTION("""COMPUTED_VALUE"""),1025.35)</f>
        <v>1025.35</v>
      </c>
    </row>
    <row r="217">
      <c r="A217" s="5">
        <f>IFERROR(__xludf.DUMMYFUNCTION("""COMPUTED_VALUE"""),45245.64583333333)</f>
        <v>45245.64583</v>
      </c>
      <c r="B217" s="5">
        <f>IFERROR(__xludf.DUMMYFUNCTION("""COMPUTED_VALUE"""),1041.35)</f>
        <v>1041.35</v>
      </c>
    </row>
    <row r="218">
      <c r="A218" s="5">
        <f>IFERROR(__xludf.DUMMYFUNCTION("""COMPUTED_VALUE"""),45246.64583333333)</f>
        <v>45246.64583</v>
      </c>
      <c r="B218" s="5">
        <f>IFERROR(__xludf.DUMMYFUNCTION("""COMPUTED_VALUE"""),1026.35)</f>
        <v>1026.35</v>
      </c>
    </row>
    <row r="219">
      <c r="A219" s="5">
        <f>IFERROR(__xludf.DUMMYFUNCTION("""COMPUTED_VALUE"""),45247.64583333333)</f>
        <v>45247.64583</v>
      </c>
      <c r="B219" s="5">
        <f>IFERROR(__xludf.DUMMYFUNCTION("""COMPUTED_VALUE"""),994.35)</f>
        <v>994.35</v>
      </c>
    </row>
    <row r="220">
      <c r="A220" s="5">
        <f>IFERROR(__xludf.DUMMYFUNCTION("""COMPUTED_VALUE"""),45250.64583333333)</f>
        <v>45250.64583</v>
      </c>
      <c r="B220" s="5">
        <f>IFERROR(__xludf.DUMMYFUNCTION("""COMPUTED_VALUE"""),988.7)</f>
        <v>988.7</v>
      </c>
    </row>
    <row r="221">
      <c r="A221" s="5">
        <f>IFERROR(__xludf.DUMMYFUNCTION("""COMPUTED_VALUE"""),45251.64583333333)</f>
        <v>45251.64583</v>
      </c>
      <c r="B221" s="5">
        <f>IFERROR(__xludf.DUMMYFUNCTION("""COMPUTED_VALUE"""),991.8)</f>
        <v>991.8</v>
      </c>
    </row>
    <row r="222">
      <c r="A222" s="5">
        <f>IFERROR(__xludf.DUMMYFUNCTION("""COMPUTED_VALUE"""),45252.64583333333)</f>
        <v>45252.64583</v>
      </c>
      <c r="B222" s="5">
        <f>IFERROR(__xludf.DUMMYFUNCTION("""COMPUTED_VALUE"""),998.1)</f>
        <v>998.1</v>
      </c>
    </row>
    <row r="223">
      <c r="A223" s="5">
        <f>IFERROR(__xludf.DUMMYFUNCTION("""COMPUTED_VALUE"""),45253.64583333333)</f>
        <v>45253.64583</v>
      </c>
      <c r="B223" s="5">
        <f>IFERROR(__xludf.DUMMYFUNCTION("""COMPUTED_VALUE"""),999.05)</f>
        <v>999.05</v>
      </c>
    </row>
    <row r="224">
      <c r="A224" s="5">
        <f>IFERROR(__xludf.DUMMYFUNCTION("""COMPUTED_VALUE"""),45254.64583333333)</f>
        <v>45254.64583</v>
      </c>
      <c r="B224" s="5">
        <f>IFERROR(__xludf.DUMMYFUNCTION("""COMPUTED_VALUE"""),1008.5)</f>
        <v>1008.5</v>
      </c>
    </row>
    <row r="225">
      <c r="A225" s="5">
        <f>IFERROR(__xludf.DUMMYFUNCTION("""COMPUTED_VALUE"""),45258.64583333333)</f>
        <v>45258.64583</v>
      </c>
      <c r="B225" s="5">
        <f>IFERROR(__xludf.DUMMYFUNCTION("""COMPUTED_VALUE"""),1021.15)</f>
        <v>1021.15</v>
      </c>
    </row>
    <row r="226">
      <c r="A226" s="5">
        <f>IFERROR(__xludf.DUMMYFUNCTION("""COMPUTED_VALUE"""),45259.64583333333)</f>
        <v>45259.64583</v>
      </c>
      <c r="B226" s="5">
        <f>IFERROR(__xludf.DUMMYFUNCTION("""COMPUTED_VALUE"""),1060.15)</f>
        <v>1060.15</v>
      </c>
    </row>
    <row r="227">
      <c r="A227" s="5">
        <f>IFERROR(__xludf.DUMMYFUNCTION("""COMPUTED_VALUE"""),45260.64583333333)</f>
        <v>45260.64583</v>
      </c>
      <c r="B227" s="5">
        <f>IFERROR(__xludf.DUMMYFUNCTION("""COMPUTED_VALUE"""),1074.25)</f>
        <v>1074.25</v>
      </c>
    </row>
    <row r="228">
      <c r="A228" s="5">
        <f>IFERROR(__xludf.DUMMYFUNCTION("""COMPUTED_VALUE"""),45261.64583333333)</f>
        <v>45261.64583</v>
      </c>
      <c r="B228" s="5">
        <f>IFERROR(__xludf.DUMMYFUNCTION("""COMPUTED_VALUE"""),1104.65)</f>
        <v>1104.65</v>
      </c>
    </row>
    <row r="229">
      <c r="A229" s="5">
        <f>IFERROR(__xludf.DUMMYFUNCTION("""COMPUTED_VALUE"""),45264.64583333333)</f>
        <v>45264.64583</v>
      </c>
      <c r="B229" s="5">
        <f>IFERROR(__xludf.DUMMYFUNCTION("""COMPUTED_VALUE"""),1125.6)</f>
        <v>1125.6</v>
      </c>
    </row>
    <row r="230">
      <c r="A230" s="5">
        <f>IFERROR(__xludf.DUMMYFUNCTION("""COMPUTED_VALUE"""),45265.64583333333)</f>
        <v>45265.64583</v>
      </c>
      <c r="B230" s="5">
        <f>IFERROR(__xludf.DUMMYFUNCTION("""COMPUTED_VALUE"""),1132.45)</f>
        <v>1132.45</v>
      </c>
    </row>
    <row r="231">
      <c r="A231" s="5">
        <f>IFERROR(__xludf.DUMMYFUNCTION("""COMPUTED_VALUE"""),45266.64583333333)</f>
        <v>45266.64583</v>
      </c>
      <c r="B231" s="5">
        <f>IFERROR(__xludf.DUMMYFUNCTION("""COMPUTED_VALUE"""),1120.5)</f>
        <v>1120.5</v>
      </c>
    </row>
    <row r="232">
      <c r="A232" s="5">
        <f>IFERROR(__xludf.DUMMYFUNCTION("""COMPUTED_VALUE"""),45267.64583333333)</f>
        <v>45267.64583</v>
      </c>
      <c r="B232" s="5">
        <f>IFERROR(__xludf.DUMMYFUNCTION("""COMPUTED_VALUE"""),1117.85)</f>
        <v>1117.85</v>
      </c>
    </row>
    <row r="233">
      <c r="A233" s="5">
        <f>IFERROR(__xludf.DUMMYFUNCTION("""COMPUTED_VALUE"""),45268.64583333333)</f>
        <v>45268.64583</v>
      </c>
      <c r="B233" s="5">
        <f>IFERROR(__xludf.DUMMYFUNCTION("""COMPUTED_VALUE"""),1131.2)</f>
        <v>1131.2</v>
      </c>
    </row>
    <row r="234">
      <c r="A234" s="5">
        <f>IFERROR(__xludf.DUMMYFUNCTION("""COMPUTED_VALUE"""),45271.64583333333)</f>
        <v>45271.64583</v>
      </c>
      <c r="B234" s="5">
        <f>IFERROR(__xludf.DUMMYFUNCTION("""COMPUTED_VALUE"""),1116.5)</f>
        <v>1116.5</v>
      </c>
    </row>
    <row r="235">
      <c r="A235" s="5">
        <f>IFERROR(__xludf.DUMMYFUNCTION("""COMPUTED_VALUE"""),45272.64583333333)</f>
        <v>45272.64583</v>
      </c>
      <c r="B235" s="5">
        <f>IFERROR(__xludf.DUMMYFUNCTION("""COMPUTED_VALUE"""),1131.0)</f>
        <v>1131</v>
      </c>
    </row>
    <row r="236">
      <c r="A236" s="5">
        <f>IFERROR(__xludf.DUMMYFUNCTION("""COMPUTED_VALUE"""),45273.64583333333)</f>
        <v>45273.64583</v>
      </c>
      <c r="B236" s="5">
        <f>IFERROR(__xludf.DUMMYFUNCTION("""COMPUTED_VALUE"""),1114.85)</f>
        <v>1114.85</v>
      </c>
    </row>
    <row r="237">
      <c r="A237" s="5">
        <f>IFERROR(__xludf.DUMMYFUNCTION("""COMPUTED_VALUE"""),45274.64583333333)</f>
        <v>45274.64583</v>
      </c>
      <c r="B237" s="5">
        <f>IFERROR(__xludf.DUMMYFUNCTION("""COMPUTED_VALUE"""),1120.45)</f>
        <v>1120.45</v>
      </c>
    </row>
    <row r="238">
      <c r="A238" s="5">
        <f>IFERROR(__xludf.DUMMYFUNCTION("""COMPUTED_VALUE"""),45275.64583333333)</f>
        <v>45275.64583</v>
      </c>
      <c r="B238" s="5">
        <f>IFERROR(__xludf.DUMMYFUNCTION("""COMPUTED_VALUE"""),1120.35)</f>
        <v>1120.35</v>
      </c>
    </row>
    <row r="239">
      <c r="A239" s="5">
        <f>IFERROR(__xludf.DUMMYFUNCTION("""COMPUTED_VALUE"""),45278.64583333333)</f>
        <v>45278.64583</v>
      </c>
      <c r="B239" s="5">
        <f>IFERROR(__xludf.DUMMYFUNCTION("""COMPUTED_VALUE"""),1111.35)</f>
        <v>1111.35</v>
      </c>
    </row>
    <row r="240">
      <c r="A240" s="5">
        <f>IFERROR(__xludf.DUMMYFUNCTION("""COMPUTED_VALUE"""),45279.64583333333)</f>
        <v>45279.64583</v>
      </c>
      <c r="B240" s="5">
        <f>IFERROR(__xludf.DUMMYFUNCTION("""COMPUTED_VALUE"""),1120.25)</f>
        <v>1120.25</v>
      </c>
    </row>
    <row r="241">
      <c r="A241" s="5">
        <f>IFERROR(__xludf.DUMMYFUNCTION("""COMPUTED_VALUE"""),45280.64583333333)</f>
        <v>45280.64583</v>
      </c>
      <c r="B241" s="5">
        <f>IFERROR(__xludf.DUMMYFUNCTION("""COMPUTED_VALUE"""),1110.25)</f>
        <v>1110.25</v>
      </c>
    </row>
    <row r="242">
      <c r="A242" s="5">
        <f>IFERROR(__xludf.DUMMYFUNCTION("""COMPUTED_VALUE"""),45281.64583333333)</f>
        <v>45281.64583</v>
      </c>
      <c r="B242" s="5">
        <f>IFERROR(__xludf.DUMMYFUNCTION("""COMPUTED_VALUE"""),1095.4)</f>
        <v>1095.4</v>
      </c>
    </row>
    <row r="243">
      <c r="A243" s="5">
        <f>IFERROR(__xludf.DUMMYFUNCTION("""COMPUTED_VALUE"""),45282.64583333333)</f>
        <v>45282.64583</v>
      </c>
      <c r="B243" s="5">
        <f>IFERROR(__xludf.DUMMYFUNCTION("""COMPUTED_VALUE"""),1088.3)</f>
        <v>1088.3</v>
      </c>
    </row>
    <row r="244">
      <c r="A244" s="5">
        <f>IFERROR(__xludf.DUMMYFUNCTION("""COMPUTED_VALUE"""),45286.64583333333)</f>
        <v>45286.64583</v>
      </c>
      <c r="B244" s="5">
        <f>IFERROR(__xludf.DUMMYFUNCTION("""COMPUTED_VALUE"""),1094.25)</f>
        <v>1094.25</v>
      </c>
    </row>
    <row r="245">
      <c r="A245" s="5">
        <f>IFERROR(__xludf.DUMMYFUNCTION("""COMPUTED_VALUE"""),45287.64583333333)</f>
        <v>45287.64583</v>
      </c>
      <c r="B245" s="5">
        <f>IFERROR(__xludf.DUMMYFUNCTION("""COMPUTED_VALUE"""),1106.35)</f>
        <v>1106.35</v>
      </c>
    </row>
    <row r="246">
      <c r="A246" s="5">
        <f>IFERROR(__xludf.DUMMYFUNCTION("""COMPUTED_VALUE"""),45288.64583333333)</f>
        <v>45288.64583</v>
      </c>
      <c r="B246" s="5">
        <f>IFERROR(__xludf.DUMMYFUNCTION("""COMPUTED_VALUE"""),1107.85)</f>
        <v>1107.85</v>
      </c>
    </row>
    <row r="247">
      <c r="A247" s="5">
        <f>IFERROR(__xludf.DUMMYFUNCTION("""COMPUTED_VALUE"""),45289.64583333333)</f>
        <v>45289.64583</v>
      </c>
      <c r="B247" s="5">
        <f>IFERROR(__xludf.DUMMYFUNCTION("""COMPUTED_VALUE"""),1102.3)</f>
        <v>1102.3</v>
      </c>
    </row>
    <row r="248">
      <c r="A248" s="5">
        <f>IFERROR(__xludf.DUMMYFUNCTION("""COMPUTED_VALUE"""),45292.64583333333)</f>
        <v>45292.64583</v>
      </c>
      <c r="B248" s="5">
        <f>IFERROR(__xludf.DUMMYFUNCTION("""COMPUTED_VALUE"""),1097.7)</f>
        <v>1097.7</v>
      </c>
    </row>
    <row r="249">
      <c r="A249" s="5">
        <f>IFERROR(__xludf.DUMMYFUNCTION("""COMPUTED_VALUE"""),45293.64583333333)</f>
        <v>45293.64583</v>
      </c>
      <c r="B249" s="5">
        <f>IFERROR(__xludf.DUMMYFUNCTION("""COMPUTED_VALUE"""),1093.25)</f>
        <v>1093.25</v>
      </c>
    </row>
    <row r="250">
      <c r="A250" s="5">
        <f>IFERROR(__xludf.DUMMYFUNCTION("""COMPUTED_VALUE"""),45294.64583333333)</f>
        <v>45294.64583</v>
      </c>
      <c r="B250" s="5">
        <f>IFERROR(__xludf.DUMMYFUNCTION("""COMPUTED_VALUE"""),1098.6)</f>
        <v>1098.6</v>
      </c>
    </row>
    <row r="251">
      <c r="A251" s="5">
        <f>IFERROR(__xludf.DUMMYFUNCTION("""COMPUTED_VALUE"""),45295.64583333333)</f>
        <v>45295.64583</v>
      </c>
      <c r="B251" s="5">
        <f>IFERROR(__xludf.DUMMYFUNCTION("""COMPUTED_VALUE"""),1123.4)</f>
        <v>1123.4</v>
      </c>
    </row>
    <row r="252">
      <c r="A252" s="5">
        <f>IFERROR(__xludf.DUMMYFUNCTION("""COMPUTED_VALUE"""),45296.64583333333)</f>
        <v>45296.64583</v>
      </c>
      <c r="B252" s="5">
        <f>IFERROR(__xludf.DUMMYFUNCTION("""COMPUTED_VALUE"""),1136.95)</f>
        <v>1136.95</v>
      </c>
    </row>
    <row r="253">
      <c r="A253" s="5">
        <f>IFERROR(__xludf.DUMMYFUNCTION("""COMPUTED_VALUE"""),45299.64583333333)</f>
        <v>45299.64583</v>
      </c>
      <c r="B253" s="5">
        <f>IFERROR(__xludf.DUMMYFUNCTION("""COMPUTED_VALUE"""),1122.0)</f>
        <v>1122</v>
      </c>
    </row>
    <row r="254">
      <c r="A254" s="5">
        <f>IFERROR(__xludf.DUMMYFUNCTION("""COMPUTED_VALUE"""),45300.64583333333)</f>
        <v>45300.64583</v>
      </c>
      <c r="B254" s="5">
        <f>IFERROR(__xludf.DUMMYFUNCTION("""COMPUTED_VALUE"""),1116.55)</f>
        <v>1116.55</v>
      </c>
    </row>
    <row r="255">
      <c r="A255" s="5">
        <f>IFERROR(__xludf.DUMMYFUNCTION("""COMPUTED_VALUE"""),45301.64583333333)</f>
        <v>45301.64583</v>
      </c>
      <c r="B255" s="5">
        <f>IFERROR(__xludf.DUMMYFUNCTION("""COMPUTED_VALUE"""),1107.0)</f>
        <v>1107</v>
      </c>
    </row>
    <row r="256">
      <c r="A256" s="5">
        <f>IFERROR(__xludf.DUMMYFUNCTION("""COMPUTED_VALUE"""),45302.64583333333)</f>
        <v>45302.64583</v>
      </c>
      <c r="B256" s="5">
        <f>IFERROR(__xludf.DUMMYFUNCTION("""COMPUTED_VALUE"""),1125.75)</f>
        <v>1125.75</v>
      </c>
    </row>
    <row r="257">
      <c r="A257" s="5">
        <f>IFERROR(__xludf.DUMMYFUNCTION("""COMPUTED_VALUE"""),45303.64583333333)</f>
        <v>45303.64583</v>
      </c>
      <c r="B257" s="5">
        <f>IFERROR(__xludf.DUMMYFUNCTION("""COMPUTED_VALUE"""),1120.35)</f>
        <v>1120.35</v>
      </c>
    </row>
    <row r="258">
      <c r="A258" s="5">
        <f>IFERROR(__xludf.DUMMYFUNCTION("""COMPUTED_VALUE"""),45306.64583333333)</f>
        <v>45306.64583</v>
      </c>
      <c r="B258" s="5">
        <f>IFERROR(__xludf.DUMMYFUNCTION("""COMPUTED_VALUE"""),1119.5)</f>
        <v>1119.5</v>
      </c>
    </row>
    <row r="259">
      <c r="A259" s="5">
        <f>IFERROR(__xludf.DUMMYFUNCTION("""COMPUTED_VALUE"""),45307.64583333333)</f>
        <v>45307.64583</v>
      </c>
      <c r="B259" s="5">
        <f>IFERROR(__xludf.DUMMYFUNCTION("""COMPUTED_VALUE"""),1119.1)</f>
        <v>1119.1</v>
      </c>
    </row>
    <row r="260">
      <c r="A260" s="5">
        <f>IFERROR(__xludf.DUMMYFUNCTION("""COMPUTED_VALUE"""),45308.64583333333)</f>
        <v>45308.64583</v>
      </c>
      <c r="B260" s="5">
        <f>IFERROR(__xludf.DUMMYFUNCTION("""COMPUTED_VALUE"""),1082.3)</f>
        <v>1082.3</v>
      </c>
    </row>
    <row r="261">
      <c r="A261" s="5">
        <f>IFERROR(__xludf.DUMMYFUNCTION("""COMPUTED_VALUE"""),45309.64583333333)</f>
        <v>45309.64583</v>
      </c>
      <c r="B261" s="5">
        <f>IFERROR(__xludf.DUMMYFUNCTION("""COMPUTED_VALUE"""),1097.5)</f>
        <v>1097.5</v>
      </c>
    </row>
    <row r="262">
      <c r="A262" s="5">
        <f>IFERROR(__xludf.DUMMYFUNCTION("""COMPUTED_VALUE"""),45310.64583333333)</f>
        <v>45310.64583</v>
      </c>
      <c r="B262" s="5">
        <f>IFERROR(__xludf.DUMMYFUNCTION("""COMPUTED_VALUE"""),1116.55)</f>
        <v>1116.55</v>
      </c>
    </row>
    <row r="263">
      <c r="A263" s="5">
        <f>IFERROR(__xludf.DUMMYFUNCTION("""COMPUTED_VALUE"""),45314.64583333333)</f>
        <v>45314.64583</v>
      </c>
      <c r="B263" s="5">
        <f>IFERROR(__xludf.DUMMYFUNCTION("""COMPUTED_VALUE"""),1089.25)</f>
        <v>1089.25</v>
      </c>
    </row>
    <row r="264">
      <c r="A264" s="5">
        <f>IFERROR(__xludf.DUMMYFUNCTION("""COMPUTED_VALUE"""),45315.64583333333)</f>
        <v>45315.64583</v>
      </c>
      <c r="B264" s="5">
        <f>IFERROR(__xludf.DUMMYFUNCTION("""COMPUTED_VALUE"""),1059.15)</f>
        <v>1059.15</v>
      </c>
    </row>
    <row r="265">
      <c r="A265" s="5">
        <f>IFERROR(__xludf.DUMMYFUNCTION("""COMPUTED_VALUE"""),45316.64583333333)</f>
        <v>45316.64583</v>
      </c>
      <c r="B265" s="5">
        <f>IFERROR(__xludf.DUMMYFUNCTION("""COMPUTED_VALUE"""),1042.25)</f>
        <v>1042.25</v>
      </c>
    </row>
    <row r="266">
      <c r="A266" s="5">
        <f>IFERROR(__xludf.DUMMYFUNCTION("""COMPUTED_VALUE"""),45320.64583333333)</f>
        <v>45320.64583</v>
      </c>
      <c r="B266" s="5">
        <f>IFERROR(__xludf.DUMMYFUNCTION("""COMPUTED_VALUE"""),1061.25)</f>
        <v>1061.25</v>
      </c>
    </row>
    <row r="267">
      <c r="A267" s="5">
        <f>IFERROR(__xludf.DUMMYFUNCTION("""COMPUTED_VALUE"""),45321.64583333333)</f>
        <v>45321.64583</v>
      </c>
      <c r="B267" s="5">
        <f>IFERROR(__xludf.DUMMYFUNCTION("""COMPUTED_VALUE"""),1054.1)</f>
        <v>1054.1</v>
      </c>
    </row>
    <row r="268">
      <c r="A268" s="5">
        <f>IFERROR(__xludf.DUMMYFUNCTION("""COMPUTED_VALUE"""),45322.64583333333)</f>
        <v>45322.64583</v>
      </c>
      <c r="B268" s="5">
        <f>IFERROR(__xludf.DUMMYFUNCTION("""COMPUTED_VALUE"""),1067.75)</f>
        <v>1067.75</v>
      </c>
    </row>
    <row r="269">
      <c r="A269" s="5">
        <f>IFERROR(__xludf.DUMMYFUNCTION("""COMPUTED_VALUE"""),45323.64583333333)</f>
        <v>45323.64583</v>
      </c>
      <c r="B269" s="5">
        <f>IFERROR(__xludf.DUMMYFUNCTION("""COMPUTED_VALUE"""),1084.25)</f>
        <v>1084.25</v>
      </c>
    </row>
    <row r="270">
      <c r="A270" s="5">
        <f>IFERROR(__xludf.DUMMYFUNCTION("""COMPUTED_VALUE"""),45324.64583333333)</f>
        <v>45324.64583</v>
      </c>
      <c r="B270" s="5">
        <f>IFERROR(__xludf.DUMMYFUNCTION("""COMPUTED_VALUE"""),1067.05)</f>
        <v>1067.05</v>
      </c>
    </row>
    <row r="271">
      <c r="A271" s="5">
        <f>IFERROR(__xludf.DUMMYFUNCTION("""COMPUTED_VALUE"""),45327.64583333333)</f>
        <v>45327.64583</v>
      </c>
      <c r="B271" s="5">
        <f>IFERROR(__xludf.DUMMYFUNCTION("""COMPUTED_VALUE"""),1061.5)</f>
        <v>1061.5</v>
      </c>
    </row>
    <row r="272">
      <c r="A272" s="5">
        <f>IFERROR(__xludf.DUMMYFUNCTION("""COMPUTED_VALUE"""),45328.64583333333)</f>
        <v>45328.64583</v>
      </c>
      <c r="B272" s="5">
        <f>IFERROR(__xludf.DUMMYFUNCTION("""COMPUTED_VALUE"""),1050.05)</f>
        <v>1050.05</v>
      </c>
    </row>
    <row r="273">
      <c r="A273" s="5">
        <f>IFERROR(__xludf.DUMMYFUNCTION("""COMPUTED_VALUE"""),45329.64583333333)</f>
        <v>45329.64583</v>
      </c>
      <c r="B273" s="5">
        <f>IFERROR(__xludf.DUMMYFUNCTION("""COMPUTED_VALUE"""),1069.1)</f>
        <v>1069.1</v>
      </c>
    </row>
    <row r="274">
      <c r="A274" s="5">
        <f>IFERROR(__xludf.DUMMYFUNCTION("""COMPUTED_VALUE"""),45330.64583333333)</f>
        <v>45330.64583</v>
      </c>
      <c r="B274" s="5">
        <f>IFERROR(__xludf.DUMMYFUNCTION("""COMPUTED_VALUE"""),1035.9)</f>
        <v>1035.9</v>
      </c>
    </row>
    <row r="275">
      <c r="A275" s="5">
        <f>IFERROR(__xludf.DUMMYFUNCTION("""COMPUTED_VALUE"""),45331.64583333333)</f>
        <v>45331.64583</v>
      </c>
      <c r="B275" s="5">
        <f>IFERROR(__xludf.DUMMYFUNCTION("""COMPUTED_VALUE"""),1051.4)</f>
        <v>1051.4</v>
      </c>
    </row>
    <row r="276">
      <c r="A276" s="5">
        <f>IFERROR(__xludf.DUMMYFUNCTION("""COMPUTED_VALUE"""),45334.64583333333)</f>
        <v>45334.64583</v>
      </c>
      <c r="B276" s="5">
        <f>IFERROR(__xludf.DUMMYFUNCTION("""COMPUTED_VALUE"""),1046.7)</f>
        <v>1046.7</v>
      </c>
    </row>
    <row r="277">
      <c r="A277" s="5">
        <f>IFERROR(__xludf.DUMMYFUNCTION("""COMPUTED_VALUE"""),45335.64583333333)</f>
        <v>45335.64583</v>
      </c>
      <c r="B277" s="5">
        <f>IFERROR(__xludf.DUMMYFUNCTION("""COMPUTED_VALUE"""),1070.75)</f>
        <v>1070.75</v>
      </c>
    </row>
    <row r="278">
      <c r="A278" s="5">
        <f>IFERROR(__xludf.DUMMYFUNCTION("""COMPUTED_VALUE"""),45336.64583333333)</f>
        <v>45336.64583</v>
      </c>
      <c r="B278" s="5">
        <f>IFERROR(__xludf.DUMMYFUNCTION("""COMPUTED_VALUE"""),1096.85)</f>
        <v>1096.85</v>
      </c>
    </row>
    <row r="279">
      <c r="A279" s="5">
        <f>IFERROR(__xludf.DUMMYFUNCTION("""COMPUTED_VALUE"""),45337.64583333333)</f>
        <v>45337.64583</v>
      </c>
      <c r="B279" s="5">
        <f>IFERROR(__xludf.DUMMYFUNCTION("""COMPUTED_VALUE"""),1072.2)</f>
        <v>1072.2</v>
      </c>
    </row>
    <row r="280">
      <c r="A280" s="5">
        <f>IFERROR(__xludf.DUMMYFUNCTION("""COMPUTED_VALUE"""),45338.64583333333)</f>
        <v>45338.64583</v>
      </c>
      <c r="B280" s="5">
        <f>IFERROR(__xludf.DUMMYFUNCTION("""COMPUTED_VALUE"""),1068.75)</f>
        <v>1068.75</v>
      </c>
    </row>
    <row r="281">
      <c r="A281" s="5">
        <f>IFERROR(__xludf.DUMMYFUNCTION("""COMPUTED_VALUE"""),45341.64583333333)</f>
        <v>45341.64583</v>
      </c>
      <c r="B281" s="5">
        <f>IFERROR(__xludf.DUMMYFUNCTION("""COMPUTED_VALUE"""),1062.95)</f>
        <v>1062.95</v>
      </c>
    </row>
    <row r="282">
      <c r="A282" s="5">
        <f>IFERROR(__xludf.DUMMYFUNCTION("""COMPUTED_VALUE"""),45342.64583333333)</f>
        <v>45342.64583</v>
      </c>
      <c r="B282" s="5">
        <f>IFERROR(__xludf.DUMMYFUNCTION("""COMPUTED_VALUE"""),1088.6)</f>
        <v>1088.6</v>
      </c>
    </row>
    <row r="283">
      <c r="A283" s="5">
        <f>IFERROR(__xludf.DUMMYFUNCTION("""COMPUTED_VALUE"""),45343.64583333333)</f>
        <v>45343.64583</v>
      </c>
      <c r="B283" s="5">
        <f>IFERROR(__xludf.DUMMYFUNCTION("""COMPUTED_VALUE"""),1084.2)</f>
        <v>1084.2</v>
      </c>
    </row>
    <row r="284">
      <c r="A284" s="5">
        <f>IFERROR(__xludf.DUMMYFUNCTION("""COMPUTED_VALUE"""),45344.64583333333)</f>
        <v>45344.64583</v>
      </c>
      <c r="B284" s="5">
        <f>IFERROR(__xludf.DUMMYFUNCTION("""COMPUTED_VALUE"""),1100.9)</f>
        <v>1100.9</v>
      </c>
    </row>
    <row r="285">
      <c r="A285" s="5">
        <f>IFERROR(__xludf.DUMMYFUNCTION("""COMPUTED_VALUE"""),45345.64583333333)</f>
        <v>45345.64583</v>
      </c>
      <c r="B285" s="5">
        <f>IFERROR(__xludf.DUMMYFUNCTION("""COMPUTED_VALUE"""),1096.8)</f>
        <v>1096.8</v>
      </c>
    </row>
    <row r="286">
      <c r="A286" s="5">
        <f>IFERROR(__xludf.DUMMYFUNCTION("""COMPUTED_VALUE"""),45348.64583333333)</f>
        <v>45348.64583</v>
      </c>
      <c r="B286" s="5">
        <f>IFERROR(__xludf.DUMMYFUNCTION("""COMPUTED_VALUE"""),1085.2)</f>
        <v>1085.2</v>
      </c>
    </row>
    <row r="287">
      <c r="A287" s="5">
        <f>IFERROR(__xludf.DUMMYFUNCTION("""COMPUTED_VALUE"""),45349.64583333333)</f>
        <v>45349.64583</v>
      </c>
      <c r="B287" s="5">
        <f>IFERROR(__xludf.DUMMYFUNCTION("""COMPUTED_VALUE"""),1079.05)</f>
        <v>1079.05</v>
      </c>
    </row>
    <row r="288">
      <c r="A288" s="5">
        <f>IFERROR(__xludf.DUMMYFUNCTION("""COMPUTED_VALUE"""),45350.64583333333)</f>
        <v>45350.64583</v>
      </c>
      <c r="B288" s="5">
        <f>IFERROR(__xludf.DUMMYFUNCTION("""COMPUTED_VALUE"""),1074.2)</f>
        <v>1074.2</v>
      </c>
    </row>
    <row r="289">
      <c r="A289" s="5">
        <f>IFERROR(__xludf.DUMMYFUNCTION("""COMPUTED_VALUE"""),45351.64583333333)</f>
        <v>45351.64583</v>
      </c>
      <c r="B289" s="5">
        <f>IFERROR(__xludf.DUMMYFUNCTION("""COMPUTED_VALUE"""),1075.1)</f>
        <v>1075.1</v>
      </c>
    </row>
    <row r="290">
      <c r="A290" s="5">
        <f>IFERROR(__xludf.DUMMYFUNCTION("""COMPUTED_VALUE"""),45352.64583333333)</f>
        <v>45352.64583</v>
      </c>
      <c r="B290" s="5">
        <f>IFERROR(__xludf.DUMMYFUNCTION("""COMPUTED_VALUE"""),1099.25)</f>
        <v>1099.25</v>
      </c>
    </row>
    <row r="291">
      <c r="A291" s="5">
        <f>IFERROR(__xludf.DUMMYFUNCTION("""COMPUTED_VALUE"""),45355.64583333333)</f>
        <v>45355.64583</v>
      </c>
      <c r="B291" s="5">
        <f>IFERROR(__xludf.DUMMYFUNCTION("""COMPUTED_VALUE"""),1106.75)</f>
        <v>1106.75</v>
      </c>
    </row>
    <row r="292">
      <c r="A292" s="5">
        <f>IFERROR(__xludf.DUMMYFUNCTION("""COMPUTED_VALUE"""),45356.64583333333)</f>
        <v>45356.64583</v>
      </c>
      <c r="B292" s="5">
        <f>IFERROR(__xludf.DUMMYFUNCTION("""COMPUTED_VALUE"""),1100.8)</f>
        <v>1100.8</v>
      </c>
    </row>
    <row r="293">
      <c r="A293" s="5">
        <f>IFERROR(__xludf.DUMMYFUNCTION("""COMPUTED_VALUE"""),45357.64583333333)</f>
        <v>45357.64583</v>
      </c>
      <c r="B293" s="5">
        <f>IFERROR(__xludf.DUMMYFUNCTION("""COMPUTED_VALUE"""),1125.0)</f>
        <v>1125</v>
      </c>
    </row>
    <row r="294">
      <c r="A294" s="5">
        <f>IFERROR(__xludf.DUMMYFUNCTION("""COMPUTED_VALUE"""),45358.64583333333)</f>
        <v>45358.64583</v>
      </c>
      <c r="B294" s="5">
        <f>IFERROR(__xludf.DUMMYFUNCTION("""COMPUTED_VALUE"""),1111.45)</f>
        <v>1111.45</v>
      </c>
    </row>
    <row r="295">
      <c r="A295" s="5">
        <f>IFERROR(__xludf.DUMMYFUNCTION("""COMPUTED_VALUE"""),45362.64583333333)</f>
        <v>45362.64583</v>
      </c>
      <c r="B295" s="5">
        <f>IFERROR(__xludf.DUMMYFUNCTION("""COMPUTED_VALUE"""),1105.1)</f>
        <v>1105.1</v>
      </c>
    </row>
    <row r="296">
      <c r="A296" s="5">
        <f>IFERROR(__xludf.DUMMYFUNCTION("""COMPUTED_VALUE"""),45363.64583333333)</f>
        <v>45363.64583</v>
      </c>
      <c r="B296" s="5">
        <f>IFERROR(__xludf.DUMMYFUNCTION("""COMPUTED_VALUE"""),1097.0)</f>
        <v>1097</v>
      </c>
    </row>
    <row r="297">
      <c r="A297" s="5">
        <f>IFERROR(__xludf.DUMMYFUNCTION("""COMPUTED_VALUE"""),45364.64583333333)</f>
        <v>45364.64583</v>
      </c>
      <c r="B297" s="5">
        <f>IFERROR(__xludf.DUMMYFUNCTION("""COMPUTED_VALUE"""),1080.4)</f>
        <v>1080.4</v>
      </c>
    </row>
    <row r="298">
      <c r="A298" s="5">
        <f>IFERROR(__xludf.DUMMYFUNCTION("""COMPUTED_VALUE"""),45365.64583333333)</f>
        <v>45365.64583</v>
      </c>
      <c r="B298" s="5">
        <f>IFERROR(__xludf.DUMMYFUNCTION("""COMPUTED_VALUE"""),1058.25)</f>
        <v>1058.25</v>
      </c>
    </row>
    <row r="299">
      <c r="A299" s="5">
        <f>IFERROR(__xludf.DUMMYFUNCTION("""COMPUTED_VALUE"""),45366.64583333333)</f>
        <v>45366.64583</v>
      </c>
      <c r="B299" s="5">
        <f>IFERROR(__xludf.DUMMYFUNCTION("""COMPUTED_VALUE"""),1046.4)</f>
        <v>1046.4</v>
      </c>
    </row>
    <row r="300">
      <c r="A300" s="5">
        <f>IFERROR(__xludf.DUMMYFUNCTION("""COMPUTED_VALUE"""),45369.64583333333)</f>
        <v>45369.64583</v>
      </c>
      <c r="B300" s="5">
        <f>IFERROR(__xludf.DUMMYFUNCTION("""COMPUTED_VALUE"""),1061.35)</f>
        <v>1061.35</v>
      </c>
    </row>
    <row r="301">
      <c r="A301" s="5">
        <f>IFERROR(__xludf.DUMMYFUNCTION("""COMPUTED_VALUE"""),45370.64583333333)</f>
        <v>45370.64583</v>
      </c>
      <c r="B301" s="5">
        <f>IFERROR(__xludf.DUMMYFUNCTION("""COMPUTED_VALUE"""),1050.8)</f>
        <v>1050.8</v>
      </c>
    </row>
    <row r="302">
      <c r="A302" s="5">
        <f>IFERROR(__xludf.DUMMYFUNCTION("""COMPUTED_VALUE"""),45371.64583333333)</f>
        <v>45371.64583</v>
      </c>
      <c r="B302" s="5">
        <f>IFERROR(__xludf.DUMMYFUNCTION("""COMPUTED_VALUE"""),1034.75)</f>
        <v>1034.75</v>
      </c>
    </row>
    <row r="303">
      <c r="A303" s="5">
        <f>IFERROR(__xludf.DUMMYFUNCTION("""COMPUTED_VALUE"""),45372.64583333333)</f>
        <v>45372.64583</v>
      </c>
      <c r="B303" s="5">
        <f>IFERROR(__xludf.DUMMYFUNCTION("""COMPUTED_VALUE"""),1035.6)</f>
        <v>1035.6</v>
      </c>
    </row>
    <row r="304">
      <c r="A304" s="5">
        <f>IFERROR(__xludf.DUMMYFUNCTION("""COMPUTED_VALUE"""),45373.64583333333)</f>
        <v>45373.64583</v>
      </c>
      <c r="B304" s="5">
        <f>IFERROR(__xludf.DUMMYFUNCTION("""COMPUTED_VALUE"""),1033.3)</f>
        <v>1033.3</v>
      </c>
    </row>
    <row r="305">
      <c r="A305" s="5">
        <f>IFERROR(__xludf.DUMMYFUNCTION("""COMPUTED_VALUE"""),45377.64583333333)</f>
        <v>45377.64583</v>
      </c>
      <c r="B305" s="5">
        <f>IFERROR(__xludf.DUMMYFUNCTION("""COMPUTED_VALUE"""),1040.55)</f>
        <v>1040.55</v>
      </c>
    </row>
    <row r="306">
      <c r="A306" s="5">
        <f>IFERROR(__xludf.DUMMYFUNCTION("""COMPUTED_VALUE"""),45378.64583333333)</f>
        <v>45378.64583</v>
      </c>
      <c r="B306" s="5">
        <f>IFERROR(__xludf.DUMMYFUNCTION("""COMPUTED_VALUE"""),1052.85)</f>
        <v>1052.85</v>
      </c>
    </row>
    <row r="307">
      <c r="A307" s="5">
        <f>IFERROR(__xludf.DUMMYFUNCTION("""COMPUTED_VALUE"""),45379.64583333333)</f>
        <v>45379.64583</v>
      </c>
      <c r="B307" s="5">
        <f>IFERROR(__xludf.DUMMYFUNCTION("""COMPUTED_VALUE"""),1047.2)</f>
        <v>1047.2</v>
      </c>
    </row>
    <row r="308">
      <c r="A308" s="5">
        <f>IFERROR(__xludf.DUMMYFUNCTION("""COMPUTED_VALUE"""),45383.64583333333)</f>
        <v>45383.64583</v>
      </c>
      <c r="B308" s="5">
        <f>IFERROR(__xludf.DUMMYFUNCTION("""COMPUTED_VALUE"""),1053.1)</f>
        <v>1053.1</v>
      </c>
    </row>
    <row r="309">
      <c r="A309" s="5">
        <f>IFERROR(__xludf.DUMMYFUNCTION("""COMPUTED_VALUE"""),45384.64583333333)</f>
        <v>45384.64583</v>
      </c>
      <c r="B309" s="5">
        <f>IFERROR(__xludf.DUMMYFUNCTION("""COMPUTED_VALUE"""),1047.2)</f>
        <v>1047.2</v>
      </c>
    </row>
    <row r="310">
      <c r="A310" s="5">
        <f>IFERROR(__xludf.DUMMYFUNCTION("""COMPUTED_VALUE"""),45385.64583333333)</f>
        <v>45385.64583</v>
      </c>
      <c r="B310" s="5">
        <f>IFERROR(__xludf.DUMMYFUNCTION("""COMPUTED_VALUE"""),1063.25)</f>
        <v>1063.25</v>
      </c>
    </row>
    <row r="311">
      <c r="A311" s="5">
        <f>IFERROR(__xludf.DUMMYFUNCTION("""COMPUTED_VALUE"""),45386.64583333333)</f>
        <v>45386.64583</v>
      </c>
      <c r="B311" s="5">
        <f>IFERROR(__xludf.DUMMYFUNCTION("""COMPUTED_VALUE"""),1062.95)</f>
        <v>1062.95</v>
      </c>
    </row>
    <row r="312">
      <c r="A312" s="5">
        <f>IFERROR(__xludf.DUMMYFUNCTION("""COMPUTED_VALUE"""),45387.64583333333)</f>
        <v>45387.64583</v>
      </c>
      <c r="B312" s="5">
        <f>IFERROR(__xludf.DUMMYFUNCTION("""COMPUTED_VALUE"""),1059.1)</f>
        <v>1059.1</v>
      </c>
    </row>
    <row r="313">
      <c r="A313" s="5">
        <f>IFERROR(__xludf.DUMMYFUNCTION("""COMPUTED_VALUE"""),45390.64583333333)</f>
        <v>45390.64583</v>
      </c>
      <c r="B313" s="5">
        <f>IFERROR(__xludf.DUMMYFUNCTION("""COMPUTED_VALUE"""),1076.05)</f>
        <v>1076.05</v>
      </c>
    </row>
    <row r="314">
      <c r="A314" s="5">
        <f>IFERROR(__xludf.DUMMYFUNCTION("""COMPUTED_VALUE"""),45391.64583333333)</f>
        <v>45391.64583</v>
      </c>
      <c r="B314" s="5">
        <f>IFERROR(__xludf.DUMMYFUNCTION("""COMPUTED_VALUE"""),1080.0)</f>
        <v>1080</v>
      </c>
    </row>
    <row r="315">
      <c r="A315" s="5">
        <f>IFERROR(__xludf.DUMMYFUNCTION("""COMPUTED_VALUE"""),45392.64583333333)</f>
        <v>45392.64583</v>
      </c>
      <c r="B315" s="5">
        <f>IFERROR(__xludf.DUMMYFUNCTION("""COMPUTED_VALUE"""),1087.8)</f>
        <v>1087.8</v>
      </c>
    </row>
    <row r="316">
      <c r="A316" s="5">
        <f>IFERROR(__xludf.DUMMYFUNCTION("""COMPUTED_VALUE"""),45394.64583333333)</f>
        <v>45394.64583</v>
      </c>
      <c r="B316" s="5">
        <f>IFERROR(__xludf.DUMMYFUNCTION("""COMPUTED_VALUE"""),1073.45)</f>
        <v>1073.45</v>
      </c>
    </row>
    <row r="317">
      <c r="A317" s="5">
        <f>IFERROR(__xludf.DUMMYFUNCTION("""COMPUTED_VALUE"""),45397.64583333333)</f>
        <v>45397.64583</v>
      </c>
      <c r="B317" s="5">
        <f>IFERROR(__xludf.DUMMYFUNCTION("""COMPUTED_VALUE"""),1057.95)</f>
        <v>1057.95</v>
      </c>
    </row>
    <row r="318">
      <c r="A318" s="5">
        <f>IFERROR(__xludf.DUMMYFUNCTION("""COMPUTED_VALUE"""),45398.64583333333)</f>
        <v>45398.64583</v>
      </c>
      <c r="B318" s="5">
        <f>IFERROR(__xludf.DUMMYFUNCTION("""COMPUTED_VALUE"""),1051.9)</f>
        <v>1051.9</v>
      </c>
    </row>
    <row r="319">
      <c r="A319" s="5">
        <f>IFERROR(__xludf.DUMMYFUNCTION("""COMPUTED_VALUE"""),45400.64583333333)</f>
        <v>45400.64583</v>
      </c>
      <c r="B319" s="5">
        <f>IFERROR(__xludf.DUMMYFUNCTION("""COMPUTED_VALUE"""),1024.0)</f>
        <v>1024</v>
      </c>
    </row>
    <row r="320">
      <c r="A320" s="5">
        <f>IFERROR(__xludf.DUMMYFUNCTION("""COMPUTED_VALUE"""),45401.64583333333)</f>
        <v>45401.64583</v>
      </c>
      <c r="B320" s="5">
        <f>IFERROR(__xludf.DUMMYFUNCTION("""COMPUTED_VALUE"""),1029.1)</f>
        <v>1029.1</v>
      </c>
    </row>
    <row r="321">
      <c r="A321" s="5">
        <f>IFERROR(__xludf.DUMMYFUNCTION("""COMPUTED_VALUE"""),45404.64583333333)</f>
        <v>45404.64583</v>
      </c>
      <c r="B321" s="5">
        <f>IFERROR(__xludf.DUMMYFUNCTION("""COMPUTED_VALUE"""),1053.95)</f>
        <v>1053.95</v>
      </c>
    </row>
    <row r="322">
      <c r="A322" s="5">
        <f>IFERROR(__xludf.DUMMYFUNCTION("""COMPUTED_VALUE"""),45405.64583333333)</f>
        <v>45405.64583</v>
      </c>
      <c r="B322" s="5">
        <f>IFERROR(__xludf.DUMMYFUNCTION("""COMPUTED_VALUE"""),1055.75)</f>
        <v>1055.75</v>
      </c>
    </row>
    <row r="323">
      <c r="A323" s="5">
        <f>IFERROR(__xludf.DUMMYFUNCTION("""COMPUTED_VALUE"""),45406.64583333333)</f>
        <v>45406.64583</v>
      </c>
      <c r="B323" s="5">
        <f>IFERROR(__xludf.DUMMYFUNCTION("""COMPUTED_VALUE"""),1063.25)</f>
        <v>1063.25</v>
      </c>
    </row>
    <row r="324">
      <c r="A324" s="5">
        <f>IFERROR(__xludf.DUMMYFUNCTION("""COMPUTED_VALUE"""),45407.64583333333)</f>
        <v>45407.64583</v>
      </c>
      <c r="B324" s="5">
        <f>IFERROR(__xludf.DUMMYFUNCTION("""COMPUTED_VALUE"""),1127.0)</f>
        <v>1127</v>
      </c>
    </row>
    <row r="325">
      <c r="A325" s="5">
        <f>IFERROR(__xludf.DUMMYFUNCTION("""COMPUTED_VALUE"""),45408.64583333333)</f>
        <v>45408.64583</v>
      </c>
      <c r="B325" s="5">
        <f>IFERROR(__xludf.DUMMYFUNCTION("""COMPUTED_VALUE"""),1130.3)</f>
        <v>1130.3</v>
      </c>
    </row>
    <row r="326">
      <c r="A326" s="5">
        <f>IFERROR(__xludf.DUMMYFUNCTION("""COMPUTED_VALUE"""),45411.64583333333)</f>
        <v>45411.64583</v>
      </c>
      <c r="B326" s="5">
        <f>IFERROR(__xludf.DUMMYFUNCTION("""COMPUTED_VALUE"""),1159.25)</f>
        <v>1159.25</v>
      </c>
    </row>
    <row r="327">
      <c r="A327" s="5">
        <f>IFERROR(__xludf.DUMMYFUNCTION("""COMPUTED_VALUE"""),45412.64583333333)</f>
        <v>45412.64583</v>
      </c>
      <c r="B327" s="5">
        <f>IFERROR(__xludf.DUMMYFUNCTION("""COMPUTED_VALUE"""),1165.9)</f>
        <v>1165.9</v>
      </c>
    </row>
    <row r="328">
      <c r="A328" s="5">
        <f>IFERROR(__xludf.DUMMYFUNCTION("""COMPUTED_VALUE"""),45414.64583333333)</f>
        <v>45414.64583</v>
      </c>
      <c r="B328" s="5">
        <f>IFERROR(__xludf.DUMMYFUNCTION("""COMPUTED_VALUE"""),1149.85)</f>
        <v>1149.85</v>
      </c>
    </row>
    <row r="329">
      <c r="A329" s="5">
        <f>IFERROR(__xludf.DUMMYFUNCTION("""COMPUTED_VALUE"""),45415.64583333333)</f>
        <v>45415.64583</v>
      </c>
      <c r="B329" s="5">
        <f>IFERROR(__xludf.DUMMYFUNCTION("""COMPUTED_VALUE"""),1141.5)</f>
        <v>1141.5</v>
      </c>
    </row>
    <row r="330">
      <c r="A330" s="5">
        <f>IFERROR(__xludf.DUMMYFUNCTION("""COMPUTED_VALUE"""),45418.64583333333)</f>
        <v>45418.64583</v>
      </c>
      <c r="B330" s="5">
        <f>IFERROR(__xludf.DUMMYFUNCTION("""COMPUTED_VALUE"""),1143.65)</f>
        <v>1143.65</v>
      </c>
    </row>
    <row r="331">
      <c r="A331" s="5">
        <f>IFERROR(__xludf.DUMMYFUNCTION("""COMPUTED_VALUE"""),45419.64583333333)</f>
        <v>45419.64583</v>
      </c>
      <c r="B331" s="5">
        <f>IFERROR(__xludf.DUMMYFUNCTION("""COMPUTED_VALUE"""),1127.7)</f>
        <v>1127.7</v>
      </c>
    </row>
    <row r="332">
      <c r="A332" s="5">
        <f>IFERROR(__xludf.DUMMYFUNCTION("""COMPUTED_VALUE"""),45420.64583333333)</f>
        <v>45420.64583</v>
      </c>
      <c r="B332" s="5">
        <f>IFERROR(__xludf.DUMMYFUNCTION("""COMPUTED_VALUE"""),1128.65)</f>
        <v>1128.65</v>
      </c>
    </row>
    <row r="333">
      <c r="A333" s="5">
        <f>IFERROR(__xludf.DUMMYFUNCTION("""COMPUTED_VALUE"""),45421.64583333333)</f>
        <v>45421.64583</v>
      </c>
      <c r="B333" s="5">
        <f>IFERROR(__xludf.DUMMYFUNCTION("""COMPUTED_VALUE"""),1115.65)</f>
        <v>1115.65</v>
      </c>
    </row>
    <row r="334">
      <c r="A334" s="5">
        <f>IFERROR(__xludf.DUMMYFUNCTION("""COMPUTED_VALUE"""),45422.64583333333)</f>
        <v>45422.64583</v>
      </c>
      <c r="B334" s="5">
        <f>IFERROR(__xludf.DUMMYFUNCTION("""COMPUTED_VALUE"""),1120.1)</f>
        <v>1120.1</v>
      </c>
    </row>
    <row r="335">
      <c r="A335" s="5">
        <f>IFERROR(__xludf.DUMMYFUNCTION("""COMPUTED_VALUE"""),45425.64583333333)</f>
        <v>45425.64583</v>
      </c>
      <c r="B335" s="5">
        <f>IFERROR(__xludf.DUMMYFUNCTION("""COMPUTED_VALUE"""),1132.0)</f>
        <v>1132</v>
      </c>
    </row>
    <row r="336">
      <c r="A336" s="5">
        <f>IFERROR(__xludf.DUMMYFUNCTION("""COMPUTED_VALUE"""),45426.64583333333)</f>
        <v>45426.64583</v>
      </c>
      <c r="B336" s="5">
        <f>IFERROR(__xludf.DUMMYFUNCTION("""COMPUTED_VALUE"""),1122.85)</f>
        <v>1122.85</v>
      </c>
    </row>
    <row r="337">
      <c r="A337" s="5">
        <f>IFERROR(__xludf.DUMMYFUNCTION("""COMPUTED_VALUE"""),45427.64583333333)</f>
        <v>45427.64583</v>
      </c>
      <c r="B337" s="5">
        <f>IFERROR(__xludf.DUMMYFUNCTION("""COMPUTED_VALUE"""),1128.05)</f>
        <v>1128.05</v>
      </c>
    </row>
    <row r="338">
      <c r="A338" s="5">
        <f>IFERROR(__xludf.DUMMYFUNCTION("""COMPUTED_VALUE"""),45428.64583333333)</f>
        <v>45428.64583</v>
      </c>
      <c r="B338" s="5">
        <f>IFERROR(__xludf.DUMMYFUNCTION("""COMPUTED_VALUE"""),1139.3)</f>
        <v>1139.3</v>
      </c>
    </row>
    <row r="339">
      <c r="A339" s="5">
        <f>IFERROR(__xludf.DUMMYFUNCTION("""COMPUTED_VALUE"""),45429.64583333333)</f>
        <v>45429.64583</v>
      </c>
      <c r="B339" s="5">
        <f>IFERROR(__xludf.DUMMYFUNCTION("""COMPUTED_VALUE"""),1141.35)</f>
        <v>1141.35</v>
      </c>
    </row>
    <row r="340">
      <c r="A340" s="5">
        <f>IFERROR(__xludf.DUMMYFUNCTION("""COMPUTED_VALUE"""),45433.64583333333)</f>
        <v>45433.64583</v>
      </c>
      <c r="B340" s="5">
        <f>IFERROR(__xludf.DUMMYFUNCTION("""COMPUTED_VALUE"""),1137.65)</f>
        <v>1137.65</v>
      </c>
    </row>
    <row r="341">
      <c r="A341" s="5">
        <f>IFERROR(__xludf.DUMMYFUNCTION("""COMPUTED_VALUE"""),45434.64583333333)</f>
        <v>45434.64583</v>
      </c>
      <c r="B341" s="5">
        <f>IFERROR(__xludf.DUMMYFUNCTION("""COMPUTED_VALUE"""),1126.0)</f>
        <v>1126</v>
      </c>
    </row>
    <row r="342">
      <c r="A342" s="5">
        <f>IFERROR(__xludf.DUMMYFUNCTION("""COMPUTED_VALUE"""),45435.64583333333)</f>
        <v>45435.64583</v>
      </c>
      <c r="B342" s="5">
        <f>IFERROR(__xludf.DUMMYFUNCTION("""COMPUTED_VALUE"""),1165.25)</f>
        <v>1165.25</v>
      </c>
    </row>
    <row r="343">
      <c r="A343" s="5">
        <f>IFERROR(__xludf.DUMMYFUNCTION("""COMPUTED_VALUE"""),45436.64583333333)</f>
        <v>45436.64583</v>
      </c>
      <c r="B343" s="5">
        <f>IFERROR(__xludf.DUMMYFUNCTION("""COMPUTED_VALUE"""),1174.0)</f>
        <v>1174</v>
      </c>
    </row>
    <row r="344">
      <c r="A344" s="5">
        <f>IFERROR(__xludf.DUMMYFUNCTION("""COMPUTED_VALUE"""),45439.64583333333)</f>
        <v>45439.64583</v>
      </c>
      <c r="B344" s="5">
        <f>IFERROR(__xludf.DUMMYFUNCTION("""COMPUTED_VALUE"""),1187.0)</f>
        <v>1187</v>
      </c>
    </row>
    <row r="345">
      <c r="A345" s="5">
        <f>IFERROR(__xludf.DUMMYFUNCTION("""COMPUTED_VALUE"""),45440.64583333333)</f>
        <v>45440.64583</v>
      </c>
      <c r="B345" s="5">
        <f>IFERROR(__xludf.DUMMYFUNCTION("""COMPUTED_VALUE"""),1183.4)</f>
        <v>1183.4</v>
      </c>
    </row>
    <row r="346">
      <c r="A346" s="5">
        <f>IFERROR(__xludf.DUMMYFUNCTION("""COMPUTED_VALUE"""),45441.64583333333)</f>
        <v>45441.64583</v>
      </c>
      <c r="B346" s="5">
        <f>IFERROR(__xludf.DUMMYFUNCTION("""COMPUTED_VALUE"""),1159.75)</f>
        <v>1159.75</v>
      </c>
    </row>
    <row r="347">
      <c r="A347" s="5">
        <f>IFERROR(__xludf.DUMMYFUNCTION("""COMPUTED_VALUE"""),45442.64583333333)</f>
        <v>45442.64583</v>
      </c>
      <c r="B347" s="5">
        <f>IFERROR(__xludf.DUMMYFUNCTION("""COMPUTED_VALUE"""),1167.95)</f>
        <v>1167.95</v>
      </c>
    </row>
    <row r="348">
      <c r="A348" s="5">
        <f>IFERROR(__xludf.DUMMYFUNCTION("""COMPUTED_VALUE"""),45443.64583333333)</f>
        <v>45443.64583</v>
      </c>
      <c r="B348" s="5">
        <f>IFERROR(__xludf.DUMMYFUNCTION("""COMPUTED_VALUE"""),1162.15)</f>
        <v>1162.15</v>
      </c>
    </row>
    <row r="349">
      <c r="A349" s="5">
        <f>IFERROR(__xludf.DUMMYFUNCTION("""COMPUTED_VALUE"""),45446.64583333333)</f>
        <v>45446.64583</v>
      </c>
      <c r="B349" s="5">
        <f>IFERROR(__xludf.DUMMYFUNCTION("""COMPUTED_VALUE"""),1223.9)</f>
        <v>1223.9</v>
      </c>
    </row>
    <row r="350">
      <c r="A350" s="5">
        <f>IFERROR(__xludf.DUMMYFUNCTION("""COMPUTED_VALUE"""),45447.64583333333)</f>
        <v>45447.64583</v>
      </c>
      <c r="B350" s="5">
        <f>IFERROR(__xludf.DUMMYFUNCTION("""COMPUTED_VALUE"""),1131.25)</f>
        <v>1131.25</v>
      </c>
    </row>
    <row r="351">
      <c r="A351" s="5">
        <f>IFERROR(__xludf.DUMMYFUNCTION("""COMPUTED_VALUE"""),45448.64583333333)</f>
        <v>45448.64583</v>
      </c>
      <c r="B351" s="5">
        <f>IFERROR(__xludf.DUMMYFUNCTION("""COMPUTED_VALUE"""),1184.5)</f>
        <v>1184.5</v>
      </c>
    </row>
    <row r="352">
      <c r="A352" s="5">
        <f>IFERROR(__xludf.DUMMYFUNCTION("""COMPUTED_VALUE"""),45449.64583333333)</f>
        <v>45449.64583</v>
      </c>
      <c r="B352" s="5">
        <f>IFERROR(__xludf.DUMMYFUNCTION("""COMPUTED_VALUE"""),1170.95)</f>
        <v>1170.95</v>
      </c>
    </row>
    <row r="353">
      <c r="A353" s="5">
        <f>IFERROR(__xludf.DUMMYFUNCTION("""COMPUTED_VALUE"""),45450.64583333333)</f>
        <v>45450.64583</v>
      </c>
      <c r="B353" s="5">
        <f>IFERROR(__xludf.DUMMYFUNCTION("""COMPUTED_VALUE"""),1186.8)</f>
        <v>1186.8</v>
      </c>
    </row>
    <row r="354">
      <c r="A354" s="5">
        <f>IFERROR(__xludf.DUMMYFUNCTION("""COMPUTED_VALUE"""),45453.64583333333)</f>
        <v>45453.64583</v>
      </c>
      <c r="B354" s="5">
        <f>IFERROR(__xludf.DUMMYFUNCTION("""COMPUTED_VALUE"""),1200.0)</f>
        <v>1200</v>
      </c>
    </row>
    <row r="355">
      <c r="A355" s="5">
        <f>IFERROR(__xludf.DUMMYFUNCTION("""COMPUTED_VALUE"""),45454.64583333333)</f>
        <v>45454.64583</v>
      </c>
      <c r="B355" s="5">
        <f>IFERROR(__xludf.DUMMYFUNCTION("""COMPUTED_VALUE"""),1194.6)</f>
        <v>1194.6</v>
      </c>
    </row>
    <row r="356">
      <c r="A356" s="5">
        <f>IFERROR(__xludf.DUMMYFUNCTION("""COMPUTED_VALUE"""),45455.64583333333)</f>
        <v>45455.64583</v>
      </c>
      <c r="B356" s="5">
        <f>IFERROR(__xludf.DUMMYFUNCTION("""COMPUTED_VALUE"""),1187.9)</f>
        <v>1187.9</v>
      </c>
    </row>
    <row r="357">
      <c r="A357" s="5">
        <f>IFERROR(__xludf.DUMMYFUNCTION("""COMPUTED_VALUE"""),45456.64583333333)</f>
        <v>45456.64583</v>
      </c>
      <c r="B357" s="5">
        <f>IFERROR(__xludf.DUMMYFUNCTION("""COMPUTED_VALUE"""),1174.65)</f>
        <v>1174.65</v>
      </c>
    </row>
    <row r="358">
      <c r="A358" s="5">
        <f>IFERROR(__xludf.DUMMYFUNCTION("""COMPUTED_VALUE"""),45457.64583333333)</f>
        <v>45457.64583</v>
      </c>
      <c r="B358" s="5">
        <f>IFERROR(__xludf.DUMMYFUNCTION("""COMPUTED_VALUE"""),1181.05)</f>
        <v>1181.05</v>
      </c>
    </row>
    <row r="359">
      <c r="A359" s="5">
        <f>IFERROR(__xludf.DUMMYFUNCTION("""COMPUTED_VALUE"""),45461.64583333333)</f>
        <v>45461.64583</v>
      </c>
      <c r="B359" s="5">
        <f>IFERROR(__xludf.DUMMYFUNCTION("""COMPUTED_VALUE"""),1191.9)</f>
        <v>1191.9</v>
      </c>
    </row>
    <row r="360">
      <c r="A360" s="5">
        <f>IFERROR(__xludf.DUMMYFUNCTION("""COMPUTED_VALUE"""),45462.64583333333)</f>
        <v>45462.64583</v>
      </c>
      <c r="B360" s="5">
        <f>IFERROR(__xludf.DUMMYFUNCTION("""COMPUTED_VALUE"""),1226.65)</f>
        <v>1226.65</v>
      </c>
    </row>
    <row r="361">
      <c r="A361" s="5">
        <f>IFERROR(__xludf.DUMMYFUNCTION("""COMPUTED_VALUE"""),45463.64583333333)</f>
        <v>45463.64583</v>
      </c>
      <c r="B361" s="5">
        <f>IFERROR(__xludf.DUMMYFUNCTION("""COMPUTED_VALUE"""),1239.5)</f>
        <v>1239.5</v>
      </c>
    </row>
    <row r="362">
      <c r="A362" s="5">
        <f>IFERROR(__xludf.DUMMYFUNCTION("""COMPUTED_VALUE"""),45464.64583333333)</f>
        <v>45464.64583</v>
      </c>
      <c r="B362" s="5">
        <f>IFERROR(__xludf.DUMMYFUNCTION("""COMPUTED_VALUE"""),1237.45)</f>
        <v>1237.45</v>
      </c>
    </row>
    <row r="363">
      <c r="A363" s="5">
        <f>IFERROR(__xludf.DUMMYFUNCTION("""COMPUTED_VALUE"""),45467.64583333333)</f>
        <v>45467.64583</v>
      </c>
      <c r="B363" s="5">
        <f>IFERROR(__xludf.DUMMYFUNCTION("""COMPUTED_VALUE"""),1228.1)</f>
        <v>1228.1</v>
      </c>
    </row>
    <row r="364">
      <c r="A364" s="5">
        <f>IFERROR(__xludf.DUMMYFUNCTION("""COMPUTED_VALUE"""),45468.64583333333)</f>
        <v>45468.64583</v>
      </c>
      <c r="B364" s="5">
        <f>IFERROR(__xludf.DUMMYFUNCTION("""COMPUTED_VALUE"""),1271.45)</f>
        <v>1271.45</v>
      </c>
    </row>
    <row r="365">
      <c r="A365" s="5">
        <f>IFERROR(__xludf.DUMMYFUNCTION("""COMPUTED_VALUE"""),45469.64583333333)</f>
        <v>45469.64583</v>
      </c>
      <c r="B365" s="5">
        <f>IFERROR(__xludf.DUMMYFUNCTION("""COMPUTED_VALUE"""),1285.4)</f>
        <v>1285.4</v>
      </c>
    </row>
    <row r="366">
      <c r="A366" s="5">
        <f>IFERROR(__xludf.DUMMYFUNCTION("""COMPUTED_VALUE"""),45470.64583333333)</f>
        <v>45470.64583</v>
      </c>
      <c r="B366" s="5">
        <f>IFERROR(__xludf.DUMMYFUNCTION("""COMPUTED_VALUE"""),1288.95)</f>
        <v>1288.95</v>
      </c>
    </row>
    <row r="367">
      <c r="A367" s="5">
        <f>IFERROR(__xludf.DUMMYFUNCTION("""COMPUTED_VALUE"""),45471.64583333333)</f>
        <v>45471.64583</v>
      </c>
      <c r="B367" s="5">
        <f>IFERROR(__xludf.DUMMYFUNCTION("""COMPUTED_VALUE"""),1265.25)</f>
        <v>1265.25</v>
      </c>
    </row>
    <row r="368">
      <c r="A368" s="5">
        <f>IFERROR(__xludf.DUMMYFUNCTION("""COMPUTED_VALUE"""),45474.64583333333)</f>
        <v>45474.64583</v>
      </c>
      <c r="B368" s="5">
        <f>IFERROR(__xludf.DUMMYFUNCTION("""COMPUTED_VALUE"""),1261.9)</f>
        <v>1261.9</v>
      </c>
    </row>
    <row r="369">
      <c r="A369" s="5">
        <f>IFERROR(__xludf.DUMMYFUNCTION("""COMPUTED_VALUE"""),45475.64583333333)</f>
        <v>45475.64583</v>
      </c>
      <c r="B369" s="5">
        <f>IFERROR(__xludf.DUMMYFUNCTION("""COMPUTED_VALUE"""),1253.4)</f>
        <v>1253.4</v>
      </c>
    </row>
    <row r="370">
      <c r="A370" s="5">
        <f>IFERROR(__xludf.DUMMYFUNCTION("""COMPUTED_VALUE"""),45476.64583333333)</f>
        <v>45476.64583</v>
      </c>
      <c r="B370" s="5">
        <f>IFERROR(__xludf.DUMMYFUNCTION("""COMPUTED_VALUE"""),1280.0)</f>
        <v>1280</v>
      </c>
    </row>
    <row r="371">
      <c r="A371" s="5">
        <f>IFERROR(__xludf.DUMMYFUNCTION("""COMPUTED_VALUE"""),45477.64583333333)</f>
        <v>45477.64583</v>
      </c>
      <c r="B371" s="5">
        <f>IFERROR(__xludf.DUMMYFUNCTION("""COMPUTED_VALUE"""),1280.9)</f>
        <v>1280.9</v>
      </c>
    </row>
    <row r="372">
      <c r="A372" s="5">
        <f>IFERROR(__xludf.DUMMYFUNCTION("""COMPUTED_VALUE"""),45478.64583333333)</f>
        <v>45478.64583</v>
      </c>
      <c r="B372" s="5">
        <f>IFERROR(__xludf.DUMMYFUNCTION("""COMPUTED_VALUE"""),1287.05)</f>
        <v>1287.05</v>
      </c>
    </row>
    <row r="373">
      <c r="A373" s="5">
        <f>IFERROR(__xludf.DUMMYFUNCTION("""COMPUTED_VALUE"""),45481.64583333333)</f>
        <v>45481.64583</v>
      </c>
      <c r="B373" s="5">
        <f>IFERROR(__xludf.DUMMYFUNCTION("""COMPUTED_VALUE"""),1287.85)</f>
        <v>1287.85</v>
      </c>
    </row>
    <row r="374">
      <c r="A374" s="5">
        <f>IFERROR(__xludf.DUMMYFUNCTION("""COMPUTED_VALUE"""),45482.64583333333)</f>
        <v>45482.64583</v>
      </c>
      <c r="B374" s="5">
        <f>IFERROR(__xludf.DUMMYFUNCTION("""COMPUTED_VALUE"""),1289.4)</f>
        <v>1289.4</v>
      </c>
    </row>
    <row r="375">
      <c r="A375" s="5">
        <f>IFERROR(__xludf.DUMMYFUNCTION("""COMPUTED_VALUE"""),45483.64583333333)</f>
        <v>45483.64583</v>
      </c>
      <c r="B375" s="5">
        <f>IFERROR(__xludf.DUMMYFUNCTION("""COMPUTED_VALUE"""),1291.65)</f>
        <v>1291.65</v>
      </c>
    </row>
    <row r="376">
      <c r="A376" s="5">
        <f>IFERROR(__xludf.DUMMYFUNCTION("""COMPUTED_VALUE"""),45484.64583333333)</f>
        <v>45484.64583</v>
      </c>
      <c r="B376" s="5">
        <f>IFERROR(__xludf.DUMMYFUNCTION("""COMPUTED_VALUE"""),1296.75)</f>
        <v>1296.75</v>
      </c>
    </row>
    <row r="377">
      <c r="A377" s="5">
        <f>IFERROR(__xludf.DUMMYFUNCTION("""COMPUTED_VALUE"""),45485.64583333333)</f>
        <v>45485.64583</v>
      </c>
      <c r="B377" s="5">
        <f>IFERROR(__xludf.DUMMYFUNCTION("""COMPUTED_VALUE"""),1317.3)</f>
        <v>1317.3</v>
      </c>
    </row>
    <row r="378">
      <c r="A378" s="5">
        <f>IFERROR(__xludf.DUMMYFUNCTION("""COMPUTED_VALUE"""),45488.64583333333)</f>
        <v>45488.64583</v>
      </c>
      <c r="B378" s="5">
        <f>IFERROR(__xludf.DUMMYFUNCTION("""COMPUTED_VALUE"""),1307.45)</f>
        <v>1307.45</v>
      </c>
    </row>
    <row r="379">
      <c r="A379" s="5">
        <f>IFERROR(__xludf.DUMMYFUNCTION("""COMPUTED_VALUE"""),45489.64583333333)</f>
        <v>45489.64583</v>
      </c>
      <c r="B379" s="5">
        <f>IFERROR(__xludf.DUMMYFUNCTION("""COMPUTED_VALUE"""),1304.0)</f>
        <v>1304</v>
      </c>
    </row>
    <row r="380">
      <c r="A380" s="5">
        <f>IFERROR(__xludf.DUMMYFUNCTION("""COMPUTED_VALUE"""),45491.64583333333)</f>
        <v>45491.64583</v>
      </c>
      <c r="B380" s="5">
        <f>IFERROR(__xludf.DUMMYFUNCTION("""COMPUTED_VALUE"""),1309.4)</f>
        <v>1309.4</v>
      </c>
    </row>
    <row r="381">
      <c r="A381" s="5">
        <f>IFERROR(__xludf.DUMMYFUNCTION("""COMPUTED_VALUE"""),45492.64583333333)</f>
        <v>45492.64583</v>
      </c>
      <c r="B381" s="5">
        <f>IFERROR(__xludf.DUMMYFUNCTION("""COMPUTED_VALUE"""),1292.35)</f>
        <v>1292.35</v>
      </c>
    </row>
    <row r="382">
      <c r="A382" s="5">
        <f>IFERROR(__xludf.DUMMYFUNCTION("""COMPUTED_VALUE"""),45495.64583333333)</f>
        <v>45495.64583</v>
      </c>
      <c r="B382" s="5">
        <f>IFERROR(__xludf.DUMMYFUNCTION("""COMPUTED_VALUE"""),1282.5)</f>
        <v>1282.5</v>
      </c>
    </row>
    <row r="383">
      <c r="A383" s="5">
        <f>IFERROR(__xludf.DUMMYFUNCTION("""COMPUTED_VALUE"""),45496.64583333333)</f>
        <v>45496.64583</v>
      </c>
      <c r="B383" s="5">
        <f>IFERROR(__xludf.DUMMYFUNCTION("""COMPUTED_VALUE"""),1263.25)</f>
        <v>1263.25</v>
      </c>
    </row>
    <row r="384">
      <c r="A384" s="5">
        <f>IFERROR(__xludf.DUMMYFUNCTION("""COMPUTED_VALUE"""),45497.64583333333)</f>
        <v>45497.64583</v>
      </c>
      <c r="B384" s="5">
        <f>IFERROR(__xludf.DUMMYFUNCTION("""COMPUTED_VALUE"""),1239.25)</f>
        <v>1239.25</v>
      </c>
    </row>
    <row r="385">
      <c r="A385" s="5">
        <f>IFERROR(__xludf.DUMMYFUNCTION("""COMPUTED_VALUE"""),45498.64583333333)</f>
        <v>45498.64583</v>
      </c>
      <c r="B385" s="5">
        <f>IFERROR(__xludf.DUMMYFUNCTION("""COMPUTED_VALUE"""),1175.9)</f>
        <v>1175.9</v>
      </c>
    </row>
    <row r="386">
      <c r="A386" s="5">
        <f>IFERROR(__xludf.DUMMYFUNCTION("""COMPUTED_VALUE"""),45499.64583333333)</f>
        <v>45499.64583</v>
      </c>
      <c r="B386" s="5">
        <f>IFERROR(__xludf.DUMMYFUNCTION("""COMPUTED_VALUE"""),1177.35)</f>
        <v>1177.35</v>
      </c>
    </row>
    <row r="387">
      <c r="A387" s="5">
        <f>IFERROR(__xludf.DUMMYFUNCTION("""COMPUTED_VALUE"""),45502.64583333333)</f>
        <v>45502.64583</v>
      </c>
      <c r="B387" s="5">
        <f>IFERROR(__xludf.DUMMYFUNCTION("""COMPUTED_VALUE"""),1170.05)</f>
        <v>1170.05</v>
      </c>
    </row>
    <row r="388">
      <c r="A388" s="5">
        <f>IFERROR(__xludf.DUMMYFUNCTION("""COMPUTED_VALUE"""),45503.64583333333)</f>
        <v>45503.64583</v>
      </c>
      <c r="B388" s="5">
        <f>IFERROR(__xludf.DUMMYFUNCTION("""COMPUTED_VALUE"""),1170.0)</f>
        <v>1170</v>
      </c>
    </row>
    <row r="389">
      <c r="A389" s="5">
        <f>IFERROR(__xludf.DUMMYFUNCTION("""COMPUTED_VALUE"""),45504.64583333333)</f>
        <v>45504.64583</v>
      </c>
      <c r="B389" s="5">
        <f>IFERROR(__xludf.DUMMYFUNCTION("""COMPUTED_VALUE"""),1166.1)</f>
        <v>1166.1</v>
      </c>
    </row>
    <row r="390">
      <c r="A390" s="5">
        <f>IFERROR(__xludf.DUMMYFUNCTION("""COMPUTED_VALUE"""),45505.64583333333)</f>
        <v>45505.64583</v>
      </c>
      <c r="B390" s="5">
        <f>IFERROR(__xludf.DUMMYFUNCTION("""COMPUTED_VALUE"""),1172.3)</f>
        <v>1172.3</v>
      </c>
    </row>
    <row r="391">
      <c r="A391" s="5">
        <f>IFERROR(__xludf.DUMMYFUNCTION("""COMPUTED_VALUE"""),45506.64583333333)</f>
        <v>45506.64583</v>
      </c>
      <c r="B391" s="5">
        <f>IFERROR(__xludf.DUMMYFUNCTION("""COMPUTED_VALUE"""),1160.85)</f>
        <v>1160.85</v>
      </c>
    </row>
    <row r="392">
      <c r="A392" s="5">
        <f>IFERROR(__xludf.DUMMYFUNCTION("""COMPUTED_VALUE"""),45509.64583333333)</f>
        <v>45509.64583</v>
      </c>
      <c r="B392" s="5">
        <f>IFERROR(__xludf.DUMMYFUNCTION("""COMPUTED_VALUE"""),1133.5)</f>
        <v>1133.5</v>
      </c>
    </row>
    <row r="393">
      <c r="A393" s="5">
        <f>IFERROR(__xludf.DUMMYFUNCTION("""COMPUTED_VALUE"""),45510.64583333333)</f>
        <v>45510.64583</v>
      </c>
      <c r="B393" s="5">
        <f>IFERROR(__xludf.DUMMYFUNCTION("""COMPUTED_VALUE"""),1126.1)</f>
        <v>1126.1</v>
      </c>
    </row>
    <row r="394">
      <c r="A394" s="5">
        <f>IFERROR(__xludf.DUMMYFUNCTION("""COMPUTED_VALUE"""),45511.64583333333)</f>
        <v>45511.64583</v>
      </c>
      <c r="B394" s="5">
        <f>IFERROR(__xludf.DUMMYFUNCTION("""COMPUTED_VALUE"""),1136.8)</f>
        <v>1136.8</v>
      </c>
    </row>
    <row r="395">
      <c r="A395" s="5">
        <f>IFERROR(__xludf.DUMMYFUNCTION("""COMPUTED_VALUE"""),45512.64583333333)</f>
        <v>45512.64583</v>
      </c>
      <c r="B395" s="5">
        <f>IFERROR(__xludf.DUMMYFUNCTION("""COMPUTED_VALUE"""),1138.15)</f>
        <v>1138.15</v>
      </c>
    </row>
    <row r="396">
      <c r="A396" s="5">
        <f>IFERROR(__xludf.DUMMYFUNCTION("""COMPUTED_VALUE"""),45513.64583333333)</f>
        <v>45513.64583</v>
      </c>
      <c r="B396" s="5">
        <f>IFERROR(__xludf.DUMMYFUNCTION("""COMPUTED_VALUE"""),1142.75)</f>
        <v>1142.75</v>
      </c>
    </row>
    <row r="397">
      <c r="A397" s="5">
        <f>IFERROR(__xludf.DUMMYFUNCTION("""COMPUTED_VALUE"""),45516.64583333333)</f>
        <v>45516.64583</v>
      </c>
      <c r="B397" s="5">
        <f>IFERROR(__xludf.DUMMYFUNCTION("""COMPUTED_VALUE"""),1164.3)</f>
        <v>1164.3</v>
      </c>
    </row>
    <row r="398">
      <c r="A398" s="5">
        <f>IFERROR(__xludf.DUMMYFUNCTION("""COMPUTED_VALUE"""),45517.64583333333)</f>
        <v>45517.64583</v>
      </c>
      <c r="B398" s="5">
        <f>IFERROR(__xludf.DUMMYFUNCTION("""COMPUTED_VALUE"""),1159.6)</f>
        <v>1159.6</v>
      </c>
    </row>
    <row r="399">
      <c r="A399" s="5">
        <f>IFERROR(__xludf.DUMMYFUNCTION("""COMPUTED_VALUE"""),45518.64583333333)</f>
        <v>45518.64583</v>
      </c>
      <c r="B399" s="5">
        <f>IFERROR(__xludf.DUMMYFUNCTION("""COMPUTED_VALUE"""),1153.1)</f>
        <v>1153.1</v>
      </c>
    </row>
    <row r="400">
      <c r="A400" s="5">
        <f>IFERROR(__xludf.DUMMYFUNCTION("""COMPUTED_VALUE"""),45520.64583333333)</f>
        <v>45520.64583</v>
      </c>
      <c r="B400" s="5">
        <f>IFERROR(__xludf.DUMMYFUNCTION("""COMPUTED_VALUE"""),1166.85)</f>
        <v>1166.85</v>
      </c>
    </row>
    <row r="401">
      <c r="A401" s="5">
        <f>IFERROR(__xludf.DUMMYFUNCTION("""COMPUTED_VALUE"""),45523.64583333333)</f>
        <v>45523.64583</v>
      </c>
      <c r="B401" s="5">
        <f>IFERROR(__xludf.DUMMYFUNCTION("""COMPUTED_VALUE"""),1153.25)</f>
        <v>1153.25</v>
      </c>
    </row>
    <row r="402">
      <c r="A402" s="5">
        <f>IFERROR(__xludf.DUMMYFUNCTION("""COMPUTED_VALUE"""),45524.64583333333)</f>
        <v>45524.64583</v>
      </c>
      <c r="B402" s="5">
        <f>IFERROR(__xludf.DUMMYFUNCTION("""COMPUTED_VALUE"""),1168.0)</f>
        <v>1168</v>
      </c>
    </row>
    <row r="403">
      <c r="A403" s="5">
        <f>IFERROR(__xludf.DUMMYFUNCTION("""COMPUTED_VALUE"""),45525.64583333333)</f>
        <v>45525.64583</v>
      </c>
      <c r="B403" s="5">
        <f>IFERROR(__xludf.DUMMYFUNCTION("""COMPUTED_VALUE"""),1174.4)</f>
        <v>1174.4</v>
      </c>
    </row>
    <row r="404">
      <c r="A404" s="5">
        <f>IFERROR(__xludf.DUMMYFUNCTION("""COMPUTED_VALUE"""),45526.64583333333)</f>
        <v>45526.64583</v>
      </c>
      <c r="B404" s="5">
        <f>IFERROR(__xludf.DUMMYFUNCTION("""COMPUTED_VALUE"""),1169.95)</f>
        <v>1169.95</v>
      </c>
    </row>
    <row r="405">
      <c r="A405" s="5">
        <f>IFERROR(__xludf.DUMMYFUNCTION("""COMPUTED_VALUE"""),45527.64583333333)</f>
        <v>45527.64583</v>
      </c>
      <c r="B405" s="5">
        <f>IFERROR(__xludf.DUMMYFUNCTION("""COMPUTED_VALUE"""),1165.95)</f>
        <v>1165.95</v>
      </c>
    </row>
    <row r="406">
      <c r="A406" s="5">
        <f>IFERROR(__xludf.DUMMYFUNCTION("""COMPUTED_VALUE"""),45530.64583333333)</f>
        <v>45530.64583</v>
      </c>
      <c r="B406" s="5">
        <f>IFERROR(__xludf.DUMMYFUNCTION("""COMPUTED_VALUE"""),1170.3)</f>
        <v>1170.3</v>
      </c>
    </row>
    <row r="407">
      <c r="A407" s="5">
        <f>IFERROR(__xludf.DUMMYFUNCTION("""COMPUTED_VALUE"""),45531.64583333333)</f>
        <v>45531.64583</v>
      </c>
      <c r="B407" s="5">
        <f>IFERROR(__xludf.DUMMYFUNCTION("""COMPUTED_VALUE"""),1181.25)</f>
        <v>1181.25</v>
      </c>
    </row>
    <row r="408">
      <c r="A408" s="5">
        <f>IFERROR(__xludf.DUMMYFUNCTION("""COMPUTED_VALUE"""),45532.64583333333)</f>
        <v>45532.64583</v>
      </c>
      <c r="B408" s="5">
        <f>IFERROR(__xludf.DUMMYFUNCTION("""COMPUTED_VALUE"""),1170.95)</f>
        <v>1170.95</v>
      </c>
    </row>
    <row r="409">
      <c r="A409" s="5">
        <f>IFERROR(__xludf.DUMMYFUNCTION("""COMPUTED_VALUE"""),45533.64583333333)</f>
        <v>45533.64583</v>
      </c>
      <c r="B409" s="5">
        <f>IFERROR(__xludf.DUMMYFUNCTION("""COMPUTED_VALUE"""),1175.4)</f>
        <v>1175.4</v>
      </c>
    </row>
    <row r="410">
      <c r="A410" s="5">
        <f>IFERROR(__xludf.DUMMYFUNCTION("""COMPUTED_VALUE"""),45534.64583333333)</f>
        <v>45534.64583</v>
      </c>
      <c r="B410" s="5">
        <f>IFERROR(__xludf.DUMMYFUNCTION("""COMPUTED_VALUE"""),1175.25)</f>
        <v>1175.25</v>
      </c>
    </row>
    <row r="411">
      <c r="A411" s="5">
        <f>IFERROR(__xludf.DUMMYFUNCTION("""COMPUTED_VALUE"""),45537.64583333333)</f>
        <v>45537.64583</v>
      </c>
      <c r="B411" s="5">
        <f>IFERROR(__xludf.DUMMYFUNCTION("""COMPUTED_VALUE"""),1188.8)</f>
        <v>1188.8</v>
      </c>
    </row>
    <row r="412">
      <c r="A412" s="5">
        <f>IFERROR(__xludf.DUMMYFUNCTION("""COMPUTED_VALUE"""),45538.64583333333)</f>
        <v>45538.64583</v>
      </c>
      <c r="B412" s="5">
        <f>IFERROR(__xludf.DUMMYFUNCTION("""COMPUTED_VALUE"""),1191.6)</f>
        <v>1191.6</v>
      </c>
    </row>
    <row r="413">
      <c r="A413" s="5">
        <f>IFERROR(__xludf.DUMMYFUNCTION("""COMPUTED_VALUE"""),45539.64583333333)</f>
        <v>45539.64583</v>
      </c>
      <c r="B413" s="5">
        <f>IFERROR(__xludf.DUMMYFUNCTION("""COMPUTED_VALUE"""),1177.7)</f>
        <v>1177.7</v>
      </c>
    </row>
    <row r="414">
      <c r="A414" s="5">
        <f>IFERROR(__xludf.DUMMYFUNCTION("""COMPUTED_VALUE"""),45540.64583333333)</f>
        <v>45540.64583</v>
      </c>
      <c r="B414" s="5">
        <f>IFERROR(__xludf.DUMMYFUNCTION("""COMPUTED_VALUE"""),1180.55)</f>
        <v>1180.55</v>
      </c>
    </row>
    <row r="415">
      <c r="A415" s="5">
        <f>IFERROR(__xludf.DUMMYFUNCTION("""COMPUTED_VALUE"""),45541.64583333333)</f>
        <v>45541.64583</v>
      </c>
      <c r="B415" s="5">
        <f>IFERROR(__xludf.DUMMYFUNCTION("""COMPUTED_VALUE"""),1158.75)</f>
        <v>1158.75</v>
      </c>
    </row>
    <row r="416">
      <c r="A416" s="5">
        <f>IFERROR(__xludf.DUMMYFUNCTION("""COMPUTED_VALUE"""),45544.64583333333)</f>
        <v>45544.64583</v>
      </c>
      <c r="B416" s="5">
        <f>IFERROR(__xludf.DUMMYFUNCTION("""COMPUTED_VALUE"""),1170.85)</f>
        <v>1170.85</v>
      </c>
    </row>
    <row r="417">
      <c r="A417" s="5">
        <f>IFERROR(__xludf.DUMMYFUNCTION("""COMPUTED_VALUE"""),45545.64583333333)</f>
        <v>45545.64583</v>
      </c>
      <c r="B417" s="5">
        <f>IFERROR(__xludf.DUMMYFUNCTION("""COMPUTED_VALUE"""),1187.2)</f>
        <v>1187.2</v>
      </c>
    </row>
    <row r="418">
      <c r="A418" s="5">
        <f>IFERROR(__xludf.DUMMYFUNCTION("""COMPUTED_VALUE"""),45546.64583333333)</f>
        <v>45546.64583</v>
      </c>
      <c r="B418" s="5">
        <f>IFERROR(__xludf.DUMMYFUNCTION("""COMPUTED_VALUE"""),1186.1)</f>
        <v>1186.1</v>
      </c>
    </row>
    <row r="419">
      <c r="A419" s="5">
        <f>IFERROR(__xludf.DUMMYFUNCTION("""COMPUTED_VALUE"""),45547.64583333333)</f>
        <v>45547.64583</v>
      </c>
      <c r="B419" s="5">
        <f>IFERROR(__xludf.DUMMYFUNCTION("""COMPUTED_VALUE"""),1203.35)</f>
        <v>1203.35</v>
      </c>
    </row>
    <row r="420">
      <c r="A420" s="5">
        <f>IFERROR(__xludf.DUMMYFUNCTION("""COMPUTED_VALUE"""),45548.64583333333)</f>
        <v>45548.64583</v>
      </c>
      <c r="B420" s="5">
        <f>IFERROR(__xludf.DUMMYFUNCTION("""COMPUTED_VALUE"""),1217.45)</f>
        <v>1217.45</v>
      </c>
    </row>
    <row r="421">
      <c r="A421" s="5">
        <f>IFERROR(__xludf.DUMMYFUNCTION("""COMPUTED_VALUE"""),45551.64583333333)</f>
        <v>45551.64583</v>
      </c>
      <c r="B421" s="5">
        <f>IFERROR(__xludf.DUMMYFUNCTION("""COMPUTED_VALUE"""),1231.05)</f>
        <v>1231.05</v>
      </c>
    </row>
    <row r="422">
      <c r="A422" s="5">
        <f>IFERROR(__xludf.DUMMYFUNCTION("""COMPUTED_VALUE"""),45552.64583333333)</f>
        <v>45552.64583</v>
      </c>
      <c r="B422" s="5">
        <f>IFERROR(__xludf.DUMMYFUNCTION("""COMPUTED_VALUE"""),1232.1)</f>
        <v>1232.1</v>
      </c>
    </row>
    <row r="423">
      <c r="A423" s="5">
        <f>IFERROR(__xludf.DUMMYFUNCTION("""COMPUTED_VALUE"""),45553.64583333333)</f>
        <v>45553.64583</v>
      </c>
      <c r="B423" s="5">
        <f>IFERROR(__xludf.DUMMYFUNCTION("""COMPUTED_VALUE"""),1240.45)</f>
        <v>1240.45</v>
      </c>
    </row>
    <row r="424">
      <c r="A424" s="5">
        <f>IFERROR(__xludf.DUMMYFUNCTION("""COMPUTED_VALUE"""),45554.64583333333)</f>
        <v>45554.64583</v>
      </c>
      <c r="B424" s="5">
        <f>IFERROR(__xludf.DUMMYFUNCTION("""COMPUTED_VALUE"""),1242.7)</f>
        <v>1242.7</v>
      </c>
    </row>
    <row r="425">
      <c r="A425" s="5">
        <f>IFERROR(__xludf.DUMMYFUNCTION("""COMPUTED_VALUE"""),45555.64583333333)</f>
        <v>45555.64583</v>
      </c>
      <c r="B425" s="5">
        <f>IFERROR(__xludf.DUMMYFUNCTION("""COMPUTED_VALUE"""),1245.0)</f>
        <v>1245</v>
      </c>
    </row>
    <row r="426">
      <c r="A426" s="5">
        <f>IFERROR(__xludf.DUMMYFUNCTION("""COMPUTED_VALUE"""),45558.64583333333)</f>
        <v>45558.64583</v>
      </c>
      <c r="B426" s="5">
        <f>IFERROR(__xludf.DUMMYFUNCTION("""COMPUTED_VALUE"""),1246.8)</f>
        <v>1246.8</v>
      </c>
    </row>
    <row r="427">
      <c r="A427" s="5">
        <f>IFERROR(__xludf.DUMMYFUNCTION("""COMPUTED_VALUE"""),45559.64583333333)</f>
        <v>45559.64583</v>
      </c>
      <c r="B427" s="5">
        <f>IFERROR(__xludf.DUMMYFUNCTION("""COMPUTED_VALUE"""),1239.55)</f>
        <v>1239.55</v>
      </c>
    </row>
    <row r="428">
      <c r="A428" s="5">
        <f>IFERROR(__xludf.DUMMYFUNCTION("""COMPUTED_VALUE"""),45560.64583333333)</f>
        <v>45560.64583</v>
      </c>
      <c r="B428" s="5">
        <f>IFERROR(__xludf.DUMMYFUNCTION("""COMPUTED_VALUE"""),1268.1)</f>
        <v>1268.1</v>
      </c>
    </row>
    <row r="429">
      <c r="A429" s="5">
        <f>IFERROR(__xludf.DUMMYFUNCTION("""COMPUTED_VALUE"""),45561.64583333333)</f>
        <v>45561.64583</v>
      </c>
      <c r="B429" s="5">
        <f>IFERROR(__xludf.DUMMYFUNCTION("""COMPUTED_VALUE"""),1277.1)</f>
        <v>1277.1</v>
      </c>
    </row>
    <row r="430">
      <c r="A430" s="5">
        <f>IFERROR(__xludf.DUMMYFUNCTION("""COMPUTED_VALUE"""),45562.64583333333)</f>
        <v>45562.64583</v>
      </c>
      <c r="B430" s="5">
        <f>IFERROR(__xludf.DUMMYFUNCTION("""COMPUTED_VALUE"""),1273.15)</f>
        <v>1273.15</v>
      </c>
    </row>
    <row r="431">
      <c r="A431" s="5">
        <f>IFERROR(__xludf.DUMMYFUNCTION("""COMPUTED_VALUE"""),45565.64583333333)</f>
        <v>45565.64583</v>
      </c>
      <c r="B431" s="5">
        <f>IFERROR(__xludf.DUMMYFUNCTION("""COMPUTED_VALUE"""),1232.2)</f>
        <v>1232.2</v>
      </c>
    </row>
    <row r="432">
      <c r="A432" s="5">
        <f>IFERROR(__xludf.DUMMYFUNCTION("""COMPUTED_VALUE"""),45566.64583333333)</f>
        <v>45566.64583</v>
      </c>
      <c r="B432" s="5">
        <f>IFERROR(__xludf.DUMMYFUNCTION("""COMPUTED_VALUE"""),1226.65)</f>
        <v>1226.65</v>
      </c>
    </row>
    <row r="433">
      <c r="A433" s="5">
        <f>IFERROR(__xludf.DUMMYFUNCTION("""COMPUTED_VALUE"""),45568.64583333333)</f>
        <v>45568.64583</v>
      </c>
      <c r="B433" s="5">
        <f>IFERROR(__xludf.DUMMYFUNCTION("""COMPUTED_VALUE"""),1175.7)</f>
        <v>1175.7</v>
      </c>
    </row>
    <row r="434">
      <c r="A434" s="5">
        <f>IFERROR(__xludf.DUMMYFUNCTION("""COMPUTED_VALUE"""),45569.64583333333)</f>
        <v>45569.64583</v>
      </c>
      <c r="B434" s="5">
        <f>IFERROR(__xludf.DUMMYFUNCTION("""COMPUTED_VALUE"""),1178.4)</f>
        <v>1178.4</v>
      </c>
    </row>
    <row r="435">
      <c r="A435" s="5">
        <f>IFERROR(__xludf.DUMMYFUNCTION("""COMPUTED_VALUE"""),45572.64583333333)</f>
        <v>45572.64583</v>
      </c>
      <c r="B435" s="5">
        <f>IFERROR(__xludf.DUMMYFUNCTION("""COMPUTED_VALUE"""),1145.7)</f>
        <v>1145.7</v>
      </c>
    </row>
    <row r="436">
      <c r="A436" s="5">
        <f>IFERROR(__xludf.DUMMYFUNCTION("""COMPUTED_VALUE"""),45573.64583333333)</f>
        <v>45573.64583</v>
      </c>
      <c r="B436" s="5">
        <f>IFERROR(__xludf.DUMMYFUNCTION("""COMPUTED_VALUE"""),1153.3)</f>
        <v>1153.3</v>
      </c>
    </row>
    <row r="437">
      <c r="A437" s="5">
        <f>IFERROR(__xludf.DUMMYFUNCTION("""COMPUTED_VALUE"""),45574.64583333333)</f>
        <v>45574.64583</v>
      </c>
      <c r="B437" s="5">
        <f>IFERROR(__xludf.DUMMYFUNCTION("""COMPUTED_VALUE"""),1170.15)</f>
        <v>1170.15</v>
      </c>
    </row>
    <row r="438">
      <c r="A438" s="5">
        <f>IFERROR(__xludf.DUMMYFUNCTION("""COMPUTED_VALUE"""),45575.64583333333)</f>
        <v>45575.64583</v>
      </c>
      <c r="B438" s="5">
        <f>IFERROR(__xludf.DUMMYFUNCTION("""COMPUTED_VALUE"""),1184.25)</f>
        <v>1184.25</v>
      </c>
    </row>
    <row r="439">
      <c r="A439" s="5">
        <f>IFERROR(__xludf.DUMMYFUNCTION("""COMPUTED_VALUE"""),45576.64583333333)</f>
        <v>45576.64583</v>
      </c>
      <c r="B439" s="5">
        <f>IFERROR(__xludf.DUMMYFUNCTION("""COMPUTED_VALUE"""),1172.45)</f>
        <v>1172.45</v>
      </c>
    </row>
    <row r="440">
      <c r="A440" s="5">
        <f>IFERROR(__xludf.DUMMYFUNCTION("""COMPUTED_VALUE"""),45579.64583333333)</f>
        <v>45579.64583</v>
      </c>
      <c r="B440" s="5">
        <f>IFERROR(__xludf.DUMMYFUNCTION("""COMPUTED_VALUE"""),1164.35)</f>
        <v>1164.35</v>
      </c>
    </row>
    <row r="441">
      <c r="A441" s="5">
        <f>IFERROR(__xludf.DUMMYFUNCTION("""COMPUTED_VALUE"""),45580.64583333333)</f>
        <v>45580.64583</v>
      </c>
      <c r="B441" s="5">
        <f>IFERROR(__xludf.DUMMYFUNCTION("""COMPUTED_VALUE"""),1153.85)</f>
        <v>1153.85</v>
      </c>
    </row>
    <row r="442">
      <c r="A442" s="5">
        <f>IFERROR(__xludf.DUMMYFUNCTION("""COMPUTED_VALUE"""),45581.64583333333)</f>
        <v>45581.64583</v>
      </c>
      <c r="B442" s="5">
        <f>IFERROR(__xludf.DUMMYFUNCTION("""COMPUTED_VALUE"""),1153.2)</f>
        <v>1153.2</v>
      </c>
    </row>
    <row r="443">
      <c r="A443" s="5">
        <f>IFERROR(__xludf.DUMMYFUNCTION("""COMPUTED_VALUE"""),45582.64583333333)</f>
        <v>45582.64583</v>
      </c>
      <c r="B443" s="5">
        <f>IFERROR(__xludf.DUMMYFUNCTION("""COMPUTED_VALUE"""),1131.85)</f>
        <v>1131.85</v>
      </c>
    </row>
    <row r="444">
      <c r="A444" s="5">
        <f>IFERROR(__xludf.DUMMYFUNCTION("""COMPUTED_VALUE"""),45583.64583333333)</f>
        <v>45583.64583</v>
      </c>
      <c r="B444" s="5">
        <f>IFERROR(__xludf.DUMMYFUNCTION("""COMPUTED_VALUE"""),1196.85)</f>
        <v>1196.85</v>
      </c>
    </row>
    <row r="445">
      <c r="A445" s="5">
        <f>IFERROR(__xludf.DUMMYFUNCTION("""COMPUTED_VALUE"""),45586.64583333333)</f>
        <v>45586.64583</v>
      </c>
      <c r="B445" s="5">
        <f>IFERROR(__xludf.DUMMYFUNCTION("""COMPUTED_VALUE"""),1190.3)</f>
        <v>1190.3</v>
      </c>
    </row>
    <row r="446">
      <c r="A446" s="5">
        <f>IFERROR(__xludf.DUMMYFUNCTION("""COMPUTED_VALUE"""),45587.64583333333)</f>
        <v>45587.64583</v>
      </c>
      <c r="B446" s="5">
        <f>IFERROR(__xludf.DUMMYFUNCTION("""COMPUTED_VALUE"""),1175.75)</f>
        <v>1175.75</v>
      </c>
    </row>
    <row r="447">
      <c r="A447" s="5">
        <f>IFERROR(__xludf.DUMMYFUNCTION("""COMPUTED_VALUE"""),45588.64583333333)</f>
        <v>45588.64583</v>
      </c>
      <c r="B447" s="5">
        <f>IFERROR(__xludf.DUMMYFUNCTION("""COMPUTED_VALUE"""),1160.4)</f>
        <v>1160.4</v>
      </c>
    </row>
    <row r="448">
      <c r="A448" s="5">
        <f>IFERROR(__xludf.DUMMYFUNCTION("""COMPUTED_VALUE"""),45589.64583333333)</f>
        <v>45589.64583</v>
      </c>
      <c r="B448" s="5">
        <f>IFERROR(__xludf.DUMMYFUNCTION("""COMPUTED_VALUE"""),1167.35)</f>
        <v>1167.35</v>
      </c>
    </row>
    <row r="449">
      <c r="A449" s="5">
        <f>IFERROR(__xludf.DUMMYFUNCTION("""COMPUTED_VALUE"""),45590.64583333333)</f>
        <v>45590.64583</v>
      </c>
      <c r="B449" s="5">
        <f>IFERROR(__xludf.DUMMYFUNCTION("""COMPUTED_VALUE"""),1189.35)</f>
        <v>1189.35</v>
      </c>
    </row>
    <row r="450">
      <c r="A450" s="5">
        <f>IFERROR(__xludf.DUMMYFUNCTION("""COMPUTED_VALUE"""),45593.64583333333)</f>
        <v>45593.64583</v>
      </c>
      <c r="B450" s="5">
        <f>IFERROR(__xludf.DUMMYFUNCTION("""COMPUTED_VALUE"""),1171.6)</f>
        <v>1171.6</v>
      </c>
    </row>
    <row r="451">
      <c r="A451" s="5">
        <f>IFERROR(__xludf.DUMMYFUNCTION("""COMPUTED_VALUE"""),45594.64583333333)</f>
        <v>45594.64583</v>
      </c>
      <c r="B451" s="5">
        <f>IFERROR(__xludf.DUMMYFUNCTION("""COMPUTED_VALUE"""),1186.85)</f>
        <v>1186.85</v>
      </c>
    </row>
    <row r="452">
      <c r="A452" s="5">
        <f>IFERROR(__xludf.DUMMYFUNCTION("""COMPUTED_VALUE"""),45595.64583333333)</f>
        <v>45595.64583</v>
      </c>
      <c r="B452" s="5">
        <f>IFERROR(__xludf.DUMMYFUNCTION("""COMPUTED_VALUE"""),1170.4)</f>
        <v>1170.4</v>
      </c>
    </row>
    <row r="453">
      <c r="A453" s="5">
        <f>IFERROR(__xludf.DUMMYFUNCTION("""COMPUTED_VALUE"""),45596.64583333333)</f>
        <v>45596.64583</v>
      </c>
      <c r="B453" s="5">
        <f>IFERROR(__xludf.DUMMYFUNCTION("""COMPUTED_VALUE"""),1159.55)</f>
        <v>1159.55</v>
      </c>
    </row>
    <row r="454">
      <c r="A454" s="5">
        <f>IFERROR(__xludf.DUMMYFUNCTION("""COMPUTED_VALUE"""),45600.64583333333)</f>
        <v>45600.64583</v>
      </c>
      <c r="B454" s="5">
        <f>IFERROR(__xludf.DUMMYFUNCTION("""COMPUTED_VALUE"""),1139.25)</f>
        <v>1139.25</v>
      </c>
    </row>
    <row r="455">
      <c r="A455" s="5">
        <f>IFERROR(__xludf.DUMMYFUNCTION("""COMPUTED_VALUE"""),45601.64583333333)</f>
        <v>45601.64583</v>
      </c>
      <c r="B455" s="5">
        <f>IFERROR(__xludf.DUMMYFUNCTION("""COMPUTED_VALUE"""),1171.7)</f>
        <v>1171.7</v>
      </c>
    </row>
    <row r="456">
      <c r="A456" s="5">
        <f>IFERROR(__xludf.DUMMYFUNCTION("""COMPUTED_VALUE"""),45602.64583333333)</f>
        <v>45602.64583</v>
      </c>
      <c r="B456" s="5">
        <f>IFERROR(__xludf.DUMMYFUNCTION("""COMPUTED_VALUE"""),1166.5)</f>
        <v>1166.5</v>
      </c>
    </row>
    <row r="457">
      <c r="A457" s="5">
        <f>IFERROR(__xludf.DUMMYFUNCTION("""COMPUTED_VALUE"""),45603.64583333333)</f>
        <v>45603.64583</v>
      </c>
      <c r="B457" s="5">
        <f>IFERROR(__xludf.DUMMYFUNCTION("""COMPUTED_VALUE"""),1159.9)</f>
        <v>1159.9</v>
      </c>
    </row>
    <row r="458">
      <c r="A458" s="5">
        <f>IFERROR(__xludf.DUMMYFUNCTION("""COMPUTED_VALUE"""),45604.64583333333)</f>
        <v>45604.64583</v>
      </c>
      <c r="B458" s="5">
        <f>IFERROR(__xludf.DUMMYFUNCTION("""COMPUTED_VALUE"""),1160.95)</f>
        <v>1160.95</v>
      </c>
    </row>
    <row r="459">
      <c r="A459" s="5">
        <f>IFERROR(__xludf.DUMMYFUNCTION("""COMPUTED_VALUE"""),45607.64583333333)</f>
        <v>45607.64583</v>
      </c>
      <c r="B459" s="5">
        <f>IFERROR(__xludf.DUMMYFUNCTION("""COMPUTED_VALUE"""),1171.0)</f>
        <v>1171</v>
      </c>
    </row>
    <row r="460">
      <c r="A460" s="5">
        <f>IFERROR(__xludf.DUMMYFUNCTION("""COMPUTED_VALUE"""),45608.64583333333)</f>
        <v>45608.64583</v>
      </c>
      <c r="B460" s="5">
        <f>IFERROR(__xludf.DUMMYFUNCTION("""COMPUTED_VALUE"""),1158.15)</f>
        <v>1158.15</v>
      </c>
    </row>
    <row r="461">
      <c r="A461" s="5">
        <f>IFERROR(__xludf.DUMMYFUNCTION("""COMPUTED_VALUE"""),45609.64583333333)</f>
        <v>45609.64583</v>
      </c>
      <c r="B461" s="5">
        <f>IFERROR(__xludf.DUMMYFUNCTION("""COMPUTED_VALUE"""),1139.15)</f>
        <v>1139.15</v>
      </c>
    </row>
    <row r="462">
      <c r="A462" s="5">
        <f>IFERROR(__xludf.DUMMYFUNCTION("""COMPUTED_VALUE"""),45610.64583333333)</f>
        <v>45610.64583</v>
      </c>
      <c r="B462" s="5">
        <f>IFERROR(__xludf.DUMMYFUNCTION("""COMPUTED_VALUE"""),1140.7)</f>
        <v>1140.7</v>
      </c>
    </row>
    <row r="463">
      <c r="A463" s="5">
        <f>IFERROR(__xludf.DUMMYFUNCTION("""COMPUTED_VALUE"""),45614.64583333333)</f>
        <v>45614.64583</v>
      </c>
      <c r="B463" s="5">
        <f>IFERROR(__xludf.DUMMYFUNCTION("""COMPUTED_VALUE"""),1126.2)</f>
        <v>1126.2</v>
      </c>
    </row>
    <row r="464">
      <c r="A464" s="5">
        <f>IFERROR(__xludf.DUMMYFUNCTION("""COMPUTED_VALUE"""),45615.64583333333)</f>
        <v>45615.64583</v>
      </c>
      <c r="B464" s="5">
        <f>IFERROR(__xludf.DUMMYFUNCTION("""COMPUTED_VALUE"""),1133.95)</f>
        <v>1133.95</v>
      </c>
    </row>
    <row r="465">
      <c r="A465" s="5">
        <f>IFERROR(__xludf.DUMMYFUNCTION("""COMPUTED_VALUE"""),45617.64583333333)</f>
        <v>45617.64583</v>
      </c>
      <c r="B465" s="5">
        <f>IFERROR(__xludf.DUMMYFUNCTION("""COMPUTED_VALUE"""),1139.15)</f>
        <v>1139.15</v>
      </c>
    </row>
    <row r="466">
      <c r="A466" s="5">
        <f>IFERROR(__xludf.DUMMYFUNCTION("""COMPUTED_VALUE"""),45618.64583333333)</f>
        <v>45618.64583</v>
      </c>
      <c r="B466" s="5">
        <f>IFERROR(__xludf.DUMMYFUNCTION("""COMPUTED_VALUE"""),1142.4)</f>
        <v>1142.4</v>
      </c>
    </row>
    <row r="467">
      <c r="A467" s="5">
        <f>IFERROR(__xludf.DUMMYFUNCTION("""COMPUTED_VALUE"""),45621.64583333333)</f>
        <v>45621.64583</v>
      </c>
      <c r="B467" s="5">
        <f>IFERROR(__xludf.DUMMYFUNCTION("""COMPUTED_VALUE"""),1155.9)</f>
        <v>1155.9</v>
      </c>
    </row>
    <row r="468">
      <c r="A468" s="5">
        <f>IFERROR(__xludf.DUMMYFUNCTION("""COMPUTED_VALUE"""),45622.64583333333)</f>
        <v>45622.64583</v>
      </c>
      <c r="B468" s="5">
        <f>IFERROR(__xludf.DUMMYFUNCTION("""COMPUTED_VALUE"""),1144.8)</f>
        <v>1144.8</v>
      </c>
    </row>
    <row r="469">
      <c r="A469" s="5">
        <f>IFERROR(__xludf.DUMMYFUNCTION("""COMPUTED_VALUE"""),45623.64583333333)</f>
        <v>45623.64583</v>
      </c>
      <c r="B469" s="5">
        <f>IFERROR(__xludf.DUMMYFUNCTION("""COMPUTED_VALUE"""),1149.65)</f>
        <v>1149.65</v>
      </c>
    </row>
    <row r="470">
      <c r="A470" s="5">
        <f>IFERROR(__xludf.DUMMYFUNCTION("""COMPUTED_VALUE"""),45624.64583333333)</f>
        <v>45624.64583</v>
      </c>
      <c r="B470" s="5">
        <f>IFERROR(__xludf.DUMMYFUNCTION("""COMPUTED_VALUE"""),1132.5)</f>
        <v>1132.5</v>
      </c>
    </row>
    <row r="471">
      <c r="A471" s="5">
        <f>IFERROR(__xludf.DUMMYFUNCTION("""COMPUTED_VALUE"""),45625.64583333333)</f>
        <v>45625.64583</v>
      </c>
      <c r="B471" s="5">
        <f>IFERROR(__xludf.DUMMYFUNCTION("""COMPUTED_VALUE"""),1136.3)</f>
        <v>1136.3</v>
      </c>
    </row>
    <row r="472">
      <c r="A472" s="5">
        <f>IFERROR(__xludf.DUMMYFUNCTION("""COMPUTED_VALUE"""),45628.64583333333)</f>
        <v>45628.64583</v>
      </c>
      <c r="B472" s="5">
        <f>IFERROR(__xludf.DUMMYFUNCTION("""COMPUTED_VALUE"""),1137.1)</f>
        <v>1137.1</v>
      </c>
    </row>
    <row r="473">
      <c r="A473" s="5">
        <f>IFERROR(__xludf.DUMMYFUNCTION("""COMPUTED_VALUE"""),45629.64583333333)</f>
        <v>45629.64583</v>
      </c>
      <c r="B473" s="5">
        <f>IFERROR(__xludf.DUMMYFUNCTION("""COMPUTED_VALUE"""),1160.5)</f>
        <v>1160.5</v>
      </c>
    </row>
    <row r="474">
      <c r="A474" s="5">
        <f>IFERROR(__xludf.DUMMYFUNCTION("""COMPUTED_VALUE"""),45630.64583333333)</f>
        <v>45630.64583</v>
      </c>
      <c r="B474" s="5">
        <f>IFERROR(__xludf.DUMMYFUNCTION("""COMPUTED_VALUE"""),1159.45)</f>
        <v>1159.45</v>
      </c>
    </row>
    <row r="475">
      <c r="A475" s="5">
        <f>IFERROR(__xludf.DUMMYFUNCTION("""COMPUTED_VALUE"""),45631.64583333333)</f>
        <v>45631.64583</v>
      </c>
      <c r="B475" s="5">
        <f>IFERROR(__xludf.DUMMYFUNCTION("""COMPUTED_VALUE"""),1166.4)</f>
        <v>1166.4</v>
      </c>
    </row>
    <row r="476">
      <c r="A476" s="5">
        <f>IFERROR(__xludf.DUMMYFUNCTION("""COMPUTED_VALUE"""),45632.64583333333)</f>
        <v>45632.64583</v>
      </c>
      <c r="B476" s="5">
        <f>IFERROR(__xludf.DUMMYFUNCTION("""COMPUTED_VALUE"""),1184.55)</f>
        <v>1184.55</v>
      </c>
    </row>
    <row r="477">
      <c r="A477" s="5">
        <f>IFERROR(__xludf.DUMMYFUNCTION("""COMPUTED_VALUE"""),45635.64583333333)</f>
        <v>45635.64583</v>
      </c>
      <c r="B477" s="5">
        <f>IFERROR(__xludf.DUMMYFUNCTION("""COMPUTED_VALUE"""),1163.25)</f>
        <v>1163.25</v>
      </c>
    </row>
    <row r="478">
      <c r="A478" s="5">
        <f>IFERROR(__xludf.DUMMYFUNCTION("""COMPUTED_VALUE"""),45636.64583333333)</f>
        <v>45636.64583</v>
      </c>
      <c r="B478" s="5">
        <f>IFERROR(__xludf.DUMMYFUNCTION("""COMPUTED_VALUE"""),1153.65)</f>
        <v>1153.65</v>
      </c>
    </row>
    <row r="479">
      <c r="A479" s="5">
        <f>IFERROR(__xludf.DUMMYFUNCTION("""COMPUTED_VALUE"""),45637.64583333333)</f>
        <v>45637.64583</v>
      </c>
      <c r="B479" s="5">
        <f>IFERROR(__xludf.DUMMYFUNCTION("""COMPUTED_VALUE"""),1147.25)</f>
        <v>1147.25</v>
      </c>
    </row>
    <row r="480">
      <c r="A480" s="5">
        <f>IFERROR(__xludf.DUMMYFUNCTION("""COMPUTED_VALUE"""),45638.64583333333)</f>
        <v>45638.64583</v>
      </c>
      <c r="B480" s="5">
        <f>IFERROR(__xludf.DUMMYFUNCTION("""COMPUTED_VALUE"""),1145.65)</f>
        <v>1145.65</v>
      </c>
    </row>
    <row r="481">
      <c r="A481" s="5">
        <f>IFERROR(__xludf.DUMMYFUNCTION("""COMPUTED_VALUE"""),45639.64583333333)</f>
        <v>45639.64583</v>
      </c>
      <c r="B481" s="5">
        <f>IFERROR(__xludf.DUMMYFUNCTION("""COMPUTED_VALUE"""),1148.15)</f>
        <v>1148.15</v>
      </c>
    </row>
    <row r="482">
      <c r="A482" s="5">
        <f>IFERROR(__xludf.DUMMYFUNCTION("""COMPUTED_VALUE"""),45642.64583333333)</f>
        <v>45642.64583</v>
      </c>
      <c r="B482" s="5">
        <f>IFERROR(__xludf.DUMMYFUNCTION("""COMPUTED_VALUE"""),1150.9)</f>
        <v>1150.9</v>
      </c>
    </row>
    <row r="483">
      <c r="A483" s="5">
        <f>IFERROR(__xludf.DUMMYFUNCTION("""COMPUTED_VALUE"""),45643.64583333333)</f>
        <v>45643.64583</v>
      </c>
      <c r="B483" s="5">
        <f>IFERROR(__xludf.DUMMYFUNCTION("""COMPUTED_VALUE"""),1136.25)</f>
        <v>1136.25</v>
      </c>
    </row>
    <row r="484">
      <c r="A484" s="5">
        <f>IFERROR(__xludf.DUMMYFUNCTION("""COMPUTED_VALUE"""),45644.64583333333)</f>
        <v>45644.64583</v>
      </c>
      <c r="B484" s="5">
        <f>IFERROR(__xludf.DUMMYFUNCTION("""COMPUTED_VALUE"""),1122.25)</f>
        <v>1122.25</v>
      </c>
    </row>
    <row r="485">
      <c r="A485" s="5">
        <f>IFERROR(__xludf.DUMMYFUNCTION("""COMPUTED_VALUE"""),45645.64583333333)</f>
        <v>45645.64583</v>
      </c>
      <c r="B485" s="5">
        <f>IFERROR(__xludf.DUMMYFUNCTION("""COMPUTED_VALUE"""),1108.9)</f>
        <v>1108.9</v>
      </c>
    </row>
    <row r="486">
      <c r="A486" s="5">
        <f>IFERROR(__xludf.DUMMYFUNCTION("""COMPUTED_VALUE"""),45646.64583333333)</f>
        <v>45646.64583</v>
      </c>
      <c r="B486" s="5">
        <f>IFERROR(__xludf.DUMMYFUNCTION("""COMPUTED_VALUE"""),1071.85)</f>
        <v>1071.85</v>
      </c>
    </row>
    <row r="487">
      <c r="A487" s="5">
        <f>IFERROR(__xludf.DUMMYFUNCTION("""COMPUTED_VALUE"""),45649.64583333333)</f>
        <v>45649.64583</v>
      </c>
      <c r="B487" s="5">
        <f>IFERROR(__xludf.DUMMYFUNCTION("""COMPUTED_VALUE"""),1079.15)</f>
        <v>1079.15</v>
      </c>
    </row>
    <row r="488">
      <c r="A488" s="5">
        <f>IFERROR(__xludf.DUMMYFUNCTION("""COMPUTED_VALUE"""),45650.64583333333)</f>
        <v>45650.64583</v>
      </c>
      <c r="B488" s="5">
        <f>IFERROR(__xludf.DUMMYFUNCTION("""COMPUTED_VALUE"""),1078.9)</f>
        <v>1078.9</v>
      </c>
    </row>
    <row r="489">
      <c r="A489" s="5">
        <f>IFERROR(__xludf.DUMMYFUNCTION("""COMPUTED_VALUE"""),45652.64583333333)</f>
        <v>45652.64583</v>
      </c>
      <c r="B489" s="5">
        <f>IFERROR(__xludf.DUMMYFUNCTION("""COMPUTED_VALUE"""),1076.7)</f>
        <v>1076.7</v>
      </c>
    </row>
    <row r="490">
      <c r="A490" s="5">
        <f>IFERROR(__xludf.DUMMYFUNCTION("""COMPUTED_VALUE"""),45653.64583333333)</f>
        <v>45653.64583</v>
      </c>
      <c r="B490" s="5">
        <f>IFERROR(__xludf.DUMMYFUNCTION("""COMPUTED_VALUE"""),1077.45)</f>
        <v>1077.45</v>
      </c>
    </row>
    <row r="491">
      <c r="A491" s="5">
        <f>IFERROR(__xludf.DUMMYFUNCTION("""COMPUTED_VALUE"""),45656.64583333333)</f>
        <v>45656.64583</v>
      </c>
      <c r="B491" s="5">
        <f>IFERROR(__xludf.DUMMYFUNCTION("""COMPUTED_VALUE"""),1069.95)</f>
        <v>1069.95</v>
      </c>
    </row>
    <row r="492">
      <c r="A492" s="5">
        <f>IFERROR(__xludf.DUMMYFUNCTION("""COMPUTED_VALUE"""),45657.64583333333)</f>
        <v>45657.64583</v>
      </c>
      <c r="B492" s="5">
        <f>IFERROR(__xludf.DUMMYFUNCTION("""COMPUTED_VALUE"""),1064.7)</f>
        <v>1064.7</v>
      </c>
    </row>
    <row r="493">
      <c r="A493" s="5">
        <f>IFERROR(__xludf.DUMMYFUNCTION("""COMPUTED_VALUE"""),45658.64583333333)</f>
        <v>45658.64583</v>
      </c>
      <c r="B493" s="5">
        <f>IFERROR(__xludf.DUMMYFUNCTION("""COMPUTED_VALUE"""),1071.8)</f>
        <v>1071.8</v>
      </c>
    </row>
    <row r="494">
      <c r="A494" s="5">
        <f>IFERROR(__xludf.DUMMYFUNCTION("""COMPUTED_VALUE"""),45659.64583333333)</f>
        <v>45659.64583</v>
      </c>
      <c r="B494" s="5">
        <f>IFERROR(__xludf.DUMMYFUNCTION("""COMPUTED_VALUE"""),1086.6)</f>
        <v>1086.6</v>
      </c>
    </row>
    <row r="495">
      <c r="A495" s="5">
        <f>IFERROR(__xludf.DUMMYFUNCTION("""COMPUTED_VALUE"""),45660.64583333333)</f>
        <v>45660.64583</v>
      </c>
      <c r="B495" s="5">
        <f>IFERROR(__xludf.DUMMYFUNCTION("""COMPUTED_VALUE"""),1084.9)</f>
        <v>1084.9</v>
      </c>
    </row>
    <row r="496">
      <c r="A496" s="5">
        <f>IFERROR(__xludf.DUMMYFUNCTION("""COMPUTED_VALUE"""),45663.64583333333)</f>
        <v>45663.64583</v>
      </c>
      <c r="B496" s="5">
        <f>IFERROR(__xludf.DUMMYFUNCTION("""COMPUTED_VALUE"""),1063.4)</f>
        <v>1063.4</v>
      </c>
    </row>
    <row r="497">
      <c r="A497" s="5">
        <f>IFERROR(__xludf.DUMMYFUNCTION("""COMPUTED_VALUE"""),45664.64583333333)</f>
        <v>45664.64583</v>
      </c>
      <c r="B497" s="5">
        <f>IFERROR(__xludf.DUMMYFUNCTION("""COMPUTED_VALUE"""),1067.5)</f>
        <v>1067.5</v>
      </c>
    </row>
    <row r="498">
      <c r="A498" s="5">
        <f>IFERROR(__xludf.DUMMYFUNCTION("""COMPUTED_VALUE"""),45665.64583333333)</f>
        <v>45665.64583</v>
      </c>
      <c r="B498" s="5">
        <f>IFERROR(__xludf.DUMMYFUNCTION("""COMPUTED_VALUE"""),1074.95)</f>
        <v>1074.95</v>
      </c>
    </row>
    <row r="499">
      <c r="A499" s="5">
        <f>IFERROR(__xludf.DUMMYFUNCTION("""COMPUTED_VALUE"""),45666.64583333333)</f>
        <v>45666.64583</v>
      </c>
      <c r="B499" s="5">
        <f>IFERROR(__xludf.DUMMYFUNCTION("""COMPUTED_VALUE"""),1061.75)</f>
        <v>1061.75</v>
      </c>
    </row>
    <row r="500">
      <c r="A500" s="5">
        <f>IFERROR(__xludf.DUMMYFUNCTION("""COMPUTED_VALUE"""),45667.64583333333)</f>
        <v>45667.64583</v>
      </c>
      <c r="B500" s="5">
        <f>IFERROR(__xludf.DUMMYFUNCTION("""COMPUTED_VALUE"""),1040.7)</f>
        <v>1040.7</v>
      </c>
    </row>
    <row r="501">
      <c r="A501" s="5">
        <f>IFERROR(__xludf.DUMMYFUNCTION("""COMPUTED_VALUE"""),45670.64583333333)</f>
        <v>45670.64583</v>
      </c>
      <c r="B501" s="5">
        <f>IFERROR(__xludf.DUMMYFUNCTION("""COMPUTED_VALUE"""),1049.3)</f>
        <v>1049.3</v>
      </c>
    </row>
    <row r="502">
      <c r="A502" s="5">
        <f>IFERROR(__xludf.DUMMYFUNCTION("""COMPUTED_VALUE"""),45671.64583333333)</f>
        <v>45671.64583</v>
      </c>
      <c r="B502" s="5">
        <f>IFERROR(__xludf.DUMMYFUNCTION("""COMPUTED_VALUE"""),1051.65)</f>
        <v>1051.65</v>
      </c>
    </row>
    <row r="503">
      <c r="A503" s="5">
        <f>IFERROR(__xludf.DUMMYFUNCTION("""COMPUTED_VALUE"""),45672.64583333333)</f>
        <v>45672.64583</v>
      </c>
      <c r="B503" s="5">
        <f>IFERROR(__xludf.DUMMYFUNCTION("""COMPUTED_VALUE"""),1026.8)</f>
        <v>1026.8</v>
      </c>
    </row>
    <row r="504">
      <c r="A504" s="5">
        <f>IFERROR(__xludf.DUMMYFUNCTION("""COMPUTED_VALUE"""),45673.64583333333)</f>
        <v>45673.64583</v>
      </c>
      <c r="B504" s="5">
        <f>IFERROR(__xludf.DUMMYFUNCTION("""COMPUTED_VALUE"""),1038.0)</f>
        <v>1038</v>
      </c>
    </row>
    <row r="505">
      <c r="A505" s="5">
        <f>IFERROR(__xludf.DUMMYFUNCTION("""COMPUTED_VALUE"""),45674.64583333333)</f>
        <v>45674.64583</v>
      </c>
      <c r="B505" s="5">
        <f>IFERROR(__xludf.DUMMYFUNCTION("""COMPUTED_VALUE"""),991.05)</f>
        <v>991.05</v>
      </c>
    </row>
    <row r="506">
      <c r="A506" s="5">
        <f>IFERROR(__xludf.DUMMYFUNCTION("""COMPUTED_VALUE"""),45677.64583333333)</f>
        <v>45677.64583</v>
      </c>
      <c r="B506" s="5">
        <f>IFERROR(__xludf.DUMMYFUNCTION("""COMPUTED_VALUE"""),988.05)</f>
        <v>988.05</v>
      </c>
    </row>
    <row r="507">
      <c r="A507" s="5">
        <f>IFERROR(__xludf.DUMMYFUNCTION("""COMPUTED_VALUE"""),45678.64583333333)</f>
        <v>45678.64583</v>
      </c>
      <c r="B507" s="5">
        <f>IFERROR(__xludf.DUMMYFUNCTION("""COMPUTED_VALUE"""),970.2)</f>
        <v>970.2</v>
      </c>
    </row>
    <row r="508">
      <c r="A508" s="5">
        <f>IFERROR(__xludf.DUMMYFUNCTION("""COMPUTED_VALUE"""),45679.64583333333)</f>
        <v>45679.64583</v>
      </c>
      <c r="B508" s="5">
        <f>IFERROR(__xludf.DUMMYFUNCTION("""COMPUTED_VALUE"""),959.3)</f>
        <v>959.3</v>
      </c>
    </row>
    <row r="509">
      <c r="A509" s="5">
        <f>IFERROR(__xludf.DUMMYFUNCTION("""COMPUTED_VALUE"""),45680.64583333333)</f>
        <v>45680.64583</v>
      </c>
      <c r="B509" s="5">
        <f>IFERROR(__xludf.DUMMYFUNCTION("""COMPUTED_VALUE"""),951.05)</f>
        <v>951.05</v>
      </c>
    </row>
    <row r="510">
      <c r="A510" s="5">
        <f>IFERROR(__xludf.DUMMYFUNCTION("""COMPUTED_VALUE"""),45681.64583333333)</f>
        <v>45681.64583</v>
      </c>
      <c r="B510" s="5">
        <f>IFERROR(__xludf.DUMMYFUNCTION("""COMPUTED_VALUE"""),948.5)</f>
        <v>948.5</v>
      </c>
    </row>
    <row r="511">
      <c r="A511" s="5">
        <f>IFERROR(__xludf.DUMMYFUNCTION("""COMPUTED_VALUE"""),45684.64583333333)</f>
        <v>45684.64583</v>
      </c>
      <c r="B511" s="5">
        <f>IFERROR(__xludf.DUMMYFUNCTION("""COMPUTED_VALUE"""),948.1)</f>
        <v>948.1</v>
      </c>
    </row>
    <row r="512">
      <c r="A512" s="5">
        <f>IFERROR(__xludf.DUMMYFUNCTION("""COMPUTED_VALUE"""),45685.64583333333)</f>
        <v>45685.64583</v>
      </c>
      <c r="B512" s="5">
        <f>IFERROR(__xludf.DUMMYFUNCTION("""COMPUTED_VALUE"""),983.8)</f>
        <v>983.8</v>
      </c>
    </row>
    <row r="513">
      <c r="A513" s="5">
        <f>IFERROR(__xludf.DUMMYFUNCTION("""COMPUTED_VALUE"""),45686.64583333333)</f>
        <v>45686.64583</v>
      </c>
      <c r="B513" s="5">
        <f>IFERROR(__xludf.DUMMYFUNCTION("""COMPUTED_VALUE"""),983.4)</f>
        <v>983.4</v>
      </c>
    </row>
    <row r="514">
      <c r="A514" s="5">
        <f>IFERROR(__xludf.DUMMYFUNCTION("""COMPUTED_VALUE"""),45687.64583333333)</f>
        <v>45687.64583</v>
      </c>
      <c r="B514" s="5">
        <f>IFERROR(__xludf.DUMMYFUNCTION("""COMPUTED_VALUE"""),984.7)</f>
        <v>984.7</v>
      </c>
    </row>
    <row r="515">
      <c r="A515" s="5">
        <f>IFERROR(__xludf.DUMMYFUNCTION("""COMPUTED_VALUE"""),45688.64583333333)</f>
        <v>45688.64583</v>
      </c>
      <c r="B515" s="5">
        <f>IFERROR(__xludf.DUMMYFUNCTION("""COMPUTED_VALUE"""),986.1)</f>
        <v>986.1</v>
      </c>
    </row>
    <row r="516">
      <c r="A516" s="5">
        <f>IFERROR(__xludf.DUMMYFUNCTION("""COMPUTED_VALUE"""),45691.64583333333)</f>
        <v>45691.64583</v>
      </c>
      <c r="B516" s="5">
        <f>IFERROR(__xludf.DUMMYFUNCTION("""COMPUTED_VALUE"""),989.4)</f>
        <v>989.4</v>
      </c>
    </row>
    <row r="517">
      <c r="A517" s="5">
        <f>IFERROR(__xludf.DUMMYFUNCTION("""COMPUTED_VALUE"""),45692.64583333333)</f>
        <v>45692.64583</v>
      </c>
      <c r="B517" s="5">
        <f>IFERROR(__xludf.DUMMYFUNCTION("""COMPUTED_VALUE"""),1015.3)</f>
        <v>1015.3</v>
      </c>
    </row>
    <row r="518">
      <c r="A518" s="5">
        <f>IFERROR(__xludf.DUMMYFUNCTION("""COMPUTED_VALUE"""),45693.64583333333)</f>
        <v>45693.64583</v>
      </c>
      <c r="B518" s="5">
        <f>IFERROR(__xludf.DUMMYFUNCTION("""COMPUTED_VALUE"""),1013.3)</f>
        <v>1013.3</v>
      </c>
    </row>
    <row r="519">
      <c r="A519" s="5">
        <f>IFERROR(__xludf.DUMMYFUNCTION("""COMPUTED_VALUE"""),45694.64583333333)</f>
        <v>45694.64583</v>
      </c>
      <c r="B519" s="5">
        <f>IFERROR(__xludf.DUMMYFUNCTION("""COMPUTED_VALUE"""),1020.7)</f>
        <v>1020.7</v>
      </c>
    </row>
    <row r="520">
      <c r="A520" s="5">
        <f>IFERROR(__xludf.DUMMYFUNCTION("""COMPUTED_VALUE"""),45695.64583333333)</f>
        <v>45695.64583</v>
      </c>
      <c r="B520" s="5">
        <f>IFERROR(__xludf.DUMMYFUNCTION("""COMPUTED_VALUE"""),1024.1)</f>
        <v>1024.1</v>
      </c>
    </row>
    <row r="521">
      <c r="A521" s="5">
        <f>IFERROR(__xludf.DUMMYFUNCTION("""COMPUTED_VALUE"""),45698.64583333333)</f>
        <v>45698.64583</v>
      </c>
      <c r="B521" s="5">
        <f>IFERROR(__xludf.DUMMYFUNCTION("""COMPUTED_VALUE"""),1011.75)</f>
        <v>1011.75</v>
      </c>
    </row>
    <row r="522">
      <c r="A522" s="5">
        <f>IFERROR(__xludf.DUMMYFUNCTION("""COMPUTED_VALUE"""),45699.64583333333)</f>
        <v>45699.64583</v>
      </c>
      <c r="B522" s="5">
        <f>IFERROR(__xludf.DUMMYFUNCTION("""COMPUTED_VALUE"""),1007.4)</f>
        <v>1007.4</v>
      </c>
    </row>
    <row r="523">
      <c r="A523" s="5">
        <f>IFERROR(__xludf.DUMMYFUNCTION("""COMPUTED_VALUE"""),45700.64583333333)</f>
        <v>45700.64583</v>
      </c>
      <c r="B523" s="5">
        <f>IFERROR(__xludf.DUMMYFUNCTION("""COMPUTED_VALUE"""),1006.9)</f>
        <v>1006.9</v>
      </c>
    </row>
    <row r="524">
      <c r="A524" s="5">
        <f>IFERROR(__xludf.DUMMYFUNCTION("""COMPUTED_VALUE"""),45701.64583333333)</f>
        <v>45701.64583</v>
      </c>
      <c r="B524" s="5">
        <f>IFERROR(__xludf.DUMMYFUNCTION("""COMPUTED_VALUE"""),1008.2)</f>
        <v>1008.2</v>
      </c>
    </row>
    <row r="525">
      <c r="A525" s="5">
        <f>IFERROR(__xludf.DUMMYFUNCTION("""COMPUTED_VALUE"""),45702.64583333333)</f>
        <v>45702.64583</v>
      </c>
      <c r="B525" s="5">
        <f>IFERROR(__xludf.DUMMYFUNCTION("""COMPUTED_VALUE"""),997.5)</f>
        <v>997.5</v>
      </c>
    </row>
    <row r="526">
      <c r="A526" s="5">
        <f>IFERROR(__xludf.DUMMYFUNCTION("""COMPUTED_VALUE"""),45705.64583333333)</f>
        <v>45705.64583</v>
      </c>
      <c r="B526" s="5">
        <f>IFERROR(__xludf.DUMMYFUNCTION("""COMPUTED_VALUE"""),992.95)</f>
        <v>992.95</v>
      </c>
    </row>
    <row r="527">
      <c r="A527" s="5">
        <f>IFERROR(__xludf.DUMMYFUNCTION("""COMPUTED_VALUE"""),45706.64583333333)</f>
        <v>45706.64583</v>
      </c>
      <c r="B527" s="5">
        <f>IFERROR(__xludf.DUMMYFUNCTION("""COMPUTED_VALUE"""),994.15)</f>
        <v>994.15</v>
      </c>
    </row>
    <row r="528">
      <c r="A528" s="5">
        <f>IFERROR(__xludf.DUMMYFUNCTION("""COMPUTED_VALUE"""),45707.64583333333)</f>
        <v>45707.64583</v>
      </c>
      <c r="B528" s="5">
        <f>IFERROR(__xludf.DUMMYFUNCTION("""COMPUTED_VALUE"""),1011.35)</f>
        <v>1011.35</v>
      </c>
    </row>
    <row r="529">
      <c r="A529" s="5">
        <f>IFERROR(__xludf.DUMMYFUNCTION("""COMPUTED_VALUE"""),45708.64583333333)</f>
        <v>45708.64583</v>
      </c>
      <c r="B529" s="5">
        <f>IFERROR(__xludf.DUMMYFUNCTION("""COMPUTED_VALUE"""),1017.2)</f>
        <v>1017.2</v>
      </c>
    </row>
    <row r="530">
      <c r="A530" s="5">
        <f>IFERROR(__xludf.DUMMYFUNCTION("""COMPUTED_VALUE"""),45709.64583333333)</f>
        <v>45709.64583</v>
      </c>
      <c r="B530" s="5">
        <f>IFERROR(__xludf.DUMMYFUNCTION("""COMPUTED_VALUE"""),1008.95)</f>
        <v>1008.95</v>
      </c>
    </row>
    <row r="531">
      <c r="A531" s="5">
        <f>IFERROR(__xludf.DUMMYFUNCTION("""COMPUTED_VALUE"""),45712.64583333333)</f>
        <v>45712.64583</v>
      </c>
      <c r="B531" s="5">
        <f>IFERROR(__xludf.DUMMYFUNCTION("""COMPUTED_VALUE"""),1010.05)</f>
        <v>1010.05</v>
      </c>
    </row>
    <row r="532">
      <c r="A532" s="5">
        <f>IFERROR(__xludf.DUMMYFUNCTION("""COMPUTED_VALUE"""),45713.64583333333)</f>
        <v>45713.64583</v>
      </c>
      <c r="B532" s="5">
        <f>IFERROR(__xludf.DUMMYFUNCTION("""COMPUTED_VALUE"""),1009.1)</f>
        <v>1009.1</v>
      </c>
    </row>
    <row r="533">
      <c r="A533" s="5">
        <f>IFERROR(__xludf.DUMMYFUNCTION("""COMPUTED_VALUE"""),45715.64583333333)</f>
        <v>45715.64583</v>
      </c>
      <c r="B533" s="5">
        <f>IFERROR(__xludf.DUMMYFUNCTION("""COMPUTED_VALUE"""),1016.7)</f>
        <v>1016.7</v>
      </c>
    </row>
    <row r="534">
      <c r="A534" s="5">
        <f>IFERROR(__xludf.DUMMYFUNCTION("""COMPUTED_VALUE"""),45716.64583333333)</f>
        <v>45716.64583</v>
      </c>
      <c r="B534" s="5">
        <f>IFERROR(__xludf.DUMMYFUNCTION("""COMPUTED_VALUE"""),1015.55)</f>
        <v>1015.55</v>
      </c>
    </row>
    <row r="535">
      <c r="A535" s="5">
        <f>IFERROR(__xludf.DUMMYFUNCTION("""COMPUTED_VALUE"""),45719.64583333333)</f>
        <v>45719.64583</v>
      </c>
      <c r="B535" s="5">
        <f>IFERROR(__xludf.DUMMYFUNCTION("""COMPUTED_VALUE"""),1007.25)</f>
        <v>1007.25</v>
      </c>
    </row>
    <row r="536">
      <c r="A536" s="5">
        <f>IFERROR(__xludf.DUMMYFUNCTION("""COMPUTED_VALUE"""),45720.64583333333)</f>
        <v>45720.64583</v>
      </c>
      <c r="B536" s="5">
        <f>IFERROR(__xludf.DUMMYFUNCTION("""COMPUTED_VALUE"""),1001.8)</f>
        <v>1001.8</v>
      </c>
    </row>
    <row r="537">
      <c r="A537" s="5">
        <f>IFERROR(__xludf.DUMMYFUNCTION("""COMPUTED_VALUE"""),45721.64583333333)</f>
        <v>45721.64583</v>
      </c>
      <c r="B537" s="5">
        <f>IFERROR(__xludf.DUMMYFUNCTION("""COMPUTED_VALUE"""),1014.45)</f>
        <v>1014.45</v>
      </c>
    </row>
    <row r="538">
      <c r="A538" s="5">
        <f>IFERROR(__xludf.DUMMYFUNCTION("""COMPUTED_VALUE"""),45722.64583333333)</f>
        <v>45722.64583</v>
      </c>
      <c r="B538" s="5">
        <f>IFERROR(__xludf.DUMMYFUNCTION("""COMPUTED_VALUE"""),1034.1)</f>
        <v>1034.1</v>
      </c>
    </row>
    <row r="539">
      <c r="A539" s="5">
        <f>IFERROR(__xludf.DUMMYFUNCTION("""COMPUTED_VALUE"""),45723.64583333333)</f>
        <v>45723.64583</v>
      </c>
      <c r="B539" s="5">
        <f>IFERROR(__xludf.DUMMYFUNCTION("""COMPUTED_VALUE"""),1037.65)</f>
        <v>1037.65</v>
      </c>
    </row>
    <row r="540">
      <c r="A540" s="5">
        <f>IFERROR(__xludf.DUMMYFUNCTION("""COMPUTED_VALUE"""),45726.64583333333)</f>
        <v>45726.64583</v>
      </c>
      <c r="B540" s="5">
        <f>IFERROR(__xludf.DUMMYFUNCTION("""COMPUTED_VALUE"""),1035.85)</f>
        <v>1035.85</v>
      </c>
    </row>
    <row r="541">
      <c r="A541" s="5">
        <f>IFERROR(__xludf.DUMMYFUNCTION("""COMPUTED_VALUE"""),45727.64583333333)</f>
        <v>45727.64583</v>
      </c>
      <c r="B541" s="5">
        <f>IFERROR(__xludf.DUMMYFUNCTION("""COMPUTED_VALUE"""),1025.65)</f>
        <v>1025.65</v>
      </c>
    </row>
    <row r="542">
      <c r="A542" s="5">
        <f>IFERROR(__xludf.DUMMYFUNCTION("""COMPUTED_VALUE"""),45728.64583333333)</f>
        <v>45728.64583</v>
      </c>
      <c r="B542" s="5">
        <f>IFERROR(__xludf.DUMMYFUNCTION("""COMPUTED_VALUE"""),1011.2)</f>
        <v>1011.2</v>
      </c>
    </row>
    <row r="543">
      <c r="A543" s="5">
        <f>IFERROR(__xludf.DUMMYFUNCTION("""COMPUTED_VALUE"""),45729.64583333333)</f>
        <v>45729.64583</v>
      </c>
      <c r="B543" s="5">
        <f>IFERROR(__xludf.DUMMYFUNCTION("""COMPUTED_VALUE"""),1010.2)</f>
        <v>1010.2</v>
      </c>
    </row>
    <row r="544">
      <c r="A544" s="5">
        <f>IFERROR(__xludf.DUMMYFUNCTION("""COMPUTED_VALUE"""),45733.64583333333)</f>
        <v>45733.64583</v>
      </c>
      <c r="B544" s="5">
        <f>IFERROR(__xludf.DUMMYFUNCTION("""COMPUTED_VALUE"""),1034.15)</f>
        <v>1034.15</v>
      </c>
    </row>
    <row r="545">
      <c r="A545" s="5">
        <f>IFERROR(__xludf.DUMMYFUNCTION("""COMPUTED_VALUE"""),45734.64583333333)</f>
        <v>45734.64583</v>
      </c>
      <c r="B545" s="5">
        <f>IFERROR(__xludf.DUMMYFUNCTION("""COMPUTED_VALUE"""),1045.25)</f>
        <v>1045.25</v>
      </c>
    </row>
    <row r="546">
      <c r="A546" s="5">
        <f>IFERROR(__xludf.DUMMYFUNCTION("""COMPUTED_VALUE"""),45735.64583333333)</f>
        <v>45735.64583</v>
      </c>
      <c r="B546" s="5">
        <f>IFERROR(__xludf.DUMMYFUNCTION("""COMPUTED_VALUE"""),1052.05)</f>
        <v>1052.05</v>
      </c>
    </row>
    <row r="547">
      <c r="A547" s="5">
        <f>IFERROR(__xludf.DUMMYFUNCTION("""COMPUTED_VALUE"""),45736.64583333333)</f>
        <v>45736.64583</v>
      </c>
      <c r="B547" s="5">
        <f>IFERROR(__xludf.DUMMYFUNCTION("""COMPUTED_VALUE"""),1054.35)</f>
        <v>1054.35</v>
      </c>
    </row>
    <row r="548">
      <c r="A548" s="5">
        <f>IFERROR(__xludf.DUMMYFUNCTION("""COMPUTED_VALUE"""),45737.64583333333)</f>
        <v>45737.64583</v>
      </c>
      <c r="B548" s="5">
        <f>IFERROR(__xludf.DUMMYFUNCTION("""COMPUTED_VALUE"""),1070.15)</f>
        <v>1070.15</v>
      </c>
    </row>
    <row r="549">
      <c r="A549" s="5">
        <f>IFERROR(__xludf.DUMMYFUNCTION("""COMPUTED_VALUE"""),45740.64583333333)</f>
        <v>45740.64583</v>
      </c>
      <c r="B549" s="5">
        <f>IFERROR(__xludf.DUMMYFUNCTION("""COMPUTED_VALUE"""),1097.85)</f>
        <v>1097.85</v>
      </c>
    </row>
    <row r="550">
      <c r="A550" s="5">
        <f>IFERROR(__xludf.DUMMYFUNCTION("""COMPUTED_VALUE"""),45741.64583333333)</f>
        <v>45741.64583</v>
      </c>
      <c r="B550" s="5">
        <f>IFERROR(__xludf.DUMMYFUNCTION("""COMPUTED_VALUE"""),1118.55)</f>
        <v>1118.55</v>
      </c>
    </row>
    <row r="551">
      <c r="A551" s="5">
        <f>IFERROR(__xludf.DUMMYFUNCTION("""COMPUTED_VALUE"""),45742.64583333333)</f>
        <v>45742.64583</v>
      </c>
      <c r="B551" s="5">
        <f>IFERROR(__xludf.DUMMYFUNCTION("""COMPUTED_VALUE"""),1096.25)</f>
        <v>1096.25</v>
      </c>
    </row>
    <row r="552">
      <c r="A552" s="5">
        <f>IFERROR(__xludf.DUMMYFUNCTION("""COMPUTED_VALUE"""),45743.64583333333)</f>
        <v>45743.64583</v>
      </c>
      <c r="B552" s="5">
        <f>IFERROR(__xludf.DUMMYFUNCTION("""COMPUTED_VALUE"""),1098.35)</f>
        <v>1098.35</v>
      </c>
    </row>
    <row r="553">
      <c r="A553" s="5">
        <f>IFERROR(__xludf.DUMMYFUNCTION("""COMPUTED_VALUE"""),45744.64583333333)</f>
        <v>45744.64583</v>
      </c>
      <c r="B553" s="5">
        <f>IFERROR(__xludf.DUMMYFUNCTION("""COMPUTED_VALUE"""),1102.0)</f>
        <v>1102</v>
      </c>
    </row>
    <row r="554">
      <c r="A554" s="5">
        <f>IFERROR(__xludf.DUMMYFUNCTION("""COMPUTED_VALUE"""),45748.64583333333)</f>
        <v>45748.64583</v>
      </c>
      <c r="B554" s="5">
        <f>IFERROR(__xludf.DUMMYFUNCTION("""COMPUTED_VALUE"""),1085.6)</f>
        <v>1085.6</v>
      </c>
    </row>
    <row r="555">
      <c r="A555" s="5">
        <f>IFERROR(__xludf.DUMMYFUNCTION("""COMPUTED_VALUE"""),45749.64583333333)</f>
        <v>45749.64583</v>
      </c>
      <c r="B555" s="5">
        <f>IFERROR(__xludf.DUMMYFUNCTION("""COMPUTED_VALUE"""),1084.45)</f>
        <v>1084.45</v>
      </c>
    </row>
    <row r="556">
      <c r="A556" s="5">
        <f>IFERROR(__xludf.DUMMYFUNCTION("""COMPUTED_VALUE"""),45750.64583333333)</f>
        <v>45750.64583</v>
      </c>
      <c r="B556" s="5">
        <f>IFERROR(__xludf.DUMMYFUNCTION("""COMPUTED_VALUE"""),1089.85)</f>
        <v>1089.85</v>
      </c>
    </row>
    <row r="557">
      <c r="A557" s="5">
        <f>IFERROR(__xludf.DUMMYFUNCTION("""COMPUTED_VALUE"""),45751.64583333333)</f>
        <v>45751.64583</v>
      </c>
      <c r="B557" s="5">
        <f>IFERROR(__xludf.DUMMYFUNCTION("""COMPUTED_VALUE"""),1091.3)</f>
        <v>1091.3</v>
      </c>
    </row>
    <row r="558">
      <c r="A558" s="5">
        <f>IFERROR(__xludf.DUMMYFUNCTION("""COMPUTED_VALUE"""),45754.64583333333)</f>
        <v>45754.64583</v>
      </c>
      <c r="B558" s="5">
        <f>IFERROR(__xludf.DUMMYFUNCTION("""COMPUTED_VALUE"""),1047.95)</f>
        <v>1047.95</v>
      </c>
    </row>
    <row r="559">
      <c r="A559" s="5">
        <f>IFERROR(__xludf.DUMMYFUNCTION("""COMPUTED_VALUE"""),45755.64583333333)</f>
        <v>45755.64583</v>
      </c>
      <c r="B559" s="5">
        <f>IFERROR(__xludf.DUMMYFUNCTION("""COMPUTED_VALUE"""),1077.85)</f>
        <v>1077.85</v>
      </c>
    </row>
    <row r="560">
      <c r="A560" s="5">
        <f>IFERROR(__xludf.DUMMYFUNCTION("""COMPUTED_VALUE"""),45756.64583333333)</f>
        <v>45756.64583</v>
      </c>
      <c r="B560" s="5">
        <f>IFERROR(__xludf.DUMMYFUNCTION("""COMPUTED_VALUE"""),1061.65)</f>
        <v>1061.65</v>
      </c>
    </row>
    <row r="561">
      <c r="A561" s="5">
        <f>IFERROR(__xludf.DUMMYFUNCTION("""COMPUTED_VALUE"""),45758.64583333333)</f>
        <v>45758.64583</v>
      </c>
      <c r="B561" s="5">
        <f>IFERROR(__xludf.DUMMYFUNCTION("""COMPUTED_VALUE"""),1068.95)</f>
        <v>1068.95</v>
      </c>
    </row>
    <row r="562">
      <c r="A562" s="5">
        <f>IFERROR(__xludf.DUMMYFUNCTION("""COMPUTED_VALUE"""),45762.64583333333)</f>
        <v>45762.64583</v>
      </c>
      <c r="B562" s="5">
        <f>IFERROR(__xludf.DUMMYFUNCTION("""COMPUTED_VALUE"""),1112.8)</f>
        <v>1112.8</v>
      </c>
    </row>
    <row r="563">
      <c r="A563" s="5">
        <f>IFERROR(__xludf.DUMMYFUNCTION("""COMPUTED_VALUE"""),45763.64583333333)</f>
        <v>45763.64583</v>
      </c>
      <c r="B563" s="5">
        <f>IFERROR(__xludf.DUMMYFUNCTION("""COMPUTED_VALUE"""),1161.3)</f>
        <v>1161.3</v>
      </c>
    </row>
    <row r="564">
      <c r="A564" s="5">
        <f>IFERROR(__xludf.DUMMYFUNCTION("""COMPUTED_VALUE"""),45764.64583333333)</f>
        <v>45764.64583</v>
      </c>
      <c r="B564" s="5">
        <f>IFERROR(__xludf.DUMMYFUNCTION("""COMPUTED_VALUE"""),1190.8)</f>
        <v>1190.8</v>
      </c>
    </row>
    <row r="565">
      <c r="A565" s="5">
        <f>IFERROR(__xludf.DUMMYFUNCTION("""COMPUTED_VALUE"""),45768.64583333333)</f>
        <v>45768.64583</v>
      </c>
      <c r="B565" s="5">
        <f>IFERROR(__xludf.DUMMYFUNCTION("""COMPUTED_VALUE"""),1223.0)</f>
        <v>1223</v>
      </c>
    </row>
    <row r="566">
      <c r="A566" s="5">
        <f>IFERROR(__xludf.DUMMYFUNCTION("""COMPUTED_VALUE"""),45769.64583333333)</f>
        <v>45769.64583</v>
      </c>
      <c r="B566" s="5">
        <f>IFERROR(__xludf.DUMMYFUNCTION("""COMPUTED_VALUE"""),1216.8)</f>
        <v>1216.8</v>
      </c>
    </row>
    <row r="567">
      <c r="A567" s="5">
        <f>IFERROR(__xludf.DUMMYFUNCTION("""COMPUTED_VALUE"""),45770.64583333333)</f>
        <v>45770.64583</v>
      </c>
      <c r="B567" s="5">
        <f>IFERROR(__xludf.DUMMYFUNCTION("""COMPUTED_VALUE"""),1206.9)</f>
        <v>1206.9</v>
      </c>
    </row>
    <row r="568">
      <c r="A568" s="5">
        <f>IFERROR(__xludf.DUMMYFUNCTION("""COMPUTED_VALUE"""),45771.64583333333)</f>
        <v>45771.64583</v>
      </c>
      <c r="B568" s="5">
        <f>IFERROR(__xludf.DUMMYFUNCTION("""COMPUTED_VALUE"""),1207.1)</f>
        <v>1207.1</v>
      </c>
    </row>
    <row r="569">
      <c r="A569" s="5">
        <f>IFERROR(__xludf.DUMMYFUNCTION("""COMPUTED_VALUE"""),45772.64583333333)</f>
        <v>45772.64583</v>
      </c>
      <c r="B569" s="5">
        <f>IFERROR(__xludf.DUMMYFUNCTION("""COMPUTED_VALUE"""),1166.3)</f>
        <v>1166.3</v>
      </c>
    </row>
    <row r="570">
      <c r="A570" s="5">
        <f>IFERROR(__xludf.DUMMYFUNCTION("""COMPUTED_VALUE"""),45775.64583333333)</f>
        <v>45775.64583</v>
      </c>
      <c r="B570" s="5">
        <f>IFERROR(__xludf.DUMMYFUNCTION("""COMPUTED_VALUE"""),1192.8)</f>
        <v>1192.8</v>
      </c>
    </row>
    <row r="571">
      <c r="A571" s="5">
        <f>IFERROR(__xludf.DUMMYFUNCTION("""COMPUTED_VALUE"""),45776.64583333333)</f>
        <v>45776.64583</v>
      </c>
      <c r="B571" s="5">
        <f>IFERROR(__xludf.DUMMYFUNCTION("""COMPUTED_VALUE"""),1187.3)</f>
        <v>1187.3</v>
      </c>
    </row>
    <row r="572">
      <c r="A572" s="5">
        <f>IFERROR(__xludf.DUMMYFUNCTION("""COMPUTED_VALUE"""),45777.64583333333)</f>
        <v>45777.64583</v>
      </c>
      <c r="B572" s="5">
        <f>IFERROR(__xludf.DUMMYFUNCTION("""COMPUTED_VALUE"""),1185.0)</f>
        <v>1185</v>
      </c>
    </row>
    <row r="573">
      <c r="A573" s="5">
        <f>IFERROR(__xludf.DUMMYFUNCTION("""COMPUTED_VALUE"""),45779.64583333333)</f>
        <v>45779.64583</v>
      </c>
      <c r="B573" s="5">
        <f>IFERROR(__xludf.DUMMYFUNCTION("""COMPUTED_VALUE"""),1182.2)</f>
        <v>1182.2</v>
      </c>
    </row>
    <row r="574">
      <c r="A574" s="5">
        <f>IFERROR(__xludf.DUMMYFUNCTION("""COMPUTED_VALUE"""),45782.64583333333)</f>
        <v>45782.64583</v>
      </c>
      <c r="B574" s="5">
        <f>IFERROR(__xludf.DUMMYFUNCTION("""COMPUTED_VALUE"""),1173.2)</f>
        <v>1173.2</v>
      </c>
    </row>
    <row r="575">
      <c r="A575" s="5">
        <f>IFERROR(__xludf.DUMMYFUNCTION("""COMPUTED_VALUE"""),45783.64583333333)</f>
        <v>45783.64583</v>
      </c>
      <c r="B575" s="5">
        <f>IFERROR(__xludf.DUMMYFUNCTION("""COMPUTED_VALUE"""),1161.4)</f>
        <v>1161.4</v>
      </c>
    </row>
    <row r="576">
      <c r="A576" s="5">
        <f>IFERROR(__xludf.DUMMYFUNCTION("""COMPUTED_VALUE"""),45784.64583333333)</f>
        <v>45784.64583</v>
      </c>
      <c r="B576" s="5">
        <f>IFERROR(__xludf.DUMMYFUNCTION("""COMPUTED_VALUE"""),1161.3)</f>
        <v>1161.3</v>
      </c>
    </row>
    <row r="577">
      <c r="A577" s="5">
        <f>IFERROR(__xludf.DUMMYFUNCTION("""COMPUTED_VALUE"""),45785.64583333333)</f>
        <v>45785.64583</v>
      </c>
      <c r="B577" s="5">
        <f>IFERROR(__xludf.DUMMYFUNCTION("""COMPUTED_VALUE"""),1172.2)</f>
        <v>1172.2</v>
      </c>
    </row>
    <row r="578">
      <c r="A578" s="5">
        <f>IFERROR(__xludf.DUMMYFUNCTION("""COMPUTED_VALUE"""),45786.64583333333)</f>
        <v>45786.64583</v>
      </c>
      <c r="B578" s="5">
        <f>IFERROR(__xludf.DUMMYFUNCTION("""COMPUTED_VALUE"""),1151.1)</f>
        <v>1151.1</v>
      </c>
    </row>
    <row r="579">
      <c r="A579" s="5">
        <f>IFERROR(__xludf.DUMMYFUNCTION("""COMPUTED_VALUE"""),45789.64583333333)</f>
        <v>45789.64583</v>
      </c>
      <c r="B579" s="5">
        <f>IFERROR(__xludf.DUMMYFUNCTION("""COMPUTED_VALUE"""),1203.0)</f>
        <v>1203</v>
      </c>
    </row>
    <row r="580">
      <c r="A580" s="5">
        <f>IFERROR(__xludf.DUMMYFUNCTION("""COMPUTED_VALUE"""),45790.64583333333)</f>
        <v>45790.64583</v>
      </c>
      <c r="B580" s="5">
        <f>IFERROR(__xludf.DUMMYFUNCTION("""COMPUTED_VALUE"""),1193.6)</f>
        <v>1193.6</v>
      </c>
    </row>
    <row r="581">
      <c r="A581" s="5">
        <f>IFERROR(__xludf.DUMMYFUNCTION("""COMPUTED_VALUE"""),45791.64583333333)</f>
        <v>45791.64583</v>
      </c>
      <c r="B581" s="5">
        <f>IFERROR(__xludf.DUMMYFUNCTION("""COMPUTED_VALUE"""),1195.5)</f>
        <v>1195.5</v>
      </c>
    </row>
    <row r="582">
      <c r="A582" s="5">
        <f>IFERROR(__xludf.DUMMYFUNCTION("""COMPUTED_VALUE"""),45792.64583333333)</f>
        <v>45792.64583</v>
      </c>
      <c r="B582" s="5">
        <f>IFERROR(__xludf.DUMMYFUNCTION("""COMPUTED_VALUE"""),1209.1)</f>
        <v>1209.1</v>
      </c>
    </row>
    <row r="583">
      <c r="A583" s="5">
        <f>IFERROR(__xludf.DUMMYFUNCTION("""COMPUTED_VALUE"""),45793.64583333333)</f>
        <v>45793.64583</v>
      </c>
      <c r="B583" s="5">
        <f>IFERROR(__xludf.DUMMYFUNCTION("""COMPUTED_VALUE"""),1208.8)</f>
        <v>1208.8</v>
      </c>
    </row>
    <row r="584">
      <c r="A584" s="5">
        <f>IFERROR(__xludf.DUMMYFUNCTION("""COMPUTED_VALUE"""),45796.64583333333)</f>
        <v>45796.64583</v>
      </c>
      <c r="B584" s="5">
        <f>IFERROR(__xludf.DUMMYFUNCTION("""COMPUTED_VALUE"""),1202.8)</f>
        <v>1202.8</v>
      </c>
    </row>
    <row r="585">
      <c r="A585" s="5">
        <f>IFERROR(__xludf.DUMMYFUNCTION("""COMPUTED_VALUE"""),45797.64583333333)</f>
        <v>45797.64583</v>
      </c>
      <c r="B585" s="5">
        <f>IFERROR(__xludf.DUMMYFUNCTION("""COMPUTED_VALUE"""),1195.8)</f>
        <v>1195.8</v>
      </c>
    </row>
    <row r="586">
      <c r="A586" s="5">
        <f>IFERROR(__xludf.DUMMYFUNCTION("""COMPUTED_VALUE"""),45798.64583333333)</f>
        <v>45798.64583</v>
      </c>
      <c r="B586" s="5">
        <f>IFERROR(__xludf.DUMMYFUNCTION("""COMPUTED_VALUE"""),1197.8)</f>
        <v>1197.8</v>
      </c>
    </row>
    <row r="587">
      <c r="A587" s="5">
        <f>IFERROR(__xludf.DUMMYFUNCTION("""COMPUTED_VALUE"""),45799.64583333333)</f>
        <v>45799.64583</v>
      </c>
      <c r="B587" s="5">
        <f>IFERROR(__xludf.DUMMYFUNCTION("""COMPUTED_VALUE"""),1188.5)</f>
        <v>1188.5</v>
      </c>
    </row>
    <row r="588">
      <c r="A588" s="5">
        <f>IFERROR(__xludf.DUMMYFUNCTION("""COMPUTED_VALUE"""),45800.64583333333)</f>
        <v>45800.64583</v>
      </c>
      <c r="B588" s="5">
        <f>IFERROR(__xludf.DUMMYFUNCTION("""COMPUTED_VALUE"""),1210.1)</f>
        <v>1210.1</v>
      </c>
    </row>
    <row r="589">
      <c r="A589" s="5">
        <f>IFERROR(__xludf.DUMMYFUNCTION("""COMPUTED_VALUE"""),45803.64583333333)</f>
        <v>45803.64583</v>
      </c>
      <c r="B589" s="5">
        <f>IFERROR(__xludf.DUMMYFUNCTION("""COMPUTED_VALUE"""),1215.2)</f>
        <v>1215.2</v>
      </c>
    </row>
    <row r="590">
      <c r="A590" s="5">
        <f>IFERROR(__xludf.DUMMYFUNCTION("""COMPUTED_VALUE"""),45804.64583333333)</f>
        <v>45804.64583</v>
      </c>
      <c r="B590" s="5">
        <f>IFERROR(__xludf.DUMMYFUNCTION("""COMPUTED_VALUE"""),1195.6)</f>
        <v>1195.6</v>
      </c>
    </row>
    <row r="591">
      <c r="A591" s="5">
        <f>IFERROR(__xludf.DUMMYFUNCTION("""COMPUTED_VALUE"""),45805.64583333333)</f>
        <v>45805.64583</v>
      </c>
      <c r="B591" s="5">
        <f>IFERROR(__xludf.DUMMYFUNCTION("""COMPUTED_VALUE"""),1194.7)</f>
        <v>1194.7</v>
      </c>
    </row>
    <row r="592">
      <c r="A592" s="5">
        <f>IFERROR(__xludf.DUMMYFUNCTION("""COMPUTED_VALUE"""),45806.64583333333)</f>
        <v>45806.64583</v>
      </c>
      <c r="B592" s="5">
        <f>IFERROR(__xludf.DUMMYFUNCTION("""COMPUTED_VALUE"""),1201.7)</f>
        <v>1201.7</v>
      </c>
    </row>
    <row r="593">
      <c r="A593" s="5">
        <f>IFERROR(__xludf.DUMMYFUNCTION("""COMPUTED_VALUE"""),45807.64583333333)</f>
        <v>45807.64583</v>
      </c>
      <c r="B593" s="5">
        <f>IFERROR(__xludf.DUMMYFUNCTION("""COMPUTED_VALUE"""),1192.2)</f>
        <v>1192.2</v>
      </c>
    </row>
    <row r="594">
      <c r="A594" s="5">
        <f>IFERROR(__xludf.DUMMYFUNCTION("""COMPUTED_VALUE"""),45810.64583333333)</f>
        <v>45810.64583</v>
      </c>
      <c r="B594" s="5">
        <f>IFERROR(__xludf.DUMMYFUNCTION("""COMPUTED_VALUE"""),1194.4)</f>
        <v>1194.4</v>
      </c>
    </row>
    <row r="595">
      <c r="A595" s="5">
        <f>IFERROR(__xludf.DUMMYFUNCTION("""COMPUTED_VALUE"""),45811.64583333333)</f>
        <v>45811.64583</v>
      </c>
      <c r="B595" s="5">
        <f>IFERROR(__xludf.DUMMYFUNCTION("""COMPUTED_VALUE"""),1181.5)</f>
        <v>1181.5</v>
      </c>
    </row>
    <row r="596">
      <c r="A596" s="5">
        <f>IFERROR(__xludf.DUMMYFUNCTION("""COMPUTED_VALUE"""),45812.64583333333)</f>
        <v>45812.64583</v>
      </c>
      <c r="B596" s="5">
        <f>IFERROR(__xludf.DUMMYFUNCTION("""COMPUTED_VALUE"""),1171.0)</f>
        <v>1171</v>
      </c>
    </row>
    <row r="597">
      <c r="A597" s="5">
        <f>IFERROR(__xludf.DUMMYFUNCTION("""COMPUTED_VALUE"""),45813.64583333333)</f>
        <v>45813.64583</v>
      </c>
      <c r="B597" s="5">
        <f>IFERROR(__xludf.DUMMYFUNCTION("""COMPUTED_VALUE"""),1159.0)</f>
        <v>1159</v>
      </c>
    </row>
    <row r="598">
      <c r="A598" s="5">
        <f>IFERROR(__xludf.DUMMYFUNCTION("""COMPUTED_VALUE"""),45814.64583333333)</f>
        <v>45814.64583</v>
      </c>
      <c r="B598" s="5">
        <f>IFERROR(__xludf.DUMMYFUNCTION("""COMPUTED_VALUE"""),1194.6)</f>
        <v>1194.6</v>
      </c>
    </row>
    <row r="599">
      <c r="A599" s="5">
        <f>IFERROR(__xludf.DUMMYFUNCTION("""COMPUTED_VALUE"""),45817.64583333333)</f>
        <v>45817.64583</v>
      </c>
      <c r="B599" s="5">
        <f>IFERROR(__xludf.DUMMYFUNCTION("""COMPUTED_VALUE"""),1219.9)</f>
        <v>1219.9</v>
      </c>
    </row>
    <row r="600">
      <c r="A600" s="5">
        <f>IFERROR(__xludf.DUMMYFUNCTION("""COMPUTED_VALUE"""),45818.64583333333)</f>
        <v>45818.64583</v>
      </c>
      <c r="B600" s="5">
        <f>IFERROR(__xludf.DUMMYFUNCTION("""COMPUTED_VALUE"""),1232.8)</f>
        <v>1232.8</v>
      </c>
    </row>
    <row r="601">
      <c r="A601" s="5">
        <f>IFERROR(__xludf.DUMMYFUNCTION("""COMPUTED_VALUE"""),45819.64583333333)</f>
        <v>45819.64583</v>
      </c>
      <c r="B601" s="5">
        <f>IFERROR(__xludf.DUMMYFUNCTION("""COMPUTED_VALUE"""),1231.4)</f>
        <v>1231.4</v>
      </c>
    </row>
    <row r="602">
      <c r="A602" s="5">
        <f>IFERROR(__xludf.DUMMYFUNCTION("""COMPUTED_VALUE"""),45820.64583333333)</f>
        <v>45820.64583</v>
      </c>
      <c r="B602" s="5">
        <f>IFERROR(__xludf.DUMMYFUNCTION("""COMPUTED_VALUE"""),1212.9)</f>
        <v>1212.9</v>
      </c>
    </row>
    <row r="603">
      <c r="A603" s="5">
        <f>IFERROR(__xludf.DUMMYFUNCTION("""COMPUTED_VALUE"""),45821.64583333333)</f>
        <v>45821.64583</v>
      </c>
      <c r="B603" s="5">
        <f>IFERROR(__xludf.DUMMYFUNCTION("""COMPUTED_VALUE"""),1205.8)</f>
        <v>1205.8</v>
      </c>
    </row>
    <row r="604">
      <c r="A604" s="5">
        <f>IFERROR(__xludf.DUMMYFUNCTION("""COMPUTED_VALUE"""),45824.64583333333)</f>
        <v>45824.64583</v>
      </c>
      <c r="B604" s="5">
        <f>IFERROR(__xludf.DUMMYFUNCTION("""COMPUTED_VALUE"""),1215.4)</f>
        <v>1215.4</v>
      </c>
    </row>
    <row r="605">
      <c r="A605" s="5">
        <f>IFERROR(__xludf.DUMMYFUNCTION("""COMPUTED_VALUE"""),45825.64583333333)</f>
        <v>45825.64583</v>
      </c>
      <c r="B605" s="5">
        <f>IFERROR(__xludf.DUMMYFUNCTION("""COMPUTED_VALUE"""),1215.1)</f>
        <v>1215.1</v>
      </c>
    </row>
    <row r="606">
      <c r="A606" s="5">
        <f>IFERROR(__xludf.DUMMYFUNCTION("""COMPUTED_VALUE"""),45826.64583333333)</f>
        <v>45826.64583</v>
      </c>
      <c r="B606" s="5">
        <f>IFERROR(__xludf.DUMMYFUNCTION("""COMPUTED_VALUE"""),1221.0)</f>
        <v>1221</v>
      </c>
    </row>
    <row r="607">
      <c r="A607" s="5">
        <f>IFERROR(__xludf.DUMMYFUNCTION("""COMPUTED_VALUE"""),45827.64583333333)</f>
        <v>45827.64583</v>
      </c>
      <c r="B607" s="5">
        <f>IFERROR(__xludf.DUMMYFUNCTION("""COMPUTED_VALUE"""),1217.5)</f>
        <v>1217.5</v>
      </c>
    </row>
    <row r="608">
      <c r="A608" s="5">
        <f>IFERROR(__xludf.DUMMYFUNCTION("""COMPUTED_VALUE"""),45828.64583333333)</f>
        <v>45828.64583</v>
      </c>
      <c r="B608" s="5">
        <f>IFERROR(__xludf.DUMMYFUNCTION("""COMPUTED_VALUE"""),1220.7)</f>
        <v>1220.7</v>
      </c>
    </row>
    <row r="609">
      <c r="A609" s="5">
        <f>IFERROR(__xludf.DUMMYFUNCTION("""COMPUTED_VALUE"""),45831.64583333333)</f>
        <v>45831.64583</v>
      </c>
      <c r="B609" s="5">
        <f>IFERROR(__xludf.DUMMYFUNCTION("""COMPUTED_VALUE"""),1214.1)</f>
        <v>1214.1</v>
      </c>
    </row>
    <row r="610">
      <c r="A610" s="5">
        <f>IFERROR(__xludf.DUMMYFUNCTION("""COMPUTED_VALUE"""),45832.64583333333)</f>
        <v>45832.64583</v>
      </c>
      <c r="B610" s="5">
        <f>IFERROR(__xludf.DUMMYFUNCTION("""COMPUTED_VALUE"""),1221.2)</f>
        <v>1221.2</v>
      </c>
    </row>
    <row r="611">
      <c r="A611" s="5">
        <f>IFERROR(__xludf.DUMMYFUNCTION("""COMPUTED_VALUE"""),45833.64583333333)</f>
        <v>45833.64583</v>
      </c>
      <c r="B611" s="5">
        <f>IFERROR(__xludf.DUMMYFUNCTION("""COMPUTED_VALUE"""),1213.3)</f>
        <v>1213.3</v>
      </c>
    </row>
    <row r="612">
      <c r="A612" s="5">
        <f>IFERROR(__xludf.DUMMYFUNCTION("""COMPUTED_VALUE"""),45834.64583333333)</f>
        <v>45834.64583</v>
      </c>
      <c r="B612" s="5">
        <f>IFERROR(__xludf.DUMMYFUNCTION("""COMPUTED_VALUE"""),1233.5)</f>
        <v>1233.5</v>
      </c>
    </row>
    <row r="613">
      <c r="A613" s="5">
        <f>IFERROR(__xludf.DUMMYFUNCTION("""COMPUTED_VALUE"""),45835.64583333333)</f>
        <v>45835.64583</v>
      </c>
      <c r="B613" s="5">
        <f>IFERROR(__xludf.DUMMYFUNCTION("""COMPUTED_VALUE"""),1225.1)</f>
        <v>1225.1</v>
      </c>
    </row>
    <row r="614">
      <c r="A614" s="5">
        <f>IFERROR(__xludf.DUMMYFUNCTION("""COMPUTED_VALUE"""),45838.64583333333)</f>
        <v>45838.64583</v>
      </c>
      <c r="B614" s="5">
        <f>IFERROR(__xludf.DUMMYFUNCTION("""COMPUTED_VALUE"""),1199.2)</f>
        <v>1199.2</v>
      </c>
    </row>
    <row r="615">
      <c r="A615" s="5">
        <f>IFERROR(__xludf.DUMMYFUNCTION("""COMPUTED_VALUE"""),45839.64583333333)</f>
        <v>45839.64583</v>
      </c>
      <c r="B615" s="5">
        <f>IFERROR(__xludf.DUMMYFUNCTION("""COMPUTED_VALUE"""),1173.3)</f>
        <v>1173.3</v>
      </c>
    </row>
    <row r="616">
      <c r="A616" s="5">
        <f>IFERROR(__xludf.DUMMYFUNCTION("""COMPUTED_VALUE"""),45840.64583333333)</f>
        <v>45840.64583</v>
      </c>
      <c r="B616" s="5">
        <f>IFERROR(__xludf.DUMMYFUNCTION("""COMPUTED_VALUE"""),1175.3)</f>
        <v>1175.3</v>
      </c>
    </row>
    <row r="617">
      <c r="A617" s="5">
        <f>IFERROR(__xludf.DUMMYFUNCTION("""COMPUTED_VALUE"""),45841.64583333333)</f>
        <v>45841.64583</v>
      </c>
      <c r="B617" s="5">
        <f>IFERROR(__xludf.DUMMYFUNCTION("""COMPUTED_VALUE"""),1171.1)</f>
        <v>1171.1</v>
      </c>
    </row>
    <row r="618">
      <c r="A618" s="5">
        <f>IFERROR(__xludf.DUMMYFUNCTION("""COMPUTED_VALUE"""),45842.64583333333)</f>
        <v>45842.64583</v>
      </c>
      <c r="B618" s="5">
        <f>IFERROR(__xludf.DUMMYFUNCTION("""COMPUTED_VALUE"""),1177.6)</f>
        <v>1177.6</v>
      </c>
    </row>
    <row r="619">
      <c r="A619" s="5">
        <f>IFERROR(__xludf.DUMMYFUNCTION("""COMPUTED_VALUE"""),45845.64583333333)</f>
        <v>45845.64583</v>
      </c>
      <c r="B619" s="5">
        <f>IFERROR(__xludf.DUMMYFUNCTION("""COMPUTED_VALUE"""),1175.1)</f>
        <v>1175.1</v>
      </c>
    </row>
    <row r="620">
      <c r="A620" s="5">
        <f>IFERROR(__xludf.DUMMYFUNCTION("""COMPUTED_VALUE"""),45846.64583333333)</f>
        <v>45846.64583</v>
      </c>
      <c r="B620" s="5">
        <f>IFERROR(__xludf.DUMMYFUNCTION("""COMPUTED_VALUE"""),1165.4)</f>
        <v>1165.4</v>
      </c>
    </row>
    <row r="621">
      <c r="A621" s="5">
        <f>IFERROR(__xludf.DUMMYFUNCTION("""COMPUTED_VALUE"""),45847.64583333333)</f>
        <v>45847.64583</v>
      </c>
      <c r="B621" s="5">
        <f>IFERROR(__xludf.DUMMYFUNCTION("""COMPUTED_VALUE"""),1164.7)</f>
        <v>1164.7</v>
      </c>
    </row>
    <row r="622">
      <c r="A622" s="5">
        <f>IFERROR(__xludf.DUMMYFUNCTION("""COMPUTED_VALUE"""),45848.64583333333)</f>
        <v>45848.64583</v>
      </c>
      <c r="B622" s="5">
        <f>IFERROR(__xludf.DUMMYFUNCTION("""COMPUTED_VALUE"""),1164.3)</f>
        <v>1164.3</v>
      </c>
    </row>
    <row r="623">
      <c r="A623" s="5">
        <f>IFERROR(__xludf.DUMMYFUNCTION("""COMPUTED_VALUE"""),45849.64583333333)</f>
        <v>45849.64583</v>
      </c>
      <c r="B623" s="5">
        <f>IFERROR(__xludf.DUMMYFUNCTION("""COMPUTED_VALUE"""),1173.8)</f>
        <v>1173.8</v>
      </c>
    </row>
    <row r="624">
      <c r="A624" s="5">
        <f>IFERROR(__xludf.DUMMYFUNCTION("""COMPUTED_VALUE"""),45852.64583333333)</f>
        <v>45852.64583</v>
      </c>
      <c r="B624" s="5">
        <f>IFERROR(__xludf.DUMMYFUNCTION("""COMPUTED_VALUE"""),1172.7)</f>
        <v>1172.7</v>
      </c>
    </row>
    <row r="625">
      <c r="A625" s="5">
        <f>IFERROR(__xludf.DUMMYFUNCTION("""COMPUTED_VALUE"""),45853.64583333333)</f>
        <v>45853.64583</v>
      </c>
      <c r="B625" s="5">
        <f>IFERROR(__xludf.DUMMYFUNCTION("""COMPUTED_VALUE"""),1165.9)</f>
        <v>1165.9</v>
      </c>
    </row>
    <row r="626">
      <c r="A626" s="5">
        <f>IFERROR(__xludf.DUMMYFUNCTION("""COMPUTED_VALUE"""),45854.64583333333)</f>
        <v>45854.64583</v>
      </c>
      <c r="B626" s="5">
        <f>IFERROR(__xludf.DUMMYFUNCTION("""COMPUTED_VALUE"""),1168.4)</f>
        <v>1168.4</v>
      </c>
    </row>
    <row r="627">
      <c r="A627" s="5">
        <f>IFERROR(__xludf.DUMMYFUNCTION("""COMPUTED_VALUE"""),45855.64583333333)</f>
        <v>45855.64583</v>
      </c>
      <c r="B627" s="5">
        <f>IFERROR(__xludf.DUMMYFUNCTION("""COMPUTED_VALUE"""),1159.8)</f>
        <v>1159.8</v>
      </c>
    </row>
    <row r="628">
      <c r="A628" s="5">
        <f>IFERROR(__xludf.DUMMYFUNCTION("""COMPUTED_VALUE"""),45856.64583333333)</f>
        <v>45856.64583</v>
      </c>
      <c r="B628" s="5">
        <f>IFERROR(__xludf.DUMMYFUNCTION("""COMPUTED_VALUE"""),1099.3)</f>
        <v>1099.3</v>
      </c>
    </row>
    <row r="629">
      <c r="A629" s="5">
        <f>IFERROR(__xludf.DUMMYFUNCTION("""COMPUTED_VALUE"""),45859.64583333333)</f>
        <v>45859.64583</v>
      </c>
      <c r="B629" s="5">
        <f>IFERROR(__xludf.DUMMYFUNCTION("""COMPUTED_VALUE"""),1099.6)</f>
        <v>1099.6</v>
      </c>
    </row>
    <row r="630">
      <c r="A630" s="5">
        <f>IFERROR(__xludf.DUMMYFUNCTION("""COMPUTED_VALUE"""),45860.64583333333)</f>
        <v>45860.64583</v>
      </c>
      <c r="B630" s="5">
        <f>IFERROR(__xludf.DUMMYFUNCTION("""COMPUTED_VALUE"""),1098.0)</f>
        <v>1098</v>
      </c>
    </row>
    <row r="631">
      <c r="A631" s="5">
        <f>IFERROR(__xludf.DUMMYFUNCTION("""COMPUTED_VALUE"""),45861.64583333333)</f>
        <v>45861.64583</v>
      </c>
      <c r="B631" s="5">
        <f>IFERROR(__xludf.DUMMYFUNCTION("""COMPUTED_VALUE"""),1104.8)</f>
        <v>1104.8</v>
      </c>
    </row>
    <row r="632">
      <c r="A632" s="5">
        <f>IFERROR(__xludf.DUMMYFUNCTION("""COMPUTED_VALUE"""),45862.64583333333)</f>
        <v>45862.64583</v>
      </c>
      <c r="B632" s="5">
        <f>IFERROR(__xludf.DUMMYFUNCTION("""COMPUTED_VALUE"""),1095.1)</f>
        <v>1095.1</v>
      </c>
    </row>
    <row r="633">
      <c r="A633" s="5">
        <f>IFERROR(__xludf.DUMMYFUNCTION("""COMPUTED_VALUE"""),45863.64583333333)</f>
        <v>45863.64583</v>
      </c>
      <c r="B633" s="5">
        <f>IFERROR(__xludf.DUMMYFUNCTION("""COMPUTED_VALUE"""),1086.1)</f>
        <v>1086.1</v>
      </c>
    </row>
    <row r="634">
      <c r="A634" s="5">
        <f>IFERROR(__xludf.DUMMYFUNCTION("""COMPUTED_VALUE"""),45866.64583333333)</f>
        <v>45866.64583</v>
      </c>
      <c r="B634" s="5">
        <f>IFERROR(__xludf.DUMMYFUNCTION("""COMPUTED_VALUE"""),1073.6)</f>
        <v>1073.6</v>
      </c>
    </row>
    <row r="635">
      <c r="A635" s="5">
        <f>IFERROR(__xludf.DUMMYFUNCTION("""COMPUTED_VALUE"""),45867.64583333333)</f>
        <v>45867.64583</v>
      </c>
      <c r="B635" s="5">
        <f>IFERROR(__xludf.DUMMYFUNCTION("""COMPUTED_VALUE"""),1064.2)</f>
        <v>1064.2</v>
      </c>
    </row>
    <row r="636">
      <c r="A636" s="5">
        <f>IFERROR(__xludf.DUMMYFUNCTION("""COMPUTED_VALUE"""),45868.64583333333)</f>
        <v>45868.64583</v>
      </c>
      <c r="B636" s="5">
        <f>IFERROR(__xludf.DUMMYFUNCTION("""COMPUTED_VALUE"""),1073.3)</f>
        <v>1073.3</v>
      </c>
    </row>
    <row r="637">
      <c r="A637" s="5">
        <f>IFERROR(__xludf.DUMMYFUNCTION("""COMPUTED_VALUE"""),45869.64583333333)</f>
        <v>45869.64583</v>
      </c>
      <c r="B637" s="5">
        <f>IFERROR(__xludf.DUMMYFUNCTION("""COMPUTED_VALUE"""),1068.4)</f>
        <v>1068.4</v>
      </c>
    </row>
    <row r="638">
      <c r="A638" s="5">
        <f>IFERROR(__xludf.DUMMYFUNCTION("""COMPUTED_VALUE"""),45870.64583333333)</f>
        <v>45870.64583</v>
      </c>
      <c r="B638" s="5">
        <f>IFERROR(__xludf.DUMMYFUNCTION("""COMPUTED_VALUE"""),1062.4)</f>
        <v>1062.4</v>
      </c>
    </row>
    <row r="639">
      <c r="A639" s="5">
        <f>IFERROR(__xludf.DUMMYFUNCTION("""COMPUTED_VALUE"""),45873.64583333333)</f>
        <v>45873.64583</v>
      </c>
      <c r="B639" s="5">
        <f>IFERROR(__xludf.DUMMYFUNCTION("""COMPUTED_VALUE"""),1068.6)</f>
        <v>1068.6</v>
      </c>
    </row>
    <row r="640">
      <c r="A640" s="5">
        <f>IFERROR(__xludf.DUMMYFUNCTION("""COMPUTED_VALUE"""),45874.64583333333)</f>
        <v>45874.64583</v>
      </c>
      <c r="B640" s="5">
        <f>IFERROR(__xludf.DUMMYFUNCTION("""COMPUTED_VALUE"""),1070.8)</f>
        <v>1070.8</v>
      </c>
    </row>
    <row r="641">
      <c r="A641" s="5">
        <f>IFERROR(__xludf.DUMMYFUNCTION("""COMPUTED_VALUE"""),45875.64583333333)</f>
        <v>45875.64583</v>
      </c>
      <c r="B641" s="5">
        <f>IFERROR(__xludf.DUMMYFUNCTION("""COMPUTED_VALUE"""),1071.0)</f>
        <v>1071</v>
      </c>
    </row>
    <row r="642">
      <c r="A642" s="5">
        <f>IFERROR(__xludf.DUMMYFUNCTION("""COMPUTED_VALUE"""),45876.64583333333)</f>
        <v>45876.64583</v>
      </c>
      <c r="B642" s="5">
        <f>IFERROR(__xludf.DUMMYFUNCTION("""COMPUTED_VALUE"""),1076.2)</f>
        <v>1076.2</v>
      </c>
    </row>
    <row r="643">
      <c r="A643" s="5">
        <f>IFERROR(__xludf.DUMMYFUNCTION("""COMPUTED_VALUE"""),45877.64583333333)</f>
        <v>45877.64583</v>
      </c>
      <c r="B643" s="5">
        <f>IFERROR(__xludf.DUMMYFUNCTION("""COMPUTED_VALUE"""),1058.1)</f>
        <v>1058.1</v>
      </c>
    </row>
    <row r="644">
      <c r="A644" s="5">
        <f>IFERROR(__xludf.DUMMYFUNCTION("""COMPUTED_VALUE"""),45880.64583333333)</f>
        <v>45880.64583</v>
      </c>
      <c r="B644" s="5">
        <f>IFERROR(__xludf.DUMMYFUNCTION("""COMPUTED_VALUE"""),1073.3)</f>
        <v>1073.3</v>
      </c>
    </row>
    <row r="645">
      <c r="A645" s="5">
        <f>IFERROR(__xludf.DUMMYFUNCTION("""COMPUTED_VALUE"""),45881.64583333333)</f>
        <v>45881.64583</v>
      </c>
      <c r="B645" s="5">
        <f>IFERROR(__xludf.DUMMYFUNCTION("""COMPUTED_VALUE"""),1070.0)</f>
        <v>1070</v>
      </c>
    </row>
    <row r="646">
      <c r="A646" s="5">
        <f>IFERROR(__xludf.DUMMYFUNCTION("""COMPUTED_VALUE"""),45882.64583333333)</f>
        <v>45882.64583</v>
      </c>
      <c r="B646" s="5">
        <f>IFERROR(__xludf.DUMMYFUNCTION("""COMPUTED_VALUE"""),1066.0)</f>
        <v>1066</v>
      </c>
    </row>
    <row r="647">
      <c r="A647" s="5">
        <f>IFERROR(__xludf.DUMMYFUNCTION("""COMPUTED_VALUE"""),45883.64583333333)</f>
        <v>45883.64583</v>
      </c>
      <c r="B647" s="5">
        <f>IFERROR(__xludf.DUMMYFUNCTION("""COMPUTED_VALUE"""),1068.2)</f>
        <v>1068.2</v>
      </c>
    </row>
    <row r="648">
      <c r="A648" s="5">
        <f>IFERROR(__xludf.DUMMYFUNCTION("""COMPUTED_VALUE"""),45887.64583333333)</f>
        <v>45887.64583</v>
      </c>
      <c r="B648" s="5">
        <f>IFERROR(__xludf.DUMMYFUNCTION("""COMPUTED_VALUE"""),1082.6)</f>
        <v>1082.6</v>
      </c>
    </row>
    <row r="649">
      <c r="A649" s="5">
        <f>IFERROR(__xludf.DUMMYFUNCTION("""COMPUTED_VALUE"""),45888.64583333333)</f>
        <v>45888.64583</v>
      </c>
      <c r="B649" s="5">
        <f>IFERROR(__xludf.DUMMYFUNCTION("""COMPUTED_VALUE"""),1083.2)</f>
        <v>1083.2</v>
      </c>
    </row>
    <row r="650">
      <c r="A650" s="5">
        <f>IFERROR(__xludf.DUMMYFUNCTION("""COMPUTED_VALUE"""),45889.64583333333)</f>
        <v>45889.64583</v>
      </c>
      <c r="B650" s="5">
        <f>IFERROR(__xludf.DUMMYFUNCTION("""COMPUTED_VALUE"""),1080.2)</f>
        <v>1080.2</v>
      </c>
    </row>
    <row r="651">
      <c r="A651" s="5">
        <f>IFERROR(__xludf.DUMMYFUNCTION("""COMPUTED_VALUE"""),45890.64583333333)</f>
        <v>45890.64583</v>
      </c>
      <c r="B651" s="5">
        <f>IFERROR(__xludf.DUMMYFUNCTION("""COMPUTED_VALUE"""),1078.9)</f>
        <v>1078.9</v>
      </c>
    </row>
    <row r="652">
      <c r="A652" s="5">
        <f>IFERROR(__xludf.DUMMYFUNCTION("""COMPUTED_VALUE"""),45891.64583333333)</f>
        <v>45891.64583</v>
      </c>
      <c r="B652" s="5">
        <f>IFERROR(__xludf.DUMMYFUNCTION("""COMPUTED_VALUE"""),1070.9)</f>
        <v>1070.9</v>
      </c>
    </row>
    <row r="653">
      <c r="A653" s="5">
        <f>IFERROR(__xludf.DUMMYFUNCTION("""COMPUTED_VALUE"""),45894.64583333333)</f>
        <v>45894.64583</v>
      </c>
      <c r="B653" s="5">
        <f>IFERROR(__xludf.DUMMYFUNCTION("""COMPUTED_VALUE"""),1070.0)</f>
        <v>1070</v>
      </c>
    </row>
    <row r="654">
      <c r="A654" s="5">
        <f>IFERROR(__xludf.DUMMYFUNCTION("""COMPUTED_VALUE"""),45895.64583333333)</f>
        <v>45895.64583</v>
      </c>
      <c r="B654" s="5">
        <f>IFERROR(__xludf.DUMMYFUNCTION("""COMPUTED_VALUE"""),1050.1)</f>
        <v>1050.1</v>
      </c>
    </row>
    <row r="655">
      <c r="A655" s="5">
        <f>IFERROR(__xludf.DUMMYFUNCTION("""COMPUTED_VALUE"""),45897.64583333333)</f>
        <v>45897.64583</v>
      </c>
      <c r="B655" s="5">
        <f>IFERROR(__xludf.DUMMYFUNCTION("""COMPUTED_VALUE"""),1051.9)</f>
        <v>1051.9</v>
      </c>
    </row>
    <row r="656">
      <c r="A656" s="5">
        <f>IFERROR(__xludf.DUMMYFUNCTION("""COMPUTED_VALUE"""),45898.64583333333)</f>
        <v>45898.64583</v>
      </c>
      <c r="B656" s="5">
        <f>IFERROR(__xludf.DUMMYFUNCTION("""COMPUTED_VALUE"""),1045.2)</f>
        <v>1045.2</v>
      </c>
    </row>
    <row r="657">
      <c r="A657" s="5">
        <f>IFERROR(__xludf.DUMMYFUNCTION("""COMPUTED_VALUE"""),45901.64583333333)</f>
        <v>45901.64583</v>
      </c>
      <c r="B657" s="5">
        <f>IFERROR(__xludf.DUMMYFUNCTION("""COMPUTED_VALUE"""),1061.5)</f>
        <v>1061.5</v>
      </c>
    </row>
    <row r="658">
      <c r="A658" s="5">
        <f>IFERROR(__xludf.DUMMYFUNCTION("""COMPUTED_VALUE"""),45902.64583333333)</f>
        <v>45902.64583</v>
      </c>
      <c r="B658" s="5">
        <f>IFERROR(__xludf.DUMMYFUNCTION("""COMPUTED_VALUE"""),1056.2)</f>
        <v>1056.2</v>
      </c>
    </row>
    <row r="659">
      <c r="A659" s="5">
        <f>IFERROR(__xludf.DUMMYFUNCTION("""COMPUTED_VALUE"""),45903.64583333333)</f>
        <v>45903.64583</v>
      </c>
      <c r="B659" s="5">
        <f>IFERROR(__xludf.DUMMYFUNCTION("""COMPUTED_VALUE"""),1054.7)</f>
        <v>1054.7</v>
      </c>
    </row>
    <row r="660">
      <c r="A660" s="5">
        <f>IFERROR(__xludf.DUMMYFUNCTION("""COMPUTED_VALUE"""),45904.64583333333)</f>
        <v>45904.64583</v>
      </c>
      <c r="B660" s="5">
        <f>IFERROR(__xludf.DUMMYFUNCTION("""COMPUTED_VALUE"""),1050.4)</f>
        <v>1050.4</v>
      </c>
    </row>
    <row r="661">
      <c r="A661" s="5">
        <f>IFERROR(__xludf.DUMMYFUNCTION("""COMPUTED_VALUE"""),45905.64583333333)</f>
        <v>45905.64583</v>
      </c>
      <c r="B661" s="5">
        <f>IFERROR(__xludf.DUMMYFUNCTION("""COMPUTED_VALUE"""),1055.9)</f>
        <v>1055.9</v>
      </c>
    </row>
    <row r="662">
      <c r="A662" s="5">
        <f>IFERROR(__xludf.DUMMYFUNCTION("""COMPUTED_VALUE"""),45908.64583333333)</f>
        <v>45908.64583</v>
      </c>
      <c r="B662" s="5">
        <f>IFERROR(__xludf.DUMMYFUNCTION("""COMPUTED_VALUE"""),1055.5)</f>
        <v>1055.5</v>
      </c>
    </row>
    <row r="663">
      <c r="A663" s="5">
        <f>IFERROR(__xludf.DUMMYFUNCTION("""COMPUTED_VALUE"""),45909.64583333333)</f>
        <v>45909.64583</v>
      </c>
      <c r="B663" s="5">
        <f>IFERROR(__xludf.DUMMYFUNCTION("""COMPUTED_VALUE"""),1052.2)</f>
        <v>1052.2</v>
      </c>
    </row>
    <row r="664">
      <c r="A664" s="5">
        <f>IFERROR(__xludf.DUMMYFUNCTION("""COMPUTED_VALUE"""),45910.64583333333)</f>
        <v>45910.64583</v>
      </c>
      <c r="B664" s="5">
        <f>IFERROR(__xludf.DUMMYFUNCTION("""COMPUTED_VALUE"""),1070.1)</f>
        <v>1070.1</v>
      </c>
    </row>
    <row r="665">
      <c r="A665" s="5">
        <f>IFERROR(__xludf.DUMMYFUNCTION("""COMPUTED_VALUE"""),45911.64583333333)</f>
        <v>45911.64583</v>
      </c>
      <c r="B665" s="5">
        <f>IFERROR(__xludf.DUMMYFUNCTION("""COMPUTED_VALUE"""),1087.4)</f>
        <v>1087.4</v>
      </c>
    </row>
    <row r="666">
      <c r="A666" s="5">
        <f>IFERROR(__xludf.DUMMYFUNCTION("""COMPUTED_VALUE"""),45912.64583333333)</f>
        <v>45912.64583</v>
      </c>
      <c r="B666" s="5">
        <f>IFERROR(__xludf.DUMMYFUNCTION("""COMPUTED_VALUE"""),1105.3)</f>
        <v>1105.3</v>
      </c>
    </row>
    <row r="667">
      <c r="A667" s="5">
        <f>IFERROR(__xludf.DUMMYFUNCTION("""COMPUTED_VALUE"""),45915.64583333333)</f>
        <v>45915.64583</v>
      </c>
      <c r="B667" s="5">
        <f>IFERROR(__xludf.DUMMYFUNCTION("""COMPUTED_VALUE"""),1104.4)</f>
        <v>1104.4</v>
      </c>
    </row>
    <row r="668">
      <c r="A668" s="5">
        <f>IFERROR(__xludf.DUMMYFUNCTION("""COMPUTED_VALUE"""),45916.64583333333)</f>
        <v>45916.64583</v>
      </c>
      <c r="B668" s="5">
        <f>IFERROR(__xludf.DUMMYFUNCTION("""COMPUTED_VALUE"""),1121.2)</f>
        <v>1121.2</v>
      </c>
    </row>
    <row r="669">
      <c r="A669" s="5">
        <f>IFERROR(__xludf.DUMMYFUNCTION("""COMPUTED_VALUE"""),45917.64583333333)</f>
        <v>45917.64583</v>
      </c>
      <c r="B669" s="5">
        <f>IFERROR(__xludf.DUMMYFUNCTION("""COMPUTED_VALUE"""),1126.0)</f>
        <v>1126</v>
      </c>
    </row>
    <row r="670">
      <c r="A670" s="5">
        <f>IFERROR(__xludf.DUMMYFUNCTION("""COMPUTED_VALUE"""),45918.64583333333)</f>
        <v>45918.64583</v>
      </c>
      <c r="B670" s="5">
        <f>IFERROR(__xludf.DUMMYFUNCTION("""COMPUTED_VALUE"""),1133.0)</f>
        <v>1133</v>
      </c>
    </row>
    <row r="671">
      <c r="A671" s="5">
        <f>IFERROR(__xludf.DUMMYFUNCTION("""COMPUTED_VALUE"""),45919.64583333333)</f>
        <v>45919.64583</v>
      </c>
      <c r="B671" s="5">
        <f>IFERROR(__xludf.DUMMYFUNCTION("""COMPUTED_VALUE"""),1135.9)</f>
        <v>1135.9</v>
      </c>
    </row>
    <row r="672">
      <c r="A672" s="5">
        <f>IFERROR(__xludf.DUMMYFUNCTION("""COMPUTED_VALUE"""),45922.64583333333)</f>
        <v>45922.64583</v>
      </c>
      <c r="B672" s="5">
        <f>IFERROR(__xludf.DUMMYFUNCTION("""COMPUTED_VALUE"""),1144.4)</f>
        <v>1144.4</v>
      </c>
    </row>
    <row r="673">
      <c r="A673" s="5">
        <f>IFERROR(__xludf.DUMMYFUNCTION("""COMPUTED_VALUE"""),45923.64583333333)</f>
        <v>45923.64583</v>
      </c>
      <c r="B673" s="5">
        <f>IFERROR(__xludf.DUMMYFUNCTION("""COMPUTED_VALUE"""),1170.8)</f>
        <v>1170.8</v>
      </c>
    </row>
    <row r="674">
      <c r="A674" s="5">
        <f>IFERROR(__xludf.DUMMYFUNCTION("""COMPUTED_VALUE"""),45924.64583333333)</f>
        <v>45924.64583</v>
      </c>
      <c r="B674" s="5">
        <f>IFERROR(__xludf.DUMMYFUNCTION("""COMPUTED_VALUE"""),1158.9)</f>
        <v>1158.9</v>
      </c>
    </row>
    <row r="675">
      <c r="A675" s="5">
        <f>IFERROR(__xludf.DUMMYFUNCTION("""COMPUTED_VALUE"""),45925.64583333333)</f>
        <v>45925.64583</v>
      </c>
      <c r="B675" s="5">
        <f>IFERROR(__xludf.DUMMYFUNCTION("""COMPUTED_VALUE"""),1166.6)</f>
        <v>1166.6</v>
      </c>
    </row>
    <row r="676">
      <c r="A676" s="5">
        <f>IFERROR(__xludf.DUMMYFUNCTION("""COMPUTED_VALUE"""),45926.64583333333)</f>
        <v>45926.64583</v>
      </c>
      <c r="B676" s="5">
        <f>IFERROR(__xludf.DUMMYFUNCTION("""COMPUTED_VALUE"""),1154.0)</f>
        <v>1154</v>
      </c>
    </row>
    <row r="677">
      <c r="A677" s="5">
        <f>IFERROR(__xludf.DUMMYFUNCTION("""COMPUTED_VALUE"""),45929.64583333333)</f>
        <v>45929.64583</v>
      </c>
      <c r="B677" s="5">
        <f>IFERROR(__xludf.DUMMYFUNCTION("""COMPUTED_VALUE"""),1132.2)</f>
        <v>1132.2</v>
      </c>
    </row>
    <row r="678">
      <c r="A678" s="5">
        <f>IFERROR(__xludf.DUMMYFUNCTION("""COMPUTED_VALUE"""),45930.64583333333)</f>
        <v>45930.64583</v>
      </c>
      <c r="B678" s="5">
        <f>IFERROR(__xludf.DUMMYFUNCTION("""COMPUTED_VALUE"""),1131.6)</f>
        <v>1131.6</v>
      </c>
    </row>
    <row r="679">
      <c r="A679" s="5">
        <f>IFERROR(__xludf.DUMMYFUNCTION("""COMPUTED_VALUE"""),45931.64583333333)</f>
        <v>45931.64583</v>
      </c>
      <c r="B679" s="5">
        <f>IFERROR(__xludf.DUMMYFUNCTION("""COMPUTED_VALUE"""),1159.5)</f>
        <v>1159.5</v>
      </c>
    </row>
    <row r="680">
      <c r="A680" s="5">
        <f>IFERROR(__xludf.DUMMYFUNCTION("""COMPUTED_VALUE"""),45933.64583333333)</f>
        <v>45933.64583</v>
      </c>
      <c r="B680" s="5">
        <f>IFERROR(__xludf.DUMMYFUNCTION("""COMPUTED_VALUE"""),1181.0)</f>
        <v>1181</v>
      </c>
    </row>
    <row r="681">
      <c r="A681" s="5">
        <f>IFERROR(__xludf.DUMMYFUNCTION("""COMPUTED_VALUE"""),45936.64583333333)</f>
        <v>45936.64583</v>
      </c>
      <c r="B681" s="5">
        <f>IFERROR(__xludf.DUMMYFUNCTION("""COMPUTED_VALUE"""),1212.8)</f>
        <v>1212.8</v>
      </c>
    </row>
    <row r="682">
      <c r="A682" s="5">
        <f>IFERROR(__xludf.DUMMYFUNCTION("""COMPUTED_VALUE"""),45937.64583333333)</f>
        <v>45937.64583</v>
      </c>
      <c r="B682" s="5">
        <f>IFERROR(__xludf.DUMMYFUNCTION("""COMPUTED_VALUE"""),1186.8)</f>
        <v>1186.8</v>
      </c>
    </row>
    <row r="683">
      <c r="A683" s="5">
        <f>IFERROR(__xludf.DUMMYFUNCTION("""COMPUTED_VALUE"""),45938.64583333333)</f>
        <v>45938.64583</v>
      </c>
      <c r="B683" s="5">
        <f>IFERROR(__xludf.DUMMYFUNCTION("""COMPUTED_VALUE"""),1180.6)</f>
        <v>1180.6</v>
      </c>
    </row>
    <row r="684">
      <c r="A684" s="5">
        <f>IFERROR(__xludf.DUMMYFUNCTION("""COMPUTED_VALUE"""),45939.64583333333)</f>
        <v>45939.64583</v>
      </c>
      <c r="B684" s="5">
        <f>IFERROR(__xludf.DUMMYFUNCTION("""COMPUTED_VALUE"""),1167.4)</f>
        <v>1167.4</v>
      </c>
    </row>
    <row r="685">
      <c r="A685" s="5">
        <f>IFERROR(__xludf.DUMMYFUNCTION("""COMPUTED_VALUE"""),45940.64583333333)</f>
        <v>45940.64583</v>
      </c>
      <c r="B685" s="5">
        <f>IFERROR(__xludf.DUMMYFUNCTION("""COMPUTED_VALUE"""),1180.4)</f>
        <v>1180.4</v>
      </c>
    </row>
    <row r="686">
      <c r="A686" s="5">
        <f>IFERROR(__xludf.DUMMYFUNCTION("""COMPUTED_VALUE"""),45943.64583333333)</f>
        <v>45943.64583</v>
      </c>
      <c r="B686" s="5">
        <f>IFERROR(__xludf.DUMMYFUNCTION("""COMPUTED_VALUE"""),1189.6)</f>
        <v>1189.6</v>
      </c>
    </row>
    <row r="687">
      <c r="A687" s="5">
        <f>IFERROR(__xludf.DUMMYFUNCTION("""COMPUTED_VALUE"""),45944.64583333333)</f>
        <v>45944.64583</v>
      </c>
      <c r="B687" s="5">
        <f>IFERROR(__xludf.DUMMYFUNCTION("""COMPUTED_VALUE"""),1176.8)</f>
        <v>1176.8</v>
      </c>
    </row>
    <row r="688">
      <c r="A688" s="5">
        <f>IFERROR(__xludf.DUMMYFUNCTION("""COMPUTED_VALUE"""),45945.64583333333)</f>
        <v>45945.64583</v>
      </c>
      <c r="B688" s="5">
        <f>IFERROR(__xludf.DUMMYFUNCTION("""COMPUTED_VALUE"""),1169.6)</f>
        <v>1169.6</v>
      </c>
    </row>
    <row r="689">
      <c r="A689" s="5">
        <f>IFERROR(__xludf.DUMMYFUNCTION("""COMPUTED_VALUE"""),45946.64583333333)</f>
        <v>45946.64583</v>
      </c>
      <c r="B689" s="5">
        <f>IFERROR(__xludf.DUMMYFUNCTION("""COMPUTED_VALUE"""),1196.3)</f>
        <v>1196.3</v>
      </c>
    </row>
    <row r="690">
      <c r="A690" s="5">
        <f>IFERROR(__xludf.DUMMYFUNCTION("""COMPUTED_VALUE"""),45947.64583333333)</f>
        <v>45947.64583</v>
      </c>
      <c r="B690" s="5">
        <f>IFERROR(__xludf.DUMMYFUNCTION("""COMPUTED_VALUE"""),1200.2)</f>
        <v>1200.2</v>
      </c>
    </row>
    <row r="691">
      <c r="A691" s="5">
        <f>IFERROR(__xludf.DUMMYFUNCTION("""COMPUTED_VALUE"""),45950.64583333333)</f>
        <v>45950.64583</v>
      </c>
      <c r="B691" s="5">
        <f>IFERROR(__xludf.DUMMYFUNCTION("""COMPUTED_VALUE"""),1226.0)</f>
        <v>1226</v>
      </c>
    </row>
    <row r="692">
      <c r="A692" s="5">
        <f>IFERROR(__xludf.DUMMYFUNCTION("""COMPUTED_VALUE"""),45951.64583333333)</f>
        <v>45951.64583</v>
      </c>
      <c r="B692" s="5">
        <f>IFERROR(__xludf.DUMMYFUNCTION("""COMPUTED_VALUE"""),1237.3)</f>
        <v>1237.3</v>
      </c>
    </row>
    <row r="693">
      <c r="A693" s="5">
        <f>IFERROR(__xludf.DUMMYFUNCTION("""COMPUTED_VALUE"""),45953.64583333333)</f>
        <v>45953.64583</v>
      </c>
      <c r="B693" s="5">
        <f>IFERROR(__xludf.DUMMYFUNCTION("""COMPUTED_VALUE"""),1258.8)</f>
        <v>1258.8</v>
      </c>
    </row>
    <row r="694">
      <c r="A694" s="5">
        <f>IFERROR(__xludf.DUMMYFUNCTION("""COMPUTED_VALUE"""),45954.64583333333)</f>
        <v>45954.64583</v>
      </c>
      <c r="B694" s="5">
        <f>IFERROR(__xludf.DUMMYFUNCTION("""COMPUTED_VALUE"""),1241.9)</f>
        <v>1241.9</v>
      </c>
    </row>
    <row r="695">
      <c r="A695" s="5">
        <f>IFERROR(__xludf.DUMMYFUNCTION("""COMPUTED_VALUE"""),45957.64583333333)</f>
        <v>45957.64583</v>
      </c>
      <c r="B695" s="5">
        <f>IFERROR(__xludf.DUMMYFUNCTION("""COMPUTED_VALUE"""),1254.1)</f>
        <v>1254.1</v>
      </c>
    </row>
    <row r="696">
      <c r="A696" s="5">
        <f>IFERROR(__xludf.DUMMYFUNCTION("""COMPUTED_VALUE"""),45958.64583333333)</f>
        <v>45958.64583</v>
      </c>
      <c r="B696" s="5">
        <f>IFERROR(__xludf.DUMMYFUNCTION("""COMPUTED_VALUE"""),1246.3)</f>
        <v>1246.3</v>
      </c>
    </row>
    <row r="697">
      <c r="A697" s="5">
        <f>IFERROR(__xludf.DUMMYFUNCTION("""COMPUTED_VALUE"""),45959.64583333333)</f>
        <v>45959.64583</v>
      </c>
      <c r="B697" s="5">
        <f>IFERROR(__xludf.DUMMYFUNCTION("""COMPUTED_VALUE"""),1248.8)</f>
        <v>1248.8</v>
      </c>
    </row>
    <row r="698">
      <c r="A698" s="5">
        <f>IFERROR(__xludf.DUMMYFUNCTION("""COMPUTED_VALUE"""),45960.64583333333)</f>
        <v>45960.64583</v>
      </c>
      <c r="B698" s="5">
        <f>IFERROR(__xludf.DUMMYFUNCTION("""COMPUTED_VALUE"""),1238.6)</f>
        <v>1238.6</v>
      </c>
    </row>
    <row r="699">
      <c r="A699" s="5">
        <f>IFERROR(__xludf.DUMMYFUNCTION("""COMPUTED_VALUE"""),45961.64583333333)</f>
        <v>45961.64583</v>
      </c>
      <c r="B699" s="5">
        <f>IFERROR(__xludf.DUMMYFUNCTION("""COMPUTED_VALUE"""),1232.8)</f>
        <v>1232.8</v>
      </c>
    </row>
    <row r="700">
      <c r="A700" s="5">
        <f>IFERROR(__xludf.DUMMYFUNCTION("""COMPUTED_VALUE"""),45964.64583333333)</f>
        <v>45964.64583</v>
      </c>
      <c r="B700" s="5">
        <f>IFERROR(__xludf.DUMMYFUNCTION("""COMPUTED_VALUE"""),1233.7)</f>
        <v>1233.7</v>
      </c>
    </row>
    <row r="701">
      <c r="A701" s="5">
        <f>IFERROR(__xludf.DUMMYFUNCTION("""COMPUTED_VALUE"""),45965.64583333333)</f>
        <v>45965.64583</v>
      </c>
      <c r="B701" s="5">
        <f>IFERROR(__xludf.DUMMYFUNCTION("""COMPUTED_VALUE"""),1226.6)</f>
        <v>1226.6</v>
      </c>
    </row>
    <row r="702">
      <c r="A702" s="5">
        <f>IFERROR(__xludf.DUMMYFUNCTION("""COMPUTED_VALUE"""),45967.64583333333)</f>
        <v>45967.64583</v>
      </c>
      <c r="B702" s="5">
        <f>IFERROR(__xludf.DUMMYFUNCTION("""COMPUTED_VALUE"""),1228.5)</f>
        <v>1228.5</v>
      </c>
    </row>
    <row r="703">
      <c r="A703" s="5">
        <f>IFERROR(__xludf.DUMMYFUNCTION("""COMPUTED_VALUE"""),45968.64583333333)</f>
        <v>45968.64583</v>
      </c>
      <c r="B703" s="5">
        <f>IFERROR(__xludf.DUMMYFUNCTION("""COMPUTED_VALUE"""),1222.8)</f>
        <v>1222.8</v>
      </c>
    </row>
    <row r="704">
      <c r="A704" s="5">
        <f>IFERROR(__xludf.DUMMYFUNCTION("""COMPUTED_VALUE"""),45971.64583333333)</f>
        <v>45971.64583</v>
      </c>
      <c r="B704" s="5">
        <f>IFERROR(__xludf.DUMMYFUNCTION("""COMPUTED_VALUE"""),1217.0)</f>
        <v>1217</v>
      </c>
    </row>
    <row r="705">
      <c r="A705" s="5">
        <f>IFERROR(__xludf.DUMMYFUNCTION("""COMPUTED_VALUE"""),45972.64583333333)</f>
        <v>45972.64583</v>
      </c>
      <c r="B705" s="5">
        <f>IFERROR(__xludf.DUMMYFUNCTION("""COMPUTED_VALUE"""),1222.5)</f>
        <v>1222.5</v>
      </c>
    </row>
    <row r="706">
      <c r="A706" s="5">
        <f>IFERROR(__xludf.DUMMYFUNCTION("""COMPUTED_VALUE"""),45973.64583333333)</f>
        <v>45973.64583</v>
      </c>
      <c r="B706" s="5">
        <f>IFERROR(__xludf.DUMMYFUNCTION("""COMPUTED_VALUE"""),1221.6)</f>
        <v>1221.6</v>
      </c>
    </row>
    <row r="707">
      <c r="A707" s="5">
        <f>IFERROR(__xludf.DUMMYFUNCTION("""COMPUTED_VALUE"""),45974.64583333333)</f>
        <v>45974.64583</v>
      </c>
      <c r="B707" s="5">
        <f>IFERROR(__xludf.DUMMYFUNCTION("""COMPUTED_VALUE"""),1225.2)</f>
        <v>1225.2</v>
      </c>
    </row>
    <row r="708">
      <c r="A708" s="5">
        <f>IFERROR(__xludf.DUMMYFUNCTION("""COMPUTED_VALUE"""),45975.64583333333)</f>
        <v>45975.64583</v>
      </c>
      <c r="B708" s="5">
        <f>IFERROR(__xludf.DUMMYFUNCTION("""COMPUTED_VALUE"""),1241.6)</f>
        <v>1241.6</v>
      </c>
    </row>
    <row r="709">
      <c r="A709" s="5">
        <f>IFERROR(__xludf.DUMMYFUNCTION("""COMPUTED_VALUE"""),45978.64583333333)</f>
        <v>45978.64583</v>
      </c>
      <c r="B709" s="5">
        <f>IFERROR(__xludf.DUMMYFUNCTION("""COMPUTED_VALUE"""),1249.6)</f>
        <v>1249.6</v>
      </c>
    </row>
    <row r="710">
      <c r="A710" s="5">
        <f>IFERROR(__xludf.DUMMYFUNCTION("""COMPUTED_VALUE"""),45979.64583333333)</f>
        <v>45979.64583</v>
      </c>
      <c r="B710" s="5">
        <f>IFERROR(__xludf.DUMMYFUNCTION("""COMPUTED_VALUE"""),1265.4)</f>
        <v>1265.4</v>
      </c>
    </row>
    <row r="711">
      <c r="A711" s="5">
        <f>IFERROR(__xludf.DUMMYFUNCTION("""COMPUTED_VALUE"""),45980.64583333333)</f>
        <v>45980.64583</v>
      </c>
      <c r="B711" s="5">
        <f>IFERROR(__xludf.DUMMYFUNCTION("""COMPUTED_VALUE"""),1270.4)</f>
        <v>1270.4</v>
      </c>
    </row>
    <row r="712">
      <c r="A712" s="5">
        <f>IFERROR(__xludf.DUMMYFUNCTION("""COMPUTED_VALUE"""),45981.64583333333)</f>
        <v>45981.64583</v>
      </c>
      <c r="B712" s="5">
        <f>IFERROR(__xludf.DUMMYFUNCTION("""COMPUTED_VALUE"""),1285.2)</f>
        <v>1285.2</v>
      </c>
    </row>
    <row r="713">
      <c r="A713" s="5">
        <f>IFERROR(__xludf.DUMMYFUNCTION("""COMPUTED_VALUE"""),45982.64583333333)</f>
        <v>45982.64583</v>
      </c>
      <c r="B713" s="5">
        <f>IFERROR(__xludf.DUMMYFUNCTION("""COMPUTED_VALUE"""),1275.8)</f>
        <v>1275.8</v>
      </c>
    </row>
    <row r="714">
      <c r="A714" s="5">
        <f>IFERROR(__xludf.DUMMYFUNCTION("""COMPUTED_VALUE"""),45985.64583333333)</f>
        <v>45985.64583</v>
      </c>
      <c r="B714" s="5">
        <f>IFERROR(__xludf.DUMMYFUNCTION("""COMPUTED_VALUE"""),1269.0)</f>
        <v>1269</v>
      </c>
    </row>
    <row r="715">
      <c r="A715" s="5">
        <f>IFERROR(__xludf.DUMMYFUNCTION("""COMPUTED_VALUE"""),45986.64583333333)</f>
        <v>45986.64583</v>
      </c>
      <c r="B715" s="5">
        <f>IFERROR(__xludf.DUMMYFUNCTION("""COMPUTED_VALUE"""),1266.3)</f>
        <v>1266.3</v>
      </c>
    </row>
    <row r="716">
      <c r="A716" s="5">
        <f>IFERROR(__xludf.DUMMYFUNCTION("""COMPUTED_VALUE"""),45987.64583333333)</f>
        <v>45987.64583</v>
      </c>
      <c r="B716" s="5">
        <f>IFERROR(__xludf.DUMMYFUNCTION("""COMPUTED_VALUE"""),1290.2)</f>
        <v>1290.2</v>
      </c>
    </row>
    <row r="717">
      <c r="A717" s="5">
        <f>IFERROR(__xludf.DUMMYFUNCTION("""COMPUTED_VALUE"""),45988.64583333333)</f>
        <v>45988.64583</v>
      </c>
      <c r="B717" s="5">
        <f>IFERROR(__xludf.DUMMYFUNCTION("""COMPUTED_VALUE"""),1287.3)</f>
        <v>1287.3</v>
      </c>
    </row>
    <row r="718">
      <c r="A718" s="5">
        <f>IFERROR(__xludf.DUMMYFUNCTION("""COMPUTED_VALUE"""),45989.64583333333)</f>
        <v>45989.64583</v>
      </c>
      <c r="B718" s="5">
        <f>IFERROR(__xludf.DUMMYFUNCTION("""COMPUTED_VALUE"""),1279.7)</f>
        <v>1279.7</v>
      </c>
    </row>
    <row r="719">
      <c r="A719" s="5">
        <f>IFERROR(__xludf.DUMMYFUNCTION("""COMPUTED_VALUE"""),45992.64583333333)</f>
        <v>45992.64583</v>
      </c>
      <c r="B719" s="5">
        <f>IFERROR(__xludf.DUMMYFUNCTION("""COMPUTED_VALUE"""),1275.7)</f>
        <v>1275.7</v>
      </c>
    </row>
    <row r="720">
      <c r="A720" s="5">
        <f>IFERROR(__xludf.DUMMYFUNCTION("""COMPUTED_VALUE"""),45993.64583333333)</f>
        <v>45993.64583</v>
      </c>
      <c r="B720" s="5">
        <f>IFERROR(__xludf.DUMMYFUNCTION("""COMPUTED_VALUE"""),1258.0)</f>
        <v>1258</v>
      </c>
    </row>
    <row r="721">
      <c r="A721" s="5">
        <f>IFERROR(__xludf.DUMMYFUNCTION("""COMPUTED_VALUE"""),45994.64583333333)</f>
        <v>45994.64583</v>
      </c>
      <c r="B721" s="5">
        <f>IFERROR(__xludf.DUMMYFUNCTION("""COMPUTED_VALUE"""),1270.7)</f>
        <v>1270.7</v>
      </c>
    </row>
    <row r="722">
      <c r="A722" s="5">
        <f>IFERROR(__xludf.DUMMYFUNCTION("""COMPUTED_VALUE"""),45995.64583333333)</f>
        <v>45995.64583</v>
      </c>
      <c r="B722" s="5">
        <f>IFERROR(__xludf.DUMMYFUNCTION("""COMPUTED_VALUE"""),1280.0)</f>
        <v>1280</v>
      </c>
    </row>
    <row r="723">
      <c r="A723" s="5">
        <f>IFERROR(__xludf.DUMMYFUNCTION("""COMPUTED_VALUE"""),45996.64583333333)</f>
        <v>45996.64583</v>
      </c>
      <c r="B723" s="5">
        <f>IFERROR(__xludf.DUMMYFUNCTION("""COMPUTED_VALUE"""),1282.5)</f>
        <v>1282.5</v>
      </c>
    </row>
    <row r="724">
      <c r="A724" s="5">
        <f>IFERROR(__xludf.DUMMYFUNCTION("""COMPUTED_VALUE"""),45999.64583333333)</f>
        <v>45999.64583</v>
      </c>
      <c r="B724" s="5">
        <f>IFERROR(__xludf.DUMMYFUNCTION("""COMPUTED_VALUE"""),1273.8)</f>
        <v>1273.8</v>
      </c>
    </row>
    <row r="725">
      <c r="A725" s="5">
        <f>IFERROR(__xludf.DUMMYFUNCTION("""COMPUTED_VALUE"""),46000.64583333333)</f>
        <v>46000.64583</v>
      </c>
      <c r="B725" s="5">
        <f>IFERROR(__xludf.DUMMYFUNCTION("""COMPUTED_VALUE"""),1275.9)</f>
        <v>1275.9</v>
      </c>
    </row>
    <row r="726">
      <c r="A726" s="5">
        <f>IFERROR(__xludf.DUMMYFUNCTION("""COMPUTED_VALUE"""),46001.64583333333)</f>
        <v>46001.64583</v>
      </c>
      <c r="B726" s="5">
        <f>IFERROR(__xludf.DUMMYFUNCTION("""COMPUTED_VALUE"""),1278.6)</f>
        <v>1278.6</v>
      </c>
    </row>
    <row r="727">
      <c r="A727" s="5">
        <f>IFERROR(__xludf.DUMMYFUNCTION("""COMPUTED_VALUE"""),46002.64583333333)</f>
        <v>46002.64583</v>
      </c>
      <c r="B727" s="5">
        <f>IFERROR(__xludf.DUMMYFUNCTION("""COMPUTED_VALUE"""),1272.7)</f>
        <v>1272.7</v>
      </c>
    </row>
    <row r="728">
      <c r="A728" s="5">
        <f>IFERROR(__xludf.DUMMYFUNCTION("""COMPUTED_VALUE"""),46003.64583333333)</f>
        <v>46003.64583</v>
      </c>
      <c r="B728" s="5">
        <f>IFERROR(__xludf.DUMMYFUNCTION("""COMPUTED_VALUE"""),1286.1)</f>
        <v>1286.1</v>
      </c>
    </row>
    <row r="729">
      <c r="A729" s="5">
        <f>IFERROR(__xludf.DUMMYFUNCTION("""COMPUTED_VALUE"""),46006.64583333333)</f>
        <v>46006.64583</v>
      </c>
      <c r="B729" s="5">
        <f>IFERROR(__xludf.DUMMYFUNCTION("""COMPUTED_VALUE"""),1284.8)</f>
        <v>1284.8</v>
      </c>
    </row>
    <row r="730">
      <c r="A730" s="5">
        <f>IFERROR(__xludf.DUMMYFUNCTION("""COMPUTED_VALUE"""),46007.64583333333)</f>
        <v>46007.64583</v>
      </c>
      <c r="B730" s="5">
        <f>IFERROR(__xludf.DUMMYFUNCTION("""COMPUTED_VALUE"""),1219.6)</f>
        <v>1219.6</v>
      </c>
    </row>
    <row r="731">
      <c r="A731" s="5">
        <f>IFERROR(__xludf.DUMMYFUNCTION("""COMPUTED_VALUE"""),46008.64583333333)</f>
        <v>46008.64583</v>
      </c>
      <c r="B731" s="5">
        <f>IFERROR(__xludf.DUMMYFUNCTION("""COMPUTED_VALUE"""),1224.7)</f>
        <v>1224.7</v>
      </c>
    </row>
    <row r="732">
      <c r="A732" s="5">
        <f>IFERROR(__xludf.DUMMYFUNCTION("""COMPUTED_VALUE"""),46009.64583333333)</f>
        <v>46009.64583</v>
      </c>
      <c r="B732" s="5">
        <f>IFERROR(__xludf.DUMMYFUNCTION("""COMPUTED_VALUE"""),1229.8)</f>
        <v>1229.8</v>
      </c>
    </row>
    <row r="733">
      <c r="A733" s="5">
        <f>IFERROR(__xludf.DUMMYFUNCTION("""COMPUTED_VALUE"""),46010.64583333333)</f>
        <v>46010.64583</v>
      </c>
      <c r="B733" s="5">
        <f>IFERROR(__xludf.DUMMYFUNCTION("""COMPUTED_VALUE"""),1230.6)</f>
        <v>1230.6</v>
      </c>
    </row>
    <row r="734">
      <c r="A734" s="5">
        <f>IFERROR(__xludf.DUMMYFUNCTION("""COMPUTED_VALUE"""),46013.64583333333)</f>
        <v>46013.64583</v>
      </c>
      <c r="B734" s="5">
        <f>IFERROR(__xludf.DUMMYFUNCTION("""COMPUTED_VALUE"""),1233.2)</f>
        <v>1233.2</v>
      </c>
    </row>
    <row r="735">
      <c r="A735" s="5">
        <f>IFERROR(__xludf.DUMMYFUNCTION("""COMPUTED_VALUE"""),46014.64583333333)</f>
        <v>46014.64583</v>
      </c>
      <c r="B735" s="5">
        <f>IFERROR(__xludf.DUMMYFUNCTION("""COMPUTED_VALUE"""),1225.0)</f>
        <v>1225</v>
      </c>
    </row>
    <row r="736">
      <c r="A736" s="5">
        <f>IFERROR(__xludf.DUMMYFUNCTION("""COMPUTED_VALUE"""),46015.64583333333)</f>
        <v>46015.64583</v>
      </c>
      <c r="B736" s="5">
        <f>IFERROR(__xludf.DUMMYFUNCTION("""COMPUTED_VALUE"""),1226.3)</f>
        <v>1226.3</v>
      </c>
    </row>
    <row r="737">
      <c r="A737" s="5">
        <f>IFERROR(__xludf.DUMMYFUNCTION("""COMPUTED_VALUE"""),46017.64583333333)</f>
        <v>46017.64583</v>
      </c>
      <c r="B737" s="5">
        <f>IFERROR(__xludf.DUMMYFUNCTION("""COMPUTED_VALUE"""),1228.2)</f>
        <v>1228.2</v>
      </c>
    </row>
    <row r="738">
      <c r="A738" s="5">
        <f>IFERROR(__xludf.DUMMYFUNCTION("""COMPUTED_VALUE"""),46020.64583333333)</f>
        <v>46020.64583</v>
      </c>
      <c r="B738" s="5">
        <f>IFERROR(__xludf.DUMMYFUNCTION("""COMPUTED_VALUE"""),1232.0)</f>
        <v>1232</v>
      </c>
    </row>
    <row r="739">
      <c r="A739" s="5">
        <f>IFERROR(__xludf.DUMMYFUNCTION("""COMPUTED_VALUE"""),46021.64583333333)</f>
        <v>46021.64583</v>
      </c>
      <c r="B739" s="5">
        <f>IFERROR(__xludf.DUMMYFUNCTION("""COMPUTED_VALUE"""),1246.0)</f>
        <v>1246</v>
      </c>
    </row>
    <row r="740">
      <c r="A740" s="5">
        <f>IFERROR(__xludf.DUMMYFUNCTION("""COMPUTED_VALUE"""),46022.64583333333)</f>
        <v>46022.64583</v>
      </c>
      <c r="B740" s="5">
        <f>IFERROR(__xludf.DUMMYFUNCTION("""COMPUTED_VALUE"""),1269.4)</f>
        <v>1269.4</v>
      </c>
    </row>
    <row r="741">
      <c r="A741" s="5">
        <f>IFERROR(__xludf.DUMMYFUNCTION("""COMPUTED_VALUE"""),46023.64583333333)</f>
        <v>46023.64583</v>
      </c>
      <c r="B741" s="5">
        <f>IFERROR(__xludf.DUMMYFUNCTION("""COMPUTED_VALUE"""),1274.4)</f>
        <v>1274.4</v>
      </c>
    </row>
    <row r="742">
      <c r="A742" s="5">
        <f>IFERROR(__xludf.DUMMYFUNCTION("""COMPUTED_VALUE"""),46024.64583333333)</f>
        <v>46024.64583</v>
      </c>
      <c r="B742" s="5">
        <f>IFERROR(__xludf.DUMMYFUNCTION("""COMPUTED_VALUE"""),1266.9)</f>
        <v>1266.9</v>
      </c>
    </row>
    <row r="743">
      <c r="A743" s="5">
        <f>IFERROR(__xludf.DUMMYFUNCTION("""COMPUTED_VALUE"""),46027.64583333333)</f>
        <v>46027.64583</v>
      </c>
      <c r="B743" s="5">
        <f>IFERROR(__xludf.DUMMYFUNCTION("""COMPUTED_VALUE"""),1285.8)</f>
        <v>1285.8</v>
      </c>
    </row>
    <row r="744">
      <c r="A744" s="5">
        <f>IFERROR(__xludf.DUMMYFUNCTION("""COMPUTED_VALUE"""),46028.64583333333)</f>
        <v>46028.64583</v>
      </c>
      <c r="B744" s="5">
        <f>IFERROR(__xludf.DUMMYFUNCTION("""COMPUTED_VALUE"""),1293.8)</f>
        <v>1293.8</v>
      </c>
    </row>
    <row r="745">
      <c r="A745" s="5">
        <f>IFERROR(__xludf.DUMMYFUNCTION("""COMPUTED_VALUE"""),46029.64583333333)</f>
        <v>46029.64583</v>
      </c>
      <c r="B745" s="5">
        <f>IFERROR(__xludf.DUMMYFUNCTION("""COMPUTED_VALUE"""),1295.5)</f>
        <v>1295.5</v>
      </c>
    </row>
    <row r="746">
      <c r="A746" s="5">
        <f>IFERROR(__xludf.DUMMYFUNCTION("""COMPUTED_VALUE"""),46030.64583333333)</f>
        <v>46030.64583</v>
      </c>
      <c r="B746" s="5">
        <f>IFERROR(__xludf.DUMMYFUNCTION("""COMPUTED_VALUE"""),1286.8)</f>
        <v>1286.8</v>
      </c>
    </row>
    <row r="747">
      <c r="A747" s="5">
        <f>IFERROR(__xludf.DUMMYFUNCTION("""COMPUTED_VALUE"""),46031.64583333333)</f>
        <v>46031.64583</v>
      </c>
      <c r="B747" s="5">
        <f>IFERROR(__xludf.DUMMYFUNCTION("""COMPUTED_VALUE"""),1272.0)</f>
        <v>1272</v>
      </c>
    </row>
    <row r="748">
      <c r="A748" s="5">
        <f>IFERROR(__xludf.DUMMYFUNCTION("""COMPUTED_VALUE"""),46034.64583333333)</f>
        <v>46034.64583</v>
      </c>
      <c r="B748" s="5">
        <f>IFERROR(__xludf.DUMMYFUNCTION("""COMPUTED_VALUE"""),1274.2)</f>
        <v>1274.2</v>
      </c>
    </row>
    <row r="749">
      <c r="A749" s="5">
        <f>IFERROR(__xludf.DUMMYFUNCTION("""COMPUTED_VALUE"""),46035.64583333333)</f>
        <v>46035.64583</v>
      </c>
      <c r="B749" s="5">
        <f>IFERROR(__xludf.DUMMYFUNCTION("""COMPUTED_VALUE"""),1262.0)</f>
        <v>1262</v>
      </c>
    </row>
    <row r="750">
      <c r="A750" s="5">
        <f>IFERROR(__xludf.DUMMYFUNCTION("""COMPUTED_VALUE"""),46036.64583333333)</f>
        <v>46036.64583</v>
      </c>
      <c r="B750" s="5">
        <f>IFERROR(__xludf.DUMMYFUNCTION("""COMPUTED_VALUE"""),1298.8)</f>
        <v>1298.8</v>
      </c>
    </row>
    <row r="751">
      <c r="A751" s="5">
        <f>IFERROR(__xludf.DUMMYFUNCTION("""COMPUTED_VALUE"""),46038.64583333333)</f>
        <v>46038.64583</v>
      </c>
      <c r="B751" s="5">
        <f>IFERROR(__xludf.DUMMYFUNCTION("""COMPUTED_VALUE"""),1294.2)</f>
        <v>1294.2</v>
      </c>
    </row>
    <row r="752">
      <c r="A752" s="5">
        <f>IFERROR(__xludf.DUMMYFUNCTION("""COMPUTED_VALUE"""),46041.64583333333)</f>
        <v>46041.64583</v>
      </c>
      <c r="B752" s="5">
        <f>IFERROR(__xludf.DUMMYFUNCTION("""COMPUTED_VALUE"""),1307.5)</f>
        <v>1307.5</v>
      </c>
    </row>
    <row r="753">
      <c r="A753" s="5">
        <f>IFERROR(__xludf.DUMMYFUNCTION("""COMPUTED_VALUE"""),46042.64583333333)</f>
        <v>46042.64583</v>
      </c>
      <c r="B753" s="5">
        <f>IFERROR(__xludf.DUMMYFUNCTION("""COMPUTED_VALUE"""),1293.5)</f>
        <v>1293.5</v>
      </c>
    </row>
    <row r="754">
      <c r="A754" s="5">
        <f>IFERROR(__xludf.DUMMYFUNCTION("""COMPUTED_VALUE"""),46043.64583333333)</f>
        <v>46043.64583</v>
      </c>
      <c r="B754" s="5">
        <f>IFERROR(__xludf.DUMMYFUNCTION("""COMPUTED_VALUE"""),1284.9)</f>
        <v>1284.9</v>
      </c>
    </row>
    <row r="755">
      <c r="A755" s="5">
        <f>IFERROR(__xludf.DUMMYFUNCTION("""COMPUTED_VALUE"""),46044.64583333333)</f>
        <v>46044.64583</v>
      </c>
      <c r="B755" s="5">
        <f>IFERROR(__xludf.DUMMYFUNCTION("""COMPUTED_VALUE"""),1294.8)</f>
        <v>1294.8</v>
      </c>
    </row>
    <row r="756">
      <c r="A756" s="5">
        <f>IFERROR(__xludf.DUMMYFUNCTION("""COMPUTED_VALUE"""),46045.64583333333)</f>
        <v>46045.64583</v>
      </c>
      <c r="B756" s="5">
        <f>IFERROR(__xludf.DUMMYFUNCTION("""COMPUTED_VALUE"""),1258.0)</f>
        <v>1258</v>
      </c>
    </row>
    <row r="757">
      <c r="A757" s="5">
        <f>IFERROR(__xludf.DUMMYFUNCTION("""COMPUTED_VALUE"""),46049.64583333333)</f>
        <v>46049.64583</v>
      </c>
      <c r="B757" s="5">
        <f>IFERROR(__xludf.DUMMYFUNCTION("""COMPUTED_VALUE"""),1315.8)</f>
        <v>1315.8</v>
      </c>
    </row>
    <row r="758">
      <c r="A758" s="5">
        <f>IFERROR(__xludf.DUMMYFUNCTION("""COMPUTED_VALUE"""),46050.64583333333)</f>
        <v>46050.64583</v>
      </c>
      <c r="B758" s="5">
        <f>IFERROR(__xludf.DUMMYFUNCTION("""COMPUTED_VALUE"""),1319.8)</f>
        <v>1319.8</v>
      </c>
    </row>
    <row r="759">
      <c r="A759" s="5">
        <f>IFERROR(__xludf.DUMMYFUNCTION("""COMPUTED_VALUE"""),46051.64583333333)</f>
        <v>46051.64583</v>
      </c>
      <c r="B759" s="5">
        <f>IFERROR(__xludf.DUMMYFUNCTION("""COMPUTED_VALUE"""),1363.7)</f>
        <v>1363.7</v>
      </c>
    </row>
    <row r="760">
      <c r="A760" s="5">
        <f>IFERROR(__xludf.DUMMYFUNCTION("""COMPUTED_VALUE"""),46052.64583333333)</f>
        <v>46052.64583</v>
      </c>
      <c r="B760" s="5">
        <f>IFERROR(__xludf.DUMMYFUNCTION("""COMPUTED_VALUE"""),1370.4)</f>
        <v>1370.4</v>
      </c>
    </row>
    <row r="761">
      <c r="A761" s="5">
        <f>IFERROR(__xludf.DUMMYFUNCTION("""COMPUTED_VALUE"""),46055.64583333333)</f>
        <v>46055.64583</v>
      </c>
      <c r="B761" s="5">
        <f>IFERROR(__xludf.DUMMYFUNCTION("""COMPUTED_VALUE"""),1311.5)</f>
        <v>1311.5</v>
      </c>
    </row>
    <row r="762">
      <c r="A762" s="5">
        <f>IFERROR(__xludf.DUMMYFUNCTION("""COMPUTED_VALUE"""),46056.64583333333)</f>
        <v>46056.64583</v>
      </c>
      <c r="B762" s="5">
        <f>IFERROR(__xludf.DUMMYFUNCTION("""COMPUTED_VALUE"""),1356.2)</f>
        <v>1356.2</v>
      </c>
    </row>
    <row r="763">
      <c r="A763" s="5">
        <f>IFERROR(__xludf.DUMMYFUNCTION("""COMPUTED_VALUE"""),46057.64583333333)</f>
        <v>46057.64583</v>
      </c>
      <c r="B763" s="5">
        <f>IFERROR(__xludf.DUMMYFUNCTION("""COMPUTED_VALUE"""),1338.7)</f>
        <v>1338.7</v>
      </c>
    </row>
    <row r="764">
      <c r="A764" s="5">
        <f>IFERROR(__xludf.DUMMYFUNCTION("""COMPUTED_VALUE"""),46058.64583333333)</f>
        <v>46058.64583</v>
      </c>
      <c r="B764" s="5">
        <f>IFERROR(__xludf.DUMMYFUNCTION("""COMPUTED_VALUE"""),1330.6)</f>
        <v>1330.6</v>
      </c>
    </row>
    <row r="765">
      <c r="A765" s="5">
        <f>IFERROR(__xludf.DUMMYFUNCTION("""COMPUTED_VALUE"""),46059.64583333333)</f>
        <v>46059.64583</v>
      </c>
      <c r="B765" s="5">
        <f>IFERROR(__xludf.DUMMYFUNCTION("""COMPUTED_VALUE"""),1341.6)</f>
        <v>1341.6</v>
      </c>
    </row>
    <row r="766">
      <c r="A766" s="5">
        <f>IFERROR(__xludf.DUMMYFUNCTION("""COMPUTED_VALUE"""),46062.64583333333)</f>
        <v>46062.64583</v>
      </c>
      <c r="B766" s="5">
        <f>IFERROR(__xludf.DUMMYFUNCTION("""COMPUTED_VALUE"""),1341.4)</f>
        <v>1341.4</v>
      </c>
    </row>
    <row r="767">
      <c r="A767" s="5">
        <f>IFERROR(__xludf.DUMMYFUNCTION("""COMPUTED_VALUE"""),46063.64583333333)</f>
        <v>46063.64583</v>
      </c>
      <c r="B767" s="5">
        <f>IFERROR(__xludf.DUMMYFUNCTION("""COMPUTED_VALUE"""),1356.7)</f>
        <v>1356.7</v>
      </c>
    </row>
    <row r="768">
      <c r="A768" s="5">
        <f>IFERROR(__xludf.DUMMYFUNCTION("""COMPUTED_VALUE"""),46064.64583333333)</f>
        <v>46064.64583</v>
      </c>
      <c r="B768" s="5">
        <f>IFERROR(__xludf.DUMMYFUNCTION("""COMPUTED_VALUE"""),1347.3)</f>
        <v>1347.3</v>
      </c>
    </row>
    <row r="769">
      <c r="A769" s="5">
        <f>IFERROR(__xludf.DUMMYFUNCTION("""COMPUTED_VALUE"""),46065.64583333333)</f>
        <v>46065.64583</v>
      </c>
      <c r="B769" s="5">
        <f>IFERROR(__xludf.DUMMYFUNCTION("""COMPUTED_VALUE"""),1340.0)</f>
        <v>1340</v>
      </c>
    </row>
    <row r="770">
      <c r="A770" s="5">
        <f>IFERROR(__xludf.DUMMYFUNCTION("""COMPUTED_VALUE"""),46066.64583333333)</f>
        <v>46066.64583</v>
      </c>
      <c r="B770" s="5">
        <f>IFERROR(__xludf.DUMMYFUNCTION("""COMPUTED_VALUE"""),1332.3)</f>
        <v>1332.3</v>
      </c>
    </row>
    <row r="771">
      <c r="A771" s="5">
        <f>IFERROR(__xludf.DUMMYFUNCTION("""COMPUTED_VALUE"""),46069.64583333333)</f>
        <v>46069.64583</v>
      </c>
      <c r="B771" s="5">
        <f>IFERROR(__xludf.DUMMYFUNCTION("""COMPUTED_VALUE"""),1358.3)</f>
        <v>1358.3</v>
      </c>
    </row>
    <row r="772">
      <c r="A772" s="5">
        <f>IFERROR(__xludf.DUMMYFUNCTION("""COMPUTED_VALUE"""),46070.64583333333)</f>
        <v>46070.64583</v>
      </c>
      <c r="B772" s="5">
        <f>IFERROR(__xludf.DUMMYFUNCTION("""COMPUTED_VALUE"""),1357.2)</f>
        <v>1357.2</v>
      </c>
    </row>
    <row r="773">
      <c r="A773" s="5">
        <f>IFERROR(__xludf.DUMMYFUNCTION("""COMPUTED_VALUE"""),46071.64583333333)</f>
        <v>46071.64583</v>
      </c>
      <c r="B773" s="5">
        <f>IFERROR(__xludf.DUMMYFUNCTION("""COMPUTED_VALUE"""),1377.0)</f>
        <v>1377</v>
      </c>
    </row>
    <row r="774">
      <c r="A774" s="5">
        <f>IFERROR(__xludf.DUMMYFUNCTION("""COMPUTED_VALUE"""),46072.64583333333)</f>
        <v>46072.64583</v>
      </c>
      <c r="B774" s="5">
        <f>IFERROR(__xludf.DUMMYFUNCTION("""COMPUTED_VALUE"""),1356.6)</f>
        <v>1356.6</v>
      </c>
    </row>
    <row r="775">
      <c r="A775" s="5">
        <f>IFERROR(__xludf.DUMMYFUNCTION("""COMPUTED_VALUE"""),46073.64583333333)</f>
        <v>46073.64583</v>
      </c>
      <c r="B775" s="5">
        <f>IFERROR(__xludf.DUMMYFUNCTION("""COMPUTED_VALUE"""),1368.3)</f>
        <v>1368.3</v>
      </c>
    </row>
    <row r="776">
      <c r="A776" s="5">
        <f>IFERROR(__xludf.DUMMYFUNCTION("""COMPUTED_VALUE"""),46076.64583333333)</f>
        <v>46076.64583</v>
      </c>
      <c r="B776" s="5">
        <f>IFERROR(__xludf.DUMMYFUNCTION("""COMPUTED_VALUE"""),1386.7)</f>
        <v>1386.7</v>
      </c>
    </row>
    <row r="777">
      <c r="A777" s="5">
        <f>IFERROR(__xludf.DUMMYFUNCTION("""COMPUTED_VALUE"""),46077.64583333333)</f>
        <v>46077.64583</v>
      </c>
      <c r="B777" s="5">
        <f>IFERROR(__xludf.DUMMYFUNCTION("""COMPUTED_VALUE"""),1387.6)</f>
        <v>1387.6</v>
      </c>
    </row>
    <row r="778">
      <c r="A778" s="5">
        <f>IFERROR(__xludf.DUMMYFUNCTION("""COMPUTED_VALUE"""),46078.64583333333)</f>
        <v>46078.64583</v>
      </c>
      <c r="B778" s="5">
        <f>IFERROR(__xludf.DUMMYFUNCTION("""COMPUTED_VALUE"""),1403.0)</f>
        <v>1403</v>
      </c>
    </row>
    <row r="779">
      <c r="A779" s="5">
        <f>IFERROR(__xludf.DUMMYFUNCTION("""COMPUTED_VALUE"""),46079.64583333333)</f>
        <v>46079.64583</v>
      </c>
      <c r="B779" s="5">
        <f>IFERROR(__xludf.DUMMYFUNCTION("""COMPUTED_VALUE"""),1395.5)</f>
        <v>1395.5</v>
      </c>
    </row>
    <row r="780">
      <c r="A780" s="5">
        <f>IFERROR(__xludf.DUMMYFUNCTION("""COMPUTED_VALUE"""),46080.64583333333)</f>
        <v>46080.64583</v>
      </c>
      <c r="B780" s="5">
        <f>IFERROR(__xludf.DUMMYFUNCTION("""COMPUTED_VALUE"""),1383.9)</f>
        <v>1383.9</v>
      </c>
    </row>
    <row r="781">
      <c r="A781" s="5">
        <f>IFERROR(__xludf.DUMMYFUNCTION("""COMPUTED_VALUE"""),46083.64583333333)</f>
        <v>46083.64583</v>
      </c>
      <c r="B781" s="5">
        <f>IFERROR(__xludf.DUMMYFUNCTION("""COMPUTED_VALUE"""),1372.3)</f>
        <v>1372.3</v>
      </c>
    </row>
    <row r="782">
      <c r="A782" s="5">
        <f>IFERROR(__xludf.DUMMYFUNCTION("""COMPUTED_VALUE"""),46085.64583333333)</f>
        <v>46085.64583</v>
      </c>
      <c r="B782" s="5">
        <f>IFERROR(__xludf.DUMMYFUNCTION("""COMPUTED_VALUE"""),1351.3)</f>
        <v>1351.3</v>
      </c>
    </row>
    <row r="783">
      <c r="A783" s="5">
        <f>IFERROR(__xludf.DUMMYFUNCTION("""COMPUTED_VALUE"""),46086.64583333333)</f>
        <v>46086.64583</v>
      </c>
      <c r="B783" s="5">
        <f>IFERROR(__xludf.DUMMYFUNCTION("""COMPUTED_VALUE"""),1349.1)</f>
        <v>1349.1</v>
      </c>
    </row>
    <row r="784">
      <c r="A784" s="5">
        <f>IFERROR(__xludf.DUMMYFUNCTION("""COMPUTED_VALUE"""),46087.64583333333)</f>
        <v>46087.64583</v>
      </c>
      <c r="B784" s="5">
        <f>IFERROR(__xludf.DUMMYFUNCTION("""COMPUTED_VALUE"""),1315.8)</f>
        <v>1315.8</v>
      </c>
    </row>
    <row r="785">
      <c r="A785" s="5">
        <f>IFERROR(__xludf.DUMMYFUNCTION("""COMPUTED_VALUE"""),46090.64583333333)</f>
        <v>46090.64583</v>
      </c>
      <c r="B785" s="5">
        <f>IFERROR(__xludf.DUMMYFUNCTION("""COMPUTED_VALUE"""),1288.3)</f>
        <v>1288.3</v>
      </c>
    </row>
    <row r="786">
      <c r="A786" s="5">
        <f>IFERROR(__xludf.DUMMYFUNCTION("""COMPUTED_VALUE"""),46091.64583333333)</f>
        <v>46091.64583</v>
      </c>
      <c r="B786" s="5">
        <f>IFERROR(__xludf.DUMMYFUNCTION("""COMPUTED_VALUE"""),1314.7)</f>
        <v>1314.7</v>
      </c>
    </row>
    <row r="787">
      <c r="A787" s="5">
        <f>IFERROR(__xludf.DUMMYFUNCTION("""COMPUTED_VALUE"""),46092.64583333333)</f>
        <v>46092.64583</v>
      </c>
      <c r="B787" s="5">
        <f>IFERROR(__xludf.DUMMYFUNCTION("""COMPUTED_VALUE"""),1255.8)</f>
        <v>1255.8</v>
      </c>
    </row>
    <row r="788">
      <c r="A788" s="5">
        <f>IFERROR(__xludf.DUMMYFUNCTION("""COMPUTED_VALUE"""),46093.64583333333)</f>
        <v>46093.64583</v>
      </c>
      <c r="B788" s="5">
        <f>IFERROR(__xludf.DUMMYFUNCTION("""COMPUTED_VALUE"""),1234.5)</f>
        <v>1234.5</v>
      </c>
    </row>
    <row r="789">
      <c r="A789" s="5">
        <f>IFERROR(__xludf.DUMMYFUNCTION("""COMPUTED_VALUE"""),46094.64583333333)</f>
        <v>46094.64583</v>
      </c>
      <c r="B789" s="5">
        <f>IFERROR(__xludf.DUMMYFUNCTION("""COMPUTED_VALUE"""),1197.3)</f>
        <v>1197.3</v>
      </c>
    </row>
    <row r="790">
      <c r="A790" s="5">
        <f>IFERROR(__xludf.DUMMYFUNCTION("""COMPUTED_VALUE"""),46097.64583333333)</f>
        <v>46097.64583</v>
      </c>
      <c r="B790" s="5">
        <f>IFERROR(__xludf.DUMMYFUNCTION("""COMPUTED_VALUE"""),1214.7)</f>
        <v>1214.7</v>
      </c>
    </row>
    <row r="791">
      <c r="A791" s="5">
        <f>IFERROR(__xludf.DUMMYFUNCTION("""COMPUTED_VALUE"""),46098.64583333333)</f>
        <v>46098.64583</v>
      </c>
      <c r="B791" s="5">
        <f>IFERROR(__xludf.DUMMYFUNCTION("""COMPUTED_VALUE"""),1228.1)</f>
        <v>1228.1</v>
      </c>
    </row>
    <row r="792">
      <c r="A792" s="5">
        <f>IFERROR(__xludf.DUMMYFUNCTION("""COMPUTED_VALUE"""),46099.64583333333)</f>
        <v>46099.64583</v>
      </c>
      <c r="B792" s="5">
        <f>IFERROR(__xludf.DUMMYFUNCTION("""COMPUTED_VALUE"""),1253.2)</f>
        <v>1253.2</v>
      </c>
    </row>
    <row r="793">
      <c r="A793" s="5">
        <f>IFERROR(__xludf.DUMMYFUNCTION("""COMPUTED_VALUE"""),46100.64583333333)</f>
        <v>46100.64583</v>
      </c>
      <c r="B793" s="5">
        <f>IFERROR(__xludf.DUMMYFUNCTION("""COMPUTED_VALUE"""),1207.0)</f>
        <v>1207</v>
      </c>
    </row>
    <row r="794">
      <c r="A794" s="5">
        <f>IFERROR(__xludf.DUMMYFUNCTION("""COMPUTED_VALUE"""),46101.64583333333)</f>
        <v>46101.64583</v>
      </c>
      <c r="B794" s="5">
        <f>IFERROR(__xludf.DUMMYFUNCTION("""COMPUTED_VALUE"""),1203.9)</f>
        <v>1203.9</v>
      </c>
    </row>
    <row r="795">
      <c r="A795" s="5">
        <f>IFERROR(__xludf.DUMMYFUNCTION("""COMPUTED_VALUE"""),46104.64583333333)</f>
        <v>46104.64583</v>
      </c>
      <c r="B795" s="5">
        <f>IFERROR(__xludf.DUMMYFUNCTION("""COMPUTED_VALUE"""),1170.6)</f>
        <v>1170.6</v>
      </c>
    </row>
    <row r="796">
      <c r="A796" s="5">
        <f>IFERROR(__xludf.DUMMYFUNCTION("""COMPUTED_VALUE"""),46105.64583333333)</f>
        <v>46105.64583</v>
      </c>
      <c r="B796" s="5">
        <f>IFERROR(__xludf.DUMMYFUNCTION("""COMPUTED_VALUE"""),1192.7)</f>
        <v>1192.7</v>
      </c>
    </row>
    <row r="797">
      <c r="A797" s="5">
        <f>IFERROR(__xludf.DUMMYFUNCTION("""COMPUTED_VALUE"""),46106.64583333333)</f>
        <v>46106.64583</v>
      </c>
      <c r="B797" s="5">
        <f>IFERROR(__xludf.DUMMYFUNCTION("""COMPUTED_VALUE"""),1222.1)</f>
        <v>1222.1</v>
      </c>
    </row>
    <row r="798">
      <c r="A798" s="5">
        <f>IFERROR(__xludf.DUMMYFUNCTION("""COMPUTED_VALUE"""),46108.64583333333)</f>
        <v>46108.64583</v>
      </c>
      <c r="B798" s="5">
        <f>IFERROR(__xludf.DUMMYFUNCTION("""COMPUTED_VALUE"""),1205.2)</f>
        <v>1205.2</v>
      </c>
    </row>
    <row r="799">
      <c r="A799" s="5">
        <f>IFERROR(__xludf.DUMMYFUNCTION("""COMPUTED_VALUE"""),46111.64583333333)</f>
        <v>46111.64583</v>
      </c>
      <c r="B799" s="5">
        <f>IFERROR(__xludf.DUMMYFUNCTION("""COMPUTED_VALUE"""),1161.3)</f>
        <v>1161.3</v>
      </c>
    </row>
    <row r="800">
      <c r="A800" s="5">
        <f>IFERROR(__xludf.DUMMYFUNCTION("""COMPUTED_VALUE"""),46113.64583333333)</f>
        <v>46113.64583</v>
      </c>
      <c r="B800" s="5">
        <f>IFERROR(__xludf.DUMMYFUNCTION("""COMPUTED_VALUE"""),1193.1)</f>
        <v>1193.1</v>
      </c>
    </row>
    <row r="801">
      <c r="A801" s="5">
        <f>IFERROR(__xludf.DUMMYFUNCTION("""COMPUTED_VALUE"""),46114.64583333333)</f>
        <v>46114.64583</v>
      </c>
      <c r="B801" s="5">
        <f>IFERROR(__xludf.DUMMYFUNCTION("""COMPUTED_VALUE"""),1197.9)</f>
        <v>1197.9</v>
      </c>
    </row>
    <row r="802">
      <c r="A802" s="5">
        <f>IFERROR(__xludf.DUMMYFUNCTION("""COMPUTED_VALUE"""),46118.64583333333)</f>
        <v>46118.64583</v>
      </c>
      <c r="B802" s="5">
        <f>IFERROR(__xludf.DUMMYFUNCTION("""COMPUTED_VALUE"""),1245.3)</f>
        <v>1245.3</v>
      </c>
    </row>
    <row r="803">
      <c r="A803" s="5">
        <f>IFERROR(__xludf.DUMMYFUNCTION("""COMPUTED_VALUE"""),46119.64583333333)</f>
        <v>46119.64583</v>
      </c>
      <c r="B803" s="5">
        <f>IFERROR(__xludf.DUMMYFUNCTION("""COMPUTED_VALUE"""),1250.1)</f>
        <v>1250.1</v>
      </c>
    </row>
    <row r="804">
      <c r="A804" s="5">
        <f>IFERROR(__xludf.DUMMYFUNCTION("""COMPUTED_VALUE"""),46120.64583333333)</f>
        <v>46120.64583</v>
      </c>
      <c r="B804" s="5">
        <f>IFERROR(__xludf.DUMMYFUNCTION("""COMPUTED_VALUE"""),1333.0)</f>
        <v>1333</v>
      </c>
    </row>
    <row r="805">
      <c r="A805" s="5">
        <f>IFERROR(__xludf.DUMMYFUNCTION("""COMPUTED_VALUE"""),46121.64583333333)</f>
        <v>46121.64583</v>
      </c>
      <c r="B805" s="5">
        <f>IFERROR(__xludf.DUMMYFUNCTION("""COMPUTED_VALUE"""),1318.5)</f>
        <v>1318.5</v>
      </c>
    </row>
    <row r="806">
      <c r="A806" s="5">
        <f>IFERROR(__xludf.DUMMYFUNCTION("""COMPUTED_VALUE"""),46122.64583333333)</f>
        <v>46122.64583</v>
      </c>
      <c r="B806" s="5">
        <f>IFERROR(__xludf.DUMMYFUNCTION("""COMPUTED_VALUE"""),1350.8)</f>
        <v>1350.8</v>
      </c>
    </row>
    <row r="807">
      <c r="A807" s="5">
        <f>IFERROR(__xludf.DUMMYFUNCTION("""COMPUTED_VALUE"""),46125.64583333333)</f>
        <v>46125.64583</v>
      </c>
      <c r="B807" s="5">
        <f>IFERROR(__xludf.DUMMYFUNCTION("""COMPUTED_VALUE"""),1353.6)</f>
        <v>1353.6</v>
      </c>
    </row>
    <row r="808">
      <c r="A808" s="5">
        <f>IFERROR(__xludf.DUMMYFUNCTION("""COMPUTED_VALUE"""),46127.64583333333)</f>
        <v>46127.64583</v>
      </c>
      <c r="B808" s="5">
        <f>IFERROR(__xludf.DUMMYFUNCTION("""COMPUTED_VALUE"""),1355.5)</f>
        <v>1355.5</v>
      </c>
    </row>
    <row r="809">
      <c r="A809" s="5">
        <f>IFERROR(__xludf.DUMMYFUNCTION("""COMPUTED_VALUE"""),46128.64583333333)</f>
        <v>46128.64583</v>
      </c>
      <c r="B809" s="5">
        <f>IFERROR(__xludf.DUMMYFUNCTION("""COMPUTED_VALUE"""),1349.6)</f>
        <v>1349.6</v>
      </c>
    </row>
    <row r="810">
      <c r="A810" s="5">
        <f>IFERROR(__xludf.DUMMYFUNCTION("""COMPUTED_VALUE"""),46129.64583333333)</f>
        <v>46129.64583</v>
      </c>
      <c r="B810" s="5">
        <f>IFERROR(__xludf.DUMMYFUNCTION("""COMPUTED_VALUE"""),1359.1)</f>
        <v>1359.1</v>
      </c>
    </row>
    <row r="811">
      <c r="A811" s="5">
        <f>IFERROR(__xludf.DUMMYFUNCTION("""COMPUTED_VALUE"""),46132.64583333333)</f>
        <v>46132.64583</v>
      </c>
      <c r="B811" s="5">
        <f>IFERROR(__xludf.DUMMYFUNCTION("""COMPUTED_VALUE"""),1354.7)</f>
        <v>1354.7</v>
      </c>
    </row>
    <row r="812">
      <c r="A812" s="5">
        <f>IFERROR(__xludf.DUMMYFUNCTION("""COMPUTED_VALUE"""),46133.64583333333)</f>
        <v>46133.64583</v>
      </c>
      <c r="B812" s="5">
        <f>IFERROR(__xludf.DUMMYFUNCTION("""COMPUTED_VALUE"""),1377.7)</f>
        <v>1377.7</v>
      </c>
    </row>
    <row r="813">
      <c r="A813" s="5">
        <f>IFERROR(__xludf.DUMMYFUNCTION("""COMPUTED_VALUE"""),46134.64583333333)</f>
        <v>46134.64583</v>
      </c>
      <c r="B813" s="5">
        <f>IFERROR(__xludf.DUMMYFUNCTION("""COMPUTED_VALUE"""),1379.6)</f>
        <v>1379.6</v>
      </c>
    </row>
    <row r="814">
      <c r="A814" s="5">
        <f>IFERROR(__xludf.DUMMYFUNCTION("""COMPUTED_VALUE"""),46135.64583333333)</f>
        <v>46135.64583</v>
      </c>
      <c r="B814" s="5">
        <f>IFERROR(__xludf.DUMMYFUNCTION("""COMPUTED_VALUE"""),1369.6)</f>
        <v>1369.6</v>
      </c>
    </row>
    <row r="815">
      <c r="A815" s="5">
        <f>IFERROR(__xludf.DUMMYFUNCTION("""COMPUTED_VALUE"""),46136.64583333333)</f>
        <v>46136.64583</v>
      </c>
      <c r="B815" s="5">
        <f>IFERROR(__xludf.DUMMYFUNCTION("""COMPUTED_VALUE"""),1365.9)</f>
        <v>1365.9</v>
      </c>
    </row>
    <row r="816">
      <c r="A816" s="5">
        <f>IFERROR(__xludf.DUMMYFUNCTION("""COMPUTED_VALUE"""),46139.64583333333)</f>
        <v>46139.64583</v>
      </c>
      <c r="B816" s="5">
        <f>IFERROR(__xludf.DUMMYFUNCTION("""COMPUTED_VALUE"""),1324.2)</f>
        <v>1324.2</v>
      </c>
    </row>
    <row r="817">
      <c r="A817" s="5">
        <f>IFERROR(__xludf.DUMMYFUNCTION("""COMPUTED_VALUE"""),46140.64583333333)</f>
        <v>46140.64583</v>
      </c>
      <c r="B817" s="5">
        <f>IFERROR(__xludf.DUMMYFUNCTION("""COMPUTED_VALUE"""),1289.0)</f>
        <v>1289</v>
      </c>
    </row>
    <row r="818">
      <c r="A818" s="5">
        <f>IFERROR(__xludf.DUMMYFUNCTION("""COMPUTED_VALUE"""),46141.64583333333)</f>
        <v>46141.64583</v>
      </c>
      <c r="B818" s="5">
        <f>IFERROR(__xludf.DUMMYFUNCTION("""COMPUTED_VALUE"""),1296.4)</f>
        <v>1296.4</v>
      </c>
    </row>
    <row r="819">
      <c r="A819" s="5">
        <f>IFERROR(__xludf.DUMMYFUNCTION("""COMPUTED_VALUE"""),46142.64583333333)</f>
        <v>46142.64583</v>
      </c>
      <c r="B819" s="5">
        <f>IFERROR(__xludf.DUMMYFUNCTION("""COMPUTED_VALUE"""),1268.3)</f>
        <v>1268.3</v>
      </c>
    </row>
    <row r="820">
      <c r="A820" s="5">
        <f>IFERROR(__xludf.DUMMYFUNCTION("""COMPUTED_VALUE"""),46146.64583333333)</f>
        <v>46146.64583</v>
      </c>
      <c r="B820" s="5">
        <f>IFERROR(__xludf.DUMMYFUNCTION("""COMPUTED_VALUE"""),1275.1)</f>
        <v>1275.1</v>
      </c>
    </row>
    <row r="821">
      <c r="A821" s="5">
        <f>IFERROR(__xludf.DUMMYFUNCTION("""COMPUTED_VALUE"""),46147.64583333333)</f>
        <v>46147.64583</v>
      </c>
      <c r="B821" s="5">
        <f>IFERROR(__xludf.DUMMYFUNCTION("""COMPUTED_VALUE"""),1259.7)</f>
        <v>1259.7</v>
      </c>
    </row>
    <row r="822">
      <c r="A822" s="5">
        <f>IFERROR(__xludf.DUMMYFUNCTION("""COMPUTED_VALUE"""),46148.64583333333)</f>
        <v>46148.64583</v>
      </c>
      <c r="B822" s="5">
        <f>IFERROR(__xludf.DUMMYFUNCTION("""COMPUTED_VALUE"""),1294.2)</f>
        <v>1294.2</v>
      </c>
    </row>
    <row r="823">
      <c r="A823" s="5">
        <f>IFERROR(__xludf.DUMMYFUNCTION("""COMPUTED_VALUE"""),46149.64583333333)</f>
        <v>46149.64583</v>
      </c>
      <c r="B823" s="5">
        <f>IFERROR(__xludf.DUMMYFUNCTION("""COMPUTED_VALUE"""),1292.7)</f>
        <v>1292.7</v>
      </c>
    </row>
    <row r="824">
      <c r="A824" s="5">
        <f>IFERROR(__xludf.DUMMYFUNCTION("""COMPUTED_VALUE"""),46150.64583333333)</f>
        <v>46150.64583</v>
      </c>
      <c r="B824" s="5">
        <f>IFERROR(__xludf.DUMMYFUNCTION("""COMPUTED_VALUE"""),1268.3)</f>
        <v>1268.3</v>
      </c>
    </row>
    <row r="825">
      <c r="A825" s="5">
        <f>IFERROR(__xludf.DUMMYFUNCTION("""COMPUTED_VALUE"""),46153.64583333333)</f>
        <v>46153.64583</v>
      </c>
      <c r="B825" s="5">
        <f>IFERROR(__xludf.DUMMYFUNCTION("""COMPUTED_VALUE"""),1272.3)</f>
        <v>1272.3</v>
      </c>
    </row>
    <row r="826">
      <c r="A826" s="5">
        <f>IFERROR(__xludf.DUMMYFUNCTION("""COMPUTED_VALUE"""),46154.64583333333)</f>
        <v>46154.64583</v>
      </c>
      <c r="B826" s="5">
        <f>IFERROR(__xludf.DUMMYFUNCTION("""COMPUTED_VALUE"""),1260.1)</f>
        <v>1260.1</v>
      </c>
    </row>
    <row r="827">
      <c r="A827" s="5">
        <f>IFERROR(__xludf.DUMMYFUNCTION("""COMPUTED_VALUE"""),46155.64583333333)</f>
        <v>46155.64583</v>
      </c>
      <c r="B827" s="5">
        <f>IFERROR(__xludf.DUMMYFUNCTION("""COMPUTED_VALUE"""),1255.7)</f>
        <v>1255.7</v>
      </c>
    </row>
    <row r="828">
      <c r="A828" s="5">
        <f>IFERROR(__xludf.DUMMYFUNCTION("""COMPUTED_VALUE"""),46156.64583333333)</f>
        <v>46156.64583</v>
      </c>
      <c r="B828" s="5">
        <f>IFERROR(__xludf.DUMMYFUNCTION("""COMPUTED_VALUE"""),1254.6)</f>
        <v>1254.6</v>
      </c>
    </row>
    <row r="829">
      <c r="A829" s="5">
        <f>IFERROR(__xludf.DUMMYFUNCTION("""COMPUTED_VALUE"""),46157.64583333333)</f>
        <v>46157.64583</v>
      </c>
      <c r="B829" s="5">
        <f>IFERROR(__xludf.DUMMYFUNCTION("""COMPUTED_VALUE"""),1244.8)</f>
        <v>1244.8</v>
      </c>
    </row>
    <row r="830">
      <c r="A830" s="5">
        <f>IFERROR(__xludf.DUMMYFUNCTION("""COMPUTED_VALUE"""),46160.64583333333)</f>
        <v>46160.64583</v>
      </c>
      <c r="B830" s="5">
        <f>IFERROR(__xludf.DUMMYFUNCTION("""COMPUTED_VALUE"""),1237.9)</f>
        <v>1237.9</v>
      </c>
    </row>
    <row r="831">
      <c r="A831" s="5">
        <f>IFERROR(__xludf.DUMMYFUNCTION("""COMPUTED_VALUE"""),46161.64583333333)</f>
        <v>46161.64583</v>
      </c>
      <c r="B831" s="5">
        <f>IFERROR(__xludf.DUMMYFUNCTION("""COMPUTED_VALUE"""),1238.3)</f>
        <v>1238.3</v>
      </c>
    </row>
    <row r="832">
      <c r="A832" s="5">
        <f>IFERROR(__xludf.DUMMYFUNCTION("""COMPUTED_VALUE"""),46162.64583333333)</f>
        <v>46162.64583</v>
      </c>
      <c r="B832" s="5">
        <f>IFERROR(__xludf.DUMMYFUNCTION("""COMPUTED_VALUE"""),1249.8)</f>
        <v>1249.8</v>
      </c>
    </row>
    <row r="833">
      <c r="A833" s="5">
        <f>IFERROR(__xludf.DUMMYFUNCTION("""COMPUTED_VALUE"""),46163.64583333333)</f>
        <v>46163.64583</v>
      </c>
      <c r="B833" s="5">
        <f>IFERROR(__xludf.DUMMYFUNCTION("""COMPUTED_VALUE"""),1253.3)</f>
        <v>1253.3</v>
      </c>
    </row>
    <row r="834">
      <c r="A834" s="5">
        <f>IFERROR(__xludf.DUMMYFUNCTION("""COMPUTED_VALUE"""),46164.64583333333)</f>
        <v>46164.64583</v>
      </c>
      <c r="B834" s="5">
        <f>IFERROR(__xludf.DUMMYFUNCTION("""COMPUTED_VALUE"""),1285.4)</f>
        <v>1285.4</v>
      </c>
    </row>
    <row r="835">
      <c r="A835" s="5">
        <f>IFERROR(__xludf.DUMMYFUNCTION("""COMPUTED_VALUE"""),46167.64583333333)</f>
        <v>46167.64583</v>
      </c>
      <c r="B835" s="5">
        <f>IFERROR(__xludf.DUMMYFUNCTION("""COMPUTED_VALUE"""),1311.2)</f>
        <v>1311.2</v>
      </c>
    </row>
    <row r="836">
      <c r="A836" s="5">
        <f>IFERROR(__xludf.DUMMYFUNCTION("""COMPUTED_VALUE"""),46168.64583333333)</f>
        <v>46168.64583</v>
      </c>
      <c r="B836" s="5">
        <f>IFERROR(__xludf.DUMMYFUNCTION("""COMPUTED_VALUE"""),1299.3)</f>
        <v>1299.3</v>
      </c>
    </row>
    <row r="837">
      <c r="A837" s="5">
        <f>IFERROR(__xludf.DUMMYFUNCTION("""COMPUTED_VALUE"""),46169.64583333333)</f>
        <v>46169.64583</v>
      </c>
      <c r="B837" s="5">
        <f>IFERROR(__xludf.DUMMYFUNCTION("""COMPUTED_VALUE"""),1304.1)</f>
        <v>1304.1</v>
      </c>
    </row>
    <row r="838">
      <c r="A838" s="5">
        <f>IFERROR(__xludf.DUMMYFUNCTION("""COMPUTED_VALUE"""),46171.64583333333)</f>
        <v>46171.64583</v>
      </c>
      <c r="B838" s="5">
        <f>IFERROR(__xludf.DUMMYFUNCTION("""COMPUTED_VALUE"""),1286.6)</f>
        <v>1286.6</v>
      </c>
    </row>
    <row r="839">
      <c r="A839" s="5">
        <f>IFERROR(__xludf.DUMMYFUNCTION("""COMPUTED_VALUE"""),46174.64583333333)</f>
        <v>46174.64583</v>
      </c>
      <c r="B839" s="5">
        <f>IFERROR(__xludf.DUMMYFUNCTION("""COMPUTED_VALUE"""),1275.9)</f>
        <v>1275.9</v>
      </c>
    </row>
    <row r="840">
      <c r="A840" s="5">
        <f>IFERROR(__xludf.DUMMYFUNCTION("""COMPUTED_VALUE"""),46175.64583333333)</f>
        <v>46175.64583</v>
      </c>
      <c r="B840" s="5">
        <f>IFERROR(__xludf.DUMMYFUNCTION("""COMPUTED_VALUE"""),1251.1)</f>
        <v>1251.1</v>
      </c>
    </row>
    <row r="841">
      <c r="A841" s="5">
        <f>IFERROR(__xludf.DUMMYFUNCTION("""COMPUTED_VALUE"""),46176.64583333333)</f>
        <v>46176.64583</v>
      </c>
      <c r="B841" s="5">
        <f>IFERROR(__xludf.DUMMYFUNCTION("""COMPUTED_VALUE"""),1255.2)</f>
        <v>1255.2</v>
      </c>
    </row>
    <row r="842">
      <c r="A842" s="5">
        <f>IFERROR(__xludf.DUMMYFUNCTION("""COMPUTED_VALUE"""),46177.64583333333)</f>
        <v>46177.64583</v>
      </c>
      <c r="B842" s="5">
        <f>IFERROR(__xludf.DUMMYFUNCTION("""COMPUTED_VALUE"""),1253.3)</f>
        <v>1253.3</v>
      </c>
    </row>
    <row r="843">
      <c r="A843" s="5">
        <f>IFERROR(__xludf.DUMMYFUNCTION("""COMPUTED_VALUE"""),46178.64583333333)</f>
        <v>46178.64583</v>
      </c>
      <c r="B843" s="5">
        <f>IFERROR(__xludf.DUMMYFUNCTION("""COMPUTED_VALUE"""),1272.3)</f>
        <v>1272.3</v>
      </c>
    </row>
    <row r="844">
      <c r="A844" s="5">
        <f>IFERROR(__xludf.DUMMYFUNCTION("""COMPUTED_VALUE"""),46181.64583333333)</f>
        <v>46181.64583</v>
      </c>
      <c r="B844" s="5">
        <f>IFERROR(__xludf.DUMMYFUNCTION("""COMPUTED_VALUE"""),1268.1)</f>
        <v>1268.1</v>
      </c>
    </row>
    <row r="845">
      <c r="A845" s="5">
        <f>IFERROR(__xludf.DUMMYFUNCTION("""COMPUTED_VALUE"""),46182.64583333333)</f>
        <v>46182.64583</v>
      </c>
      <c r="B845" s="5">
        <f>IFERROR(__xludf.DUMMYFUNCTION("""COMPUTED_VALUE"""),1292.4)</f>
        <v>1292.4</v>
      </c>
    </row>
    <row r="846">
      <c r="A846" s="5">
        <f>IFERROR(__xludf.DUMMYFUNCTION("""COMPUTED_VALUE"""),46183.64583333333)</f>
        <v>46183.64583</v>
      </c>
      <c r="B846" s="5">
        <f>IFERROR(__xludf.DUMMYFUNCTION("""COMPUTED_VALUE"""),1314.5)</f>
        <v>1314.5</v>
      </c>
    </row>
    <row r="847">
      <c r="A847" s="5">
        <f>IFERROR(__xludf.DUMMYFUNCTION("""COMPUTED_VALUE"""),46184.64583333333)</f>
        <v>46184.64583</v>
      </c>
      <c r="B847" s="5">
        <f>IFERROR(__xludf.DUMMYFUNCTION("""COMPUTED_VALUE"""),1317.3)</f>
        <v>1317.3</v>
      </c>
    </row>
    <row r="848">
      <c r="A848" s="5">
        <f>IFERROR(__xludf.DUMMYFUNCTION("""COMPUTED_VALUE"""),46185.64583333333)</f>
        <v>46185.64583</v>
      </c>
      <c r="B848" s="5">
        <f>IFERROR(__xludf.DUMMYFUNCTION("""COMPUTED_VALUE"""),1356.3)</f>
        <v>1356.3</v>
      </c>
    </row>
    <row r="849">
      <c r="A849" s="5">
        <f>IFERROR(__xludf.DUMMYFUNCTION("""COMPUTED_VALUE"""),46188.64583333333)</f>
        <v>46188.64583</v>
      </c>
      <c r="B849" s="5">
        <f>IFERROR(__xludf.DUMMYFUNCTION("""COMPUTED_VALUE"""),1368.3)</f>
        <v>1368.3</v>
      </c>
    </row>
    <row r="850">
      <c r="A850" s="5">
        <f>IFERROR(__xludf.DUMMYFUNCTION("""COMPUTED_VALUE"""),46189.64583333333)</f>
        <v>46189.64583</v>
      </c>
      <c r="B850" s="5">
        <f>IFERROR(__xludf.DUMMYFUNCTION("""COMPUTED_VALUE"""),1365.7)</f>
        <v>1365.7</v>
      </c>
    </row>
    <row r="851">
      <c r="A851" s="5">
        <f>IFERROR(__xludf.DUMMYFUNCTION("""COMPUTED_VALUE"""),46190.64583333333)</f>
        <v>46190.64583</v>
      </c>
      <c r="B851" s="5">
        <f>IFERROR(__xludf.DUMMYFUNCTION("""COMPUTED_VALUE"""),1350.9)</f>
        <v>1350.9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18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IFERROR(__xludf.DUMMYFUNCTION("""COMPUTED_VALUE"""),332.85)</f>
        <v>332.85</v>
      </c>
    </row>
    <row r="4">
      <c r="A4" s="4">
        <f>IFERROR(__xludf.DUMMYFUNCTION("""COMPUTED_VALUE"""),44929.64583333333)</f>
        <v>44929.64583</v>
      </c>
      <c r="B4" s="5">
        <f>IFERROR(__xludf.DUMMYFUNCTION("""COMPUTED_VALUE"""),331.1)</f>
        <v>331.1</v>
      </c>
    </row>
    <row r="5">
      <c r="A5" s="4">
        <f>IFERROR(__xludf.DUMMYFUNCTION("""COMPUTED_VALUE"""),44930.64583333333)</f>
        <v>44930.64583</v>
      </c>
      <c r="B5" s="5">
        <f>IFERROR(__xludf.DUMMYFUNCTION("""COMPUTED_VALUE"""),327.0)</f>
        <v>327</v>
      </c>
    </row>
    <row r="6">
      <c r="A6" s="4">
        <f>IFERROR(__xludf.DUMMYFUNCTION("""COMPUTED_VALUE"""),44931.64583333333)</f>
        <v>44931.64583</v>
      </c>
      <c r="B6" s="5">
        <f>IFERROR(__xludf.DUMMYFUNCTION("""COMPUTED_VALUE"""),333.45)</f>
        <v>333.45</v>
      </c>
    </row>
    <row r="7">
      <c r="A7" s="4">
        <f>IFERROR(__xludf.DUMMYFUNCTION("""COMPUTED_VALUE"""),44932.64583333333)</f>
        <v>44932.64583</v>
      </c>
      <c r="B7" s="5">
        <f>IFERROR(__xludf.DUMMYFUNCTION("""COMPUTED_VALUE"""),335.05)</f>
        <v>335.05</v>
      </c>
    </row>
    <row r="8">
      <c r="A8" s="4">
        <f>IFERROR(__xludf.DUMMYFUNCTION("""COMPUTED_VALUE"""),44935.64583333333)</f>
        <v>44935.64583</v>
      </c>
      <c r="B8" s="5">
        <f>IFERROR(__xludf.DUMMYFUNCTION("""COMPUTED_VALUE"""),338.05)</f>
        <v>338.05</v>
      </c>
    </row>
    <row r="9">
      <c r="A9" s="4">
        <f>IFERROR(__xludf.DUMMYFUNCTION("""COMPUTED_VALUE"""),44936.64583333333)</f>
        <v>44936.64583</v>
      </c>
      <c r="B9" s="5">
        <f>IFERROR(__xludf.DUMMYFUNCTION("""COMPUTED_VALUE"""),333.4)</f>
        <v>333.4</v>
      </c>
    </row>
    <row r="10">
      <c r="A10" s="4">
        <f>IFERROR(__xludf.DUMMYFUNCTION("""COMPUTED_VALUE"""),44937.64583333333)</f>
        <v>44937.64583</v>
      </c>
      <c r="B10" s="5">
        <f>IFERROR(__xludf.DUMMYFUNCTION("""COMPUTED_VALUE"""),331.8)</f>
        <v>331.8</v>
      </c>
    </row>
    <row r="11">
      <c r="A11" s="4">
        <f>IFERROR(__xludf.DUMMYFUNCTION("""COMPUTED_VALUE"""),44938.64583333333)</f>
        <v>44938.64583</v>
      </c>
      <c r="B11" s="5">
        <f>IFERROR(__xludf.DUMMYFUNCTION("""COMPUTED_VALUE"""),329.85)</f>
        <v>329.85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IFERROR(__xludf.DUMMYFUNCTION("""COMPUTED_VALUE"""),328.75)</f>
        <v>328.75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IFERROR(__xludf.DUMMYFUNCTION("""COMPUTED_VALUE"""),330.2)</f>
        <v>330.2</v>
      </c>
    </row>
    <row r="14">
      <c r="A14" s="4">
        <f>IFERROR(__xludf.DUMMYFUNCTION("""COMPUTED_VALUE"""),44943.64583333333)</f>
        <v>44943.64583</v>
      </c>
      <c r="B14" s="5">
        <f>IFERROR(__xludf.DUMMYFUNCTION("""COMPUTED_VALUE"""),332.25)</f>
        <v>332.25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IFERROR(__xludf.DUMMYFUNCTION("""COMPUTED_VALUE"""),334.65)</f>
        <v>334.65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IFERROR(__xludf.DUMMYFUNCTION("""COMPUTED_VALUE"""),332.15)</f>
        <v>332.15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IFERROR(__xludf.DUMMYFUNCTION("""COMPUTED_VALUE"""),334.6)</f>
        <v>334.6</v>
      </c>
    </row>
    <row r="18">
      <c r="A18" s="4">
        <f>IFERROR(__xludf.DUMMYFUNCTION("""COMPUTED_VALUE"""),44949.64583333333)</f>
        <v>44949.64583</v>
      </c>
      <c r="B18" s="5">
        <f>IFERROR(__xludf.DUMMYFUNCTION("""COMPUTED_VALUE"""),337.75)</f>
        <v>337.75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IFERROR(__xludf.DUMMYFUNCTION("""COMPUTED_VALUE"""),338.95)</f>
        <v>338.95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IFERROR(__xludf.DUMMYFUNCTION("""COMPUTED_VALUE"""),339.25)</f>
        <v>339.25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IFERROR(__xludf.DUMMYFUNCTION("""COMPUTED_VALUE"""),346.0)</f>
        <v>346</v>
      </c>
    </row>
    <row r="22">
      <c r="A22" s="4">
        <f>IFERROR(__xludf.DUMMYFUNCTION("""COMPUTED_VALUE"""),44956.64583333333)</f>
        <v>44956.64583</v>
      </c>
      <c r="B22" s="5">
        <f>IFERROR(__xludf.DUMMYFUNCTION("""COMPUTED_VALUE"""),344.8)</f>
        <v>344.8</v>
      </c>
    </row>
    <row r="23">
      <c r="A23" s="4">
        <f>IFERROR(__xludf.DUMMYFUNCTION("""COMPUTED_VALUE"""),44957.64583333333)</f>
        <v>44957.64583</v>
      </c>
      <c r="B23" s="5">
        <f>IFERROR(__xludf.DUMMYFUNCTION("""COMPUTED_VALUE"""),352.35)</f>
        <v>352.35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IFERROR(__xludf.DUMMYFUNCTION("""COMPUTED_VALUE"""),361.4)</f>
        <v>361.4</v>
      </c>
    </row>
    <row r="25">
      <c r="A25" s="4">
        <f>IFERROR(__xludf.DUMMYFUNCTION("""COMPUTED_VALUE"""),44959.64583333333)</f>
        <v>44959.64583</v>
      </c>
      <c r="B25" s="5">
        <f>IFERROR(__xludf.DUMMYFUNCTION("""COMPUTED_VALUE"""),378.6)</f>
        <v>378.6</v>
      </c>
    </row>
    <row r="26">
      <c r="A26" s="4">
        <f>IFERROR(__xludf.DUMMYFUNCTION("""COMPUTED_VALUE"""),44960.64583333333)</f>
        <v>44960.64583</v>
      </c>
      <c r="B26" s="5">
        <f>IFERROR(__xludf.DUMMYFUNCTION("""COMPUTED_VALUE"""),380.65)</f>
        <v>380.65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IFERROR(__xludf.DUMMYFUNCTION("""COMPUTED_VALUE"""),383.4)</f>
        <v>383.4</v>
      </c>
    </row>
    <row r="28">
      <c r="A28" s="4">
        <f>IFERROR(__xludf.DUMMYFUNCTION("""COMPUTED_VALUE"""),44964.64583333333)</f>
        <v>44964.64583</v>
      </c>
      <c r="B28" s="5">
        <f>IFERROR(__xludf.DUMMYFUNCTION("""COMPUTED_VALUE"""),373.25)</f>
        <v>373.25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IFERROR(__xludf.DUMMYFUNCTION("""COMPUTED_VALUE"""),375.55)</f>
        <v>375.55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IFERROR(__xludf.DUMMYFUNCTION("""COMPUTED_VALUE"""),374.25)</f>
        <v>374.25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IFERROR(__xludf.DUMMYFUNCTION("""COMPUTED_VALUE"""),371.35)</f>
        <v>371.35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IFERROR(__xludf.DUMMYFUNCTION("""COMPUTED_VALUE"""),374.2)</f>
        <v>374.2</v>
      </c>
    </row>
    <row r="33">
      <c r="A33" s="4">
        <f>IFERROR(__xludf.DUMMYFUNCTION("""COMPUTED_VALUE"""),44971.64583333333)</f>
        <v>44971.64583</v>
      </c>
      <c r="B33" s="5">
        <f>IFERROR(__xludf.DUMMYFUNCTION("""COMPUTED_VALUE"""),386.45)</f>
        <v>386.45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IFERROR(__xludf.DUMMYFUNCTION("""COMPUTED_VALUE"""),382.2)</f>
        <v>382.2</v>
      </c>
    </row>
    <row r="35">
      <c r="A35" s="4">
        <f>IFERROR(__xludf.DUMMYFUNCTION("""COMPUTED_VALUE"""),44973.64583333333)</f>
        <v>44973.64583</v>
      </c>
      <c r="B35" s="5">
        <f>IFERROR(__xludf.DUMMYFUNCTION("""COMPUTED_VALUE"""),382.55)</f>
        <v>382.55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IFERROR(__xludf.DUMMYFUNCTION("""COMPUTED_VALUE"""),383.4)</f>
        <v>383.4</v>
      </c>
    </row>
    <row r="37">
      <c r="A37" s="4">
        <f>IFERROR(__xludf.DUMMYFUNCTION("""COMPUTED_VALUE"""),44977.64583333333)</f>
        <v>44977.64583</v>
      </c>
      <c r="B37" s="5">
        <f>IFERROR(__xludf.DUMMYFUNCTION("""COMPUTED_VALUE"""),384.05)</f>
        <v>384.05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IFERROR(__xludf.DUMMYFUNCTION("""COMPUTED_VALUE"""),382.25)</f>
        <v>382.25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IFERROR(__xludf.DUMMYFUNCTION("""COMPUTED_VALUE"""),383.85)</f>
        <v>383.85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IFERROR(__xludf.DUMMYFUNCTION("""COMPUTED_VALUE"""),387.6)</f>
        <v>387.6</v>
      </c>
    </row>
    <row r="41">
      <c r="A41" s="4">
        <f>IFERROR(__xludf.DUMMYFUNCTION("""COMPUTED_VALUE"""),44981.64583333333)</f>
        <v>44981.64583</v>
      </c>
      <c r="B41" s="5">
        <f>IFERROR(__xludf.DUMMYFUNCTION("""COMPUTED_VALUE"""),385.1)</f>
        <v>385.1</v>
      </c>
    </row>
    <row r="42">
      <c r="A42" s="4">
        <f>IFERROR(__xludf.DUMMYFUNCTION("""COMPUTED_VALUE"""),44984.64583333333)</f>
        <v>44984.64583</v>
      </c>
      <c r="B42" s="5">
        <f>IFERROR(__xludf.DUMMYFUNCTION("""COMPUTED_VALUE"""),382.2)</f>
        <v>382.2</v>
      </c>
    </row>
    <row r="43">
      <c r="A43" s="4">
        <f>IFERROR(__xludf.DUMMYFUNCTION("""COMPUTED_VALUE"""),44985.64583333333)</f>
        <v>44985.64583</v>
      </c>
      <c r="B43" s="5">
        <f>IFERROR(__xludf.DUMMYFUNCTION("""COMPUTED_VALUE"""),376.7)</f>
        <v>376.7</v>
      </c>
    </row>
    <row r="44">
      <c r="A44" s="4">
        <f>IFERROR(__xludf.DUMMYFUNCTION("""COMPUTED_VALUE"""),44986.64583333333)</f>
        <v>44986.64583</v>
      </c>
      <c r="B44" s="5">
        <f>IFERROR(__xludf.DUMMYFUNCTION("""COMPUTED_VALUE"""),378.7)</f>
        <v>378.7</v>
      </c>
    </row>
    <row r="45">
      <c r="A45" s="4">
        <f>IFERROR(__xludf.DUMMYFUNCTION("""COMPUTED_VALUE"""),44987.64583333333)</f>
        <v>44987.64583</v>
      </c>
      <c r="B45" s="5">
        <f>IFERROR(__xludf.DUMMYFUNCTION("""COMPUTED_VALUE"""),375.55)</f>
        <v>375.55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IFERROR(__xludf.DUMMYFUNCTION("""COMPUTED_VALUE"""),384.95)</f>
        <v>384.95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IFERROR(__xludf.DUMMYFUNCTION("""COMPUTED_VALUE"""),388.15)</f>
        <v>388.15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IFERROR(__xludf.DUMMYFUNCTION("""COMPUTED_VALUE"""),392.4)</f>
        <v>392.4</v>
      </c>
    </row>
    <row r="49">
      <c r="A49" s="4">
        <f>IFERROR(__xludf.DUMMYFUNCTION("""COMPUTED_VALUE"""),44994.64583333333)</f>
        <v>44994.64583</v>
      </c>
      <c r="B49" s="5">
        <f>IFERROR(__xludf.DUMMYFUNCTION("""COMPUTED_VALUE"""),387.5)</f>
        <v>387.5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IFERROR(__xludf.DUMMYFUNCTION("""COMPUTED_VALUE"""),388.0)</f>
        <v>388</v>
      </c>
    </row>
    <row r="51">
      <c r="A51" s="4">
        <f>IFERROR(__xludf.DUMMYFUNCTION("""COMPUTED_VALUE"""),44998.64583333333)</f>
        <v>44998.64583</v>
      </c>
      <c r="B51" s="5">
        <f>IFERROR(__xludf.DUMMYFUNCTION("""COMPUTED_VALUE"""),383.65)</f>
        <v>383.65</v>
      </c>
    </row>
    <row r="52">
      <c r="A52" s="4">
        <f>IFERROR(__xludf.DUMMYFUNCTION("""COMPUTED_VALUE"""),44999.64583333333)</f>
        <v>44999.64583</v>
      </c>
      <c r="B52" s="5">
        <f>IFERROR(__xludf.DUMMYFUNCTION("""COMPUTED_VALUE"""),379.7)</f>
        <v>379.7</v>
      </c>
    </row>
    <row r="53">
      <c r="A53" s="4">
        <f>IFERROR(__xludf.DUMMYFUNCTION("""COMPUTED_VALUE"""),45000.64583333333)</f>
        <v>45000.64583</v>
      </c>
      <c r="B53" s="5">
        <f>IFERROR(__xludf.DUMMYFUNCTION("""COMPUTED_VALUE"""),379.4)</f>
        <v>379.4</v>
      </c>
    </row>
    <row r="54">
      <c r="A54" s="4">
        <f>IFERROR(__xludf.DUMMYFUNCTION("""COMPUTED_VALUE"""),45001.64583333333)</f>
        <v>45001.64583</v>
      </c>
      <c r="B54" s="5">
        <f>IFERROR(__xludf.DUMMYFUNCTION("""COMPUTED_VALUE"""),381.45)</f>
        <v>381.45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IFERROR(__xludf.DUMMYFUNCTION("""COMPUTED_VALUE"""),375.55)</f>
        <v>375.55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IFERROR(__xludf.DUMMYFUNCTION("""COMPUTED_VALUE"""),378.8)</f>
        <v>378.8</v>
      </c>
    </row>
    <row r="57">
      <c r="A57" s="4">
        <f>IFERROR(__xludf.DUMMYFUNCTION("""COMPUTED_VALUE"""),45006.64583333333)</f>
        <v>45006.64583</v>
      </c>
      <c r="B57" s="5">
        <f>IFERROR(__xludf.DUMMYFUNCTION("""COMPUTED_VALUE"""),376.95)</f>
        <v>376.95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IFERROR(__xludf.DUMMYFUNCTION("""COMPUTED_VALUE"""),377.75)</f>
        <v>377.75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IFERROR(__xludf.DUMMYFUNCTION("""COMPUTED_VALUE"""),380.65)</f>
        <v>380.65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IFERROR(__xludf.DUMMYFUNCTION("""COMPUTED_VALUE"""),378.7)</f>
        <v>378.7</v>
      </c>
    </row>
    <row r="61">
      <c r="A61" s="4">
        <f>IFERROR(__xludf.DUMMYFUNCTION("""COMPUTED_VALUE"""),45012.64583333333)</f>
        <v>45012.64583</v>
      </c>
      <c r="B61" s="5">
        <f>IFERROR(__xludf.DUMMYFUNCTION("""COMPUTED_VALUE"""),380.2)</f>
        <v>380.2</v>
      </c>
    </row>
    <row r="62">
      <c r="A62" s="4">
        <f>IFERROR(__xludf.DUMMYFUNCTION("""COMPUTED_VALUE"""),45013.64583333333)</f>
        <v>45013.64583</v>
      </c>
      <c r="B62" s="5">
        <f>IFERROR(__xludf.DUMMYFUNCTION("""COMPUTED_VALUE"""),379.75)</f>
        <v>379.75</v>
      </c>
    </row>
    <row r="63">
      <c r="A63" s="4">
        <f>IFERROR(__xludf.DUMMYFUNCTION("""COMPUTED_VALUE"""),45014.64583333333)</f>
        <v>45014.64583</v>
      </c>
      <c r="B63" s="5">
        <f>IFERROR(__xludf.DUMMYFUNCTION("""COMPUTED_VALUE"""),382.75)</f>
        <v>382.75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IFERROR(__xludf.DUMMYFUNCTION("""COMPUTED_VALUE"""),383.5)</f>
        <v>383.5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IFERROR(__xludf.DUMMYFUNCTION("""COMPUTED_VALUE"""),378.9)</f>
        <v>378.9</v>
      </c>
    </row>
    <row r="66">
      <c r="A66" s="4">
        <f>IFERROR(__xludf.DUMMYFUNCTION("""COMPUTED_VALUE"""),45021.64583333333)</f>
        <v>45021.64583</v>
      </c>
      <c r="B66" s="5">
        <f>IFERROR(__xludf.DUMMYFUNCTION("""COMPUTED_VALUE"""),386.4)</f>
        <v>386.4</v>
      </c>
    </row>
    <row r="67">
      <c r="A67" s="4">
        <f>IFERROR(__xludf.DUMMYFUNCTION("""COMPUTED_VALUE"""),45022.64583333333)</f>
        <v>45022.64583</v>
      </c>
      <c r="B67" s="5">
        <f>IFERROR(__xludf.DUMMYFUNCTION("""COMPUTED_VALUE"""),387.35)</f>
        <v>387.35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IFERROR(__xludf.DUMMYFUNCTION("""COMPUTED_VALUE"""),388.55)</f>
        <v>388.55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IFERROR(__xludf.DUMMYFUNCTION("""COMPUTED_VALUE"""),396.0)</f>
        <v>396</v>
      </c>
    </row>
    <row r="70">
      <c r="A70" s="4">
        <f>IFERROR(__xludf.DUMMYFUNCTION("""COMPUTED_VALUE"""),45028.64583333333)</f>
        <v>45028.64583</v>
      </c>
      <c r="B70" s="5">
        <f>IFERROR(__xludf.DUMMYFUNCTION("""COMPUTED_VALUE"""),393.55)</f>
        <v>393.55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IFERROR(__xludf.DUMMYFUNCTION("""COMPUTED_VALUE"""),395.6)</f>
        <v>395.6</v>
      </c>
    </row>
    <row r="72">
      <c r="A72" s="4">
        <f>IFERROR(__xludf.DUMMYFUNCTION("""COMPUTED_VALUE"""),45033.64583333333)</f>
        <v>45033.64583</v>
      </c>
      <c r="B72" s="5">
        <f>IFERROR(__xludf.DUMMYFUNCTION("""COMPUTED_VALUE"""),400.15)</f>
        <v>400.15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IFERROR(__xludf.DUMMYFUNCTION("""COMPUTED_VALUE"""),398.5)</f>
        <v>398.5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IFERROR(__xludf.DUMMYFUNCTION("""COMPUTED_VALUE"""),398.75)</f>
        <v>398.75</v>
      </c>
    </row>
    <row r="75">
      <c r="A75" s="4">
        <f>IFERROR(__xludf.DUMMYFUNCTION("""COMPUTED_VALUE"""),45036.64583333333)</f>
        <v>45036.64583</v>
      </c>
      <c r="B75" s="5">
        <f>IFERROR(__xludf.DUMMYFUNCTION("""COMPUTED_VALUE"""),400.3)</f>
        <v>400.3</v>
      </c>
    </row>
    <row r="76">
      <c r="A76" s="4">
        <f>IFERROR(__xludf.DUMMYFUNCTION("""COMPUTED_VALUE"""),45037.64583333333)</f>
        <v>45037.64583</v>
      </c>
      <c r="B76" s="5">
        <f>IFERROR(__xludf.DUMMYFUNCTION("""COMPUTED_VALUE"""),408.25)</f>
        <v>408.25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IFERROR(__xludf.DUMMYFUNCTION("""COMPUTED_VALUE"""),408.7)</f>
        <v>408.7</v>
      </c>
    </row>
    <row r="78">
      <c r="A78" s="4">
        <f>IFERROR(__xludf.DUMMYFUNCTION("""COMPUTED_VALUE"""),45041.64583333333)</f>
        <v>45041.64583</v>
      </c>
      <c r="B78" s="5">
        <f>IFERROR(__xludf.DUMMYFUNCTION("""COMPUTED_VALUE"""),411.55)</f>
        <v>411.55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IFERROR(__xludf.DUMMYFUNCTION("""COMPUTED_VALUE"""),412.25)</f>
        <v>412.25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IFERROR(__xludf.DUMMYFUNCTION("""COMPUTED_VALUE"""),416.0)</f>
        <v>416</v>
      </c>
    </row>
    <row r="81">
      <c r="A81" s="4">
        <f>IFERROR(__xludf.DUMMYFUNCTION("""COMPUTED_VALUE"""),45044.64583333333)</f>
        <v>45044.64583</v>
      </c>
      <c r="B81" s="5">
        <f>IFERROR(__xludf.DUMMYFUNCTION("""COMPUTED_VALUE"""),425.55)</f>
        <v>425.55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IFERROR(__xludf.DUMMYFUNCTION("""COMPUTED_VALUE"""),424.45)</f>
        <v>424.45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IFERROR(__xludf.DUMMYFUNCTION("""COMPUTED_VALUE"""),427.15)</f>
        <v>427.15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IFERROR(__xludf.DUMMYFUNCTION("""COMPUTED_VALUE"""),424.6)</f>
        <v>424.6</v>
      </c>
    </row>
    <row r="85">
      <c r="A85" s="4">
        <f>IFERROR(__xludf.DUMMYFUNCTION("""COMPUTED_VALUE"""),45051.64583333333)</f>
        <v>45051.64583</v>
      </c>
      <c r="B85" s="5">
        <f>IFERROR(__xludf.DUMMYFUNCTION("""COMPUTED_VALUE"""),428.75)</f>
        <v>428.75</v>
      </c>
    </row>
    <row r="86">
      <c r="A86" s="4">
        <f>IFERROR(__xludf.DUMMYFUNCTION("""COMPUTED_VALUE"""),45054.64583333333)</f>
        <v>45054.64583</v>
      </c>
      <c r="B86" s="5">
        <f>IFERROR(__xludf.DUMMYFUNCTION("""COMPUTED_VALUE"""),431.45)</f>
        <v>431.45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IFERROR(__xludf.DUMMYFUNCTION("""COMPUTED_VALUE"""),423.8)</f>
        <v>423.8</v>
      </c>
    </row>
    <row r="88">
      <c r="A88" s="4">
        <f>IFERROR(__xludf.DUMMYFUNCTION("""COMPUTED_VALUE"""),45056.64583333333)</f>
        <v>45056.64583</v>
      </c>
      <c r="B88" s="5">
        <f>IFERROR(__xludf.DUMMYFUNCTION("""COMPUTED_VALUE"""),425.35)</f>
        <v>425.35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IFERROR(__xludf.DUMMYFUNCTION("""COMPUTED_VALUE"""),420.4)</f>
        <v>420.4</v>
      </c>
    </row>
    <row r="90">
      <c r="A90" s="4">
        <f>IFERROR(__xludf.DUMMYFUNCTION("""COMPUTED_VALUE"""),45058.64583333333)</f>
        <v>45058.64583</v>
      </c>
      <c r="B90" s="5">
        <f>IFERROR(__xludf.DUMMYFUNCTION("""COMPUTED_VALUE"""),420.45)</f>
        <v>420.45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IFERROR(__xludf.DUMMYFUNCTION("""COMPUTED_VALUE"""),427.8)</f>
        <v>427.8</v>
      </c>
    </row>
    <row r="92">
      <c r="A92" s="4">
        <f>IFERROR(__xludf.DUMMYFUNCTION("""COMPUTED_VALUE"""),45062.64583333333)</f>
        <v>45062.64583</v>
      </c>
      <c r="B92" s="5">
        <f>IFERROR(__xludf.DUMMYFUNCTION("""COMPUTED_VALUE"""),423.95)</f>
        <v>423.95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IFERROR(__xludf.DUMMYFUNCTION("""COMPUTED_VALUE"""),427.6)</f>
        <v>427.6</v>
      </c>
    </row>
    <row r="94">
      <c r="A94" s="4">
        <f>IFERROR(__xludf.DUMMYFUNCTION("""COMPUTED_VALUE"""),45064.64583333333)</f>
        <v>45064.64583</v>
      </c>
      <c r="B94" s="5">
        <f>IFERROR(__xludf.DUMMYFUNCTION("""COMPUTED_VALUE"""),419.7)</f>
        <v>419.7</v>
      </c>
    </row>
    <row r="95">
      <c r="A95" s="4">
        <f>IFERROR(__xludf.DUMMYFUNCTION("""COMPUTED_VALUE"""),45065.64583333333)</f>
        <v>45065.64583</v>
      </c>
      <c r="B95" s="5">
        <f>IFERROR(__xludf.DUMMYFUNCTION("""COMPUTED_VALUE"""),419.85)</f>
        <v>419.85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IFERROR(__xludf.DUMMYFUNCTION("""COMPUTED_VALUE"""),424.75)</f>
        <v>424.75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IFERROR(__xludf.DUMMYFUNCTION("""COMPUTED_VALUE"""),429.15)</f>
        <v>429.15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IFERROR(__xludf.DUMMYFUNCTION("""COMPUTED_VALUE"""),433.5)</f>
        <v>433.5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IFERROR(__xludf.DUMMYFUNCTION("""COMPUTED_VALUE"""),441.15)</f>
        <v>441.15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IFERROR(__xludf.DUMMYFUNCTION("""COMPUTED_VALUE"""),443.6)</f>
        <v>443.6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IFERROR(__xludf.DUMMYFUNCTION("""COMPUTED_VALUE"""),449.1)</f>
        <v>449.1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IFERROR(__xludf.DUMMYFUNCTION("""COMPUTED_VALUE"""),449.9)</f>
        <v>449.9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IFERROR(__xludf.DUMMYFUNCTION("""COMPUTED_VALUE"""),445.5)</f>
        <v>445.5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IFERROR(__xludf.DUMMYFUNCTION("""COMPUTED_VALUE"""),439.7)</f>
        <v>439.7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IFERROR(__xludf.DUMMYFUNCTION("""COMPUTED_VALUE"""),443.4)</f>
        <v>443.4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IFERROR(__xludf.DUMMYFUNCTION("""COMPUTED_VALUE"""),440.65)</f>
        <v>440.65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IFERROR(__xludf.DUMMYFUNCTION("""COMPUTED_VALUE"""),442.8)</f>
        <v>442.8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IFERROR(__xludf.DUMMYFUNCTION("""COMPUTED_VALUE"""),443.95)</f>
        <v>443.95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IFERROR(__xludf.DUMMYFUNCTION("""COMPUTED_VALUE"""),442.9)</f>
        <v>442.9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IFERROR(__xludf.DUMMYFUNCTION("""COMPUTED_VALUE"""),438.45)</f>
        <v>438.45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IFERROR(__xludf.DUMMYFUNCTION("""COMPUTED_VALUE"""),436.95)</f>
        <v>436.95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IFERROR(__xludf.DUMMYFUNCTION("""COMPUTED_VALUE"""),445.4)</f>
        <v>445.4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IFERROR(__xludf.DUMMYFUNCTION("""COMPUTED_VALUE"""),444.5)</f>
        <v>444.5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IFERROR(__xludf.DUMMYFUNCTION("""COMPUTED_VALUE"""),448.1)</f>
        <v>448.1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IFERROR(__xludf.DUMMYFUNCTION("""COMPUTED_VALUE"""),453.1)</f>
        <v>453.1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IFERROR(__xludf.DUMMYFUNCTION("""COMPUTED_VALUE"""),453.6)</f>
        <v>453.6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IFERROR(__xludf.DUMMYFUNCTION("""COMPUTED_VALUE"""),452.85)</f>
        <v>452.85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IFERROR(__xludf.DUMMYFUNCTION("""COMPUTED_VALUE"""),447.05)</f>
        <v>447.05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IFERROR(__xludf.DUMMYFUNCTION("""COMPUTED_VALUE"""),447.65)</f>
        <v>447.65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IFERROR(__xludf.DUMMYFUNCTION("""COMPUTED_VALUE"""),444.75)</f>
        <v>444.75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IFERROR(__xludf.DUMMYFUNCTION("""COMPUTED_VALUE"""),445.7)</f>
        <v>445.7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IFERROR(__xludf.DUMMYFUNCTION("""COMPUTED_VALUE"""),445.1)</f>
        <v>445.1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IFERROR(__xludf.DUMMYFUNCTION("""COMPUTED_VALUE"""),449.35)</f>
        <v>449.35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IFERROR(__xludf.DUMMYFUNCTION("""COMPUTED_VALUE"""),451.6)</f>
        <v>451.6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IFERROR(__xludf.DUMMYFUNCTION("""COMPUTED_VALUE"""),463.25)</f>
        <v>463.25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IFERROR(__xludf.DUMMYFUNCTION("""COMPUTED_VALUE"""),466.35)</f>
        <v>466.35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IFERROR(__xludf.DUMMYFUNCTION("""COMPUTED_VALUE"""),475.1)</f>
        <v>475.1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IFERROR(__xludf.DUMMYFUNCTION("""COMPUTED_VALUE"""),473.9)</f>
        <v>473.9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IFERROR(__xludf.DUMMYFUNCTION("""COMPUTED_VALUE"""),468.4)</f>
        <v>468.4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IFERROR(__xludf.DUMMYFUNCTION("""COMPUTED_VALUE"""),465.85)</f>
        <v>465.85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IFERROR(__xludf.DUMMYFUNCTION("""COMPUTED_VALUE"""),473.15)</f>
        <v>473.15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IFERROR(__xludf.DUMMYFUNCTION("""COMPUTED_VALUE"""),472.3)</f>
        <v>472.3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IFERROR(__xludf.DUMMYFUNCTION("""COMPUTED_VALUE"""),472.0)</f>
        <v>472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IFERROR(__xludf.DUMMYFUNCTION("""COMPUTED_VALUE"""),472.9)</f>
        <v>472.9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IFERROR(__xludf.DUMMYFUNCTION("""COMPUTED_VALUE"""),472.35)</f>
        <v>472.35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IFERROR(__xludf.DUMMYFUNCTION("""COMPUTED_VALUE"""),472.5)</f>
        <v>472.5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IFERROR(__xludf.DUMMYFUNCTION("""COMPUTED_VALUE"""),478.85)</f>
        <v>478.85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IFERROR(__xludf.DUMMYFUNCTION("""COMPUTED_VALUE"""),492.15)</f>
        <v>492.15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IFERROR(__xludf.DUMMYFUNCTION("""COMPUTED_VALUE"""),490.45)</f>
        <v>490.45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IFERROR(__xludf.DUMMYFUNCTION("""COMPUTED_VALUE"""),471.35)</f>
        <v>471.35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IFERROR(__xludf.DUMMYFUNCTION("""COMPUTED_VALUE"""),462.3)</f>
        <v>462.3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IFERROR(__xludf.DUMMYFUNCTION("""COMPUTED_VALUE"""),472.25)</f>
        <v>472.25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IFERROR(__xludf.DUMMYFUNCTION("""COMPUTED_VALUE"""),465.05)</f>
        <v>465.05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IFERROR(__xludf.DUMMYFUNCTION("""COMPUTED_VALUE"""),468.45)</f>
        <v>468.45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IFERROR(__xludf.DUMMYFUNCTION("""COMPUTED_VALUE"""),465.7)</f>
        <v>465.7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IFERROR(__xludf.DUMMYFUNCTION("""COMPUTED_VALUE"""),464.8)</f>
        <v>464.8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IFERROR(__xludf.DUMMYFUNCTION("""COMPUTED_VALUE"""),460.1)</f>
        <v>460.1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IFERROR(__xludf.DUMMYFUNCTION("""COMPUTED_VALUE"""),456.05)</f>
        <v>456.05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IFERROR(__xludf.DUMMYFUNCTION("""COMPUTED_VALUE"""),454.95)</f>
        <v>454.95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IFERROR(__xludf.DUMMYFUNCTION("""COMPUTED_VALUE"""),454.9)</f>
        <v>454.9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IFERROR(__xludf.DUMMYFUNCTION("""COMPUTED_VALUE"""),452.35)</f>
        <v>452.35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IFERROR(__xludf.DUMMYFUNCTION("""COMPUTED_VALUE"""),458.65)</f>
        <v>458.65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IFERROR(__xludf.DUMMYFUNCTION("""COMPUTED_VALUE"""),451.75)</f>
        <v>451.75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IFERROR(__xludf.DUMMYFUNCTION("""COMPUTED_VALUE"""),448.75)</f>
        <v>448.75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IFERROR(__xludf.DUMMYFUNCTION("""COMPUTED_VALUE"""),449.2)</f>
        <v>449.2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IFERROR(__xludf.DUMMYFUNCTION("""COMPUTED_VALUE"""),450.25)</f>
        <v>450.25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IFERROR(__xludf.DUMMYFUNCTION("""COMPUTED_VALUE"""),441.0)</f>
        <v>441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IFERROR(__xludf.DUMMYFUNCTION("""COMPUTED_VALUE"""),441.65)</f>
        <v>441.65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IFERROR(__xludf.DUMMYFUNCTION("""COMPUTED_VALUE"""),447.8)</f>
        <v>447.8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IFERROR(__xludf.DUMMYFUNCTION("""COMPUTED_VALUE"""),454.25)</f>
        <v>454.25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IFERROR(__xludf.DUMMYFUNCTION("""COMPUTED_VALUE"""),450.45)</f>
        <v>450.45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IFERROR(__xludf.DUMMYFUNCTION("""COMPUTED_VALUE"""),450.9)</f>
        <v>450.9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IFERROR(__xludf.DUMMYFUNCTION("""COMPUTED_VALUE"""),443.35)</f>
        <v>443.35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IFERROR(__xludf.DUMMYFUNCTION("""COMPUTED_VALUE"""),441.4)</f>
        <v>441.4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IFERROR(__xludf.DUMMYFUNCTION("""COMPUTED_VALUE"""),440.1)</f>
        <v>440.1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IFERROR(__xludf.DUMMYFUNCTION("""COMPUTED_VALUE"""),442.8)</f>
        <v>442.8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IFERROR(__xludf.DUMMYFUNCTION("""COMPUTED_VALUE"""),439.7)</f>
        <v>439.7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IFERROR(__xludf.DUMMYFUNCTION("""COMPUTED_VALUE"""),441.05)</f>
        <v>441.05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IFERROR(__xludf.DUMMYFUNCTION("""COMPUTED_VALUE"""),437.5)</f>
        <v>437.5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IFERROR(__xludf.DUMMYFUNCTION("""COMPUTED_VALUE"""),443.1)</f>
        <v>443.1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IFERROR(__xludf.DUMMYFUNCTION("""COMPUTED_VALUE"""),447.45)</f>
        <v>447.45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IFERROR(__xludf.DUMMYFUNCTION("""COMPUTED_VALUE"""),445.9)</f>
        <v>445.9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IFERROR(__xludf.DUMMYFUNCTION("""COMPUTED_VALUE"""),442.65)</f>
        <v>442.65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IFERROR(__xludf.DUMMYFUNCTION("""COMPUTED_VALUE"""),447.2)</f>
        <v>447.2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IFERROR(__xludf.DUMMYFUNCTION("""COMPUTED_VALUE"""),451.15)</f>
        <v>451.15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IFERROR(__xludf.DUMMYFUNCTION("""COMPUTED_VALUE"""),453.5)</f>
        <v>453.5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IFERROR(__xludf.DUMMYFUNCTION("""COMPUTED_VALUE"""),449.95)</f>
        <v>449.95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IFERROR(__xludf.DUMMYFUNCTION("""COMPUTED_VALUE"""),448.35)</f>
        <v>448.35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IFERROR(__xludf.DUMMYFUNCTION("""COMPUTED_VALUE"""),452.05)</f>
        <v>452.05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IFERROR(__xludf.DUMMYFUNCTION("""COMPUTED_VALUE"""),452.95)</f>
        <v>452.95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IFERROR(__xludf.DUMMYFUNCTION("""COMPUTED_VALUE"""),447.5)</f>
        <v>447.5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IFERROR(__xludf.DUMMYFUNCTION("""COMPUTED_VALUE"""),443.1)</f>
        <v>443.1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IFERROR(__xludf.DUMMYFUNCTION("""COMPUTED_VALUE"""),442.6)</f>
        <v>442.6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IFERROR(__xludf.DUMMYFUNCTION("""COMPUTED_VALUE"""),442.45)</f>
        <v>442.45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IFERROR(__xludf.DUMMYFUNCTION("""COMPUTED_VALUE"""),449.15)</f>
        <v>449.15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IFERROR(__xludf.DUMMYFUNCTION("""COMPUTED_VALUE"""),440.75)</f>
        <v>440.75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IFERROR(__xludf.DUMMYFUNCTION("""COMPUTED_VALUE"""),444.4)</f>
        <v>444.4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IFERROR(__xludf.DUMMYFUNCTION("""COMPUTED_VALUE"""),439.75)</f>
        <v>439.75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IFERROR(__xludf.DUMMYFUNCTION("""COMPUTED_VALUE"""),436.1)</f>
        <v>436.1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IFERROR(__xludf.DUMMYFUNCTION("""COMPUTED_VALUE"""),436.05)</f>
        <v>436.05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IFERROR(__xludf.DUMMYFUNCTION("""COMPUTED_VALUE"""),442.15)</f>
        <v>442.15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IFERROR(__xludf.DUMMYFUNCTION("""COMPUTED_VALUE"""),440.45)</f>
        <v>440.45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IFERROR(__xludf.DUMMYFUNCTION("""COMPUTED_VALUE"""),444.4)</f>
        <v>444.4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IFERROR(__xludf.DUMMYFUNCTION("""COMPUTED_VALUE"""),448.25)</f>
        <v>448.25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IFERROR(__xludf.DUMMYFUNCTION("""COMPUTED_VALUE"""),450.7)</f>
        <v>450.7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IFERROR(__xludf.DUMMYFUNCTION("""COMPUTED_VALUE"""),448.35)</f>
        <v>448.35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IFERROR(__xludf.DUMMYFUNCTION("""COMPUTED_VALUE"""),448.95)</f>
        <v>448.95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IFERROR(__xludf.DUMMYFUNCTION("""COMPUTED_VALUE"""),453.45)</f>
        <v>453.45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IFERROR(__xludf.DUMMYFUNCTION("""COMPUTED_VALUE"""),451.65)</f>
        <v>451.65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IFERROR(__xludf.DUMMYFUNCTION("""COMPUTED_VALUE"""),450.4)</f>
        <v>450.4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IFERROR(__xludf.DUMMYFUNCTION("""COMPUTED_VALUE"""),438.3)</f>
        <v>438.3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IFERROR(__xludf.DUMMYFUNCTION("""COMPUTED_VALUE"""),435.9)</f>
        <v>435.9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IFERROR(__xludf.DUMMYFUNCTION("""COMPUTED_VALUE"""),432.7)</f>
        <v>432.7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IFERROR(__xludf.DUMMYFUNCTION("""COMPUTED_VALUE"""),434.35)</f>
        <v>434.35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IFERROR(__xludf.DUMMYFUNCTION("""COMPUTED_VALUE"""),433.75)</f>
        <v>433.75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IFERROR(__xludf.DUMMYFUNCTION("""COMPUTED_VALUE"""),430.45)</f>
        <v>430.45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IFERROR(__xludf.DUMMYFUNCTION("""COMPUTED_VALUE"""),428.4)</f>
        <v>428.4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IFERROR(__xludf.DUMMYFUNCTION("""COMPUTED_VALUE"""),428.1)</f>
        <v>428.1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IFERROR(__xludf.DUMMYFUNCTION("""COMPUTED_VALUE"""),431.15)</f>
        <v>431.15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IFERROR(__xludf.DUMMYFUNCTION("""COMPUTED_VALUE"""),433.25)</f>
        <v>433.25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IFERROR(__xludf.DUMMYFUNCTION("""COMPUTED_VALUE"""),435.35)</f>
        <v>435.35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IFERROR(__xludf.DUMMYFUNCTION("""COMPUTED_VALUE"""),432.7)</f>
        <v>432.7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IFERROR(__xludf.DUMMYFUNCTION("""COMPUTED_VALUE"""),436.95)</f>
        <v>436.95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IFERROR(__xludf.DUMMYFUNCTION("""COMPUTED_VALUE"""),434.4)</f>
        <v>434.4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IFERROR(__xludf.DUMMYFUNCTION("""COMPUTED_VALUE"""),436.55)</f>
        <v>436.55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IFERROR(__xludf.DUMMYFUNCTION("""COMPUTED_VALUE"""),436.0)</f>
        <v>436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IFERROR(__xludf.DUMMYFUNCTION("""COMPUTED_VALUE"""),441.95)</f>
        <v>441.95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IFERROR(__xludf.DUMMYFUNCTION("""COMPUTED_VALUE"""),438.65)</f>
        <v>438.65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IFERROR(__xludf.DUMMYFUNCTION("""COMPUTED_VALUE"""),439.25)</f>
        <v>439.25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IFERROR(__xludf.DUMMYFUNCTION("""COMPUTED_VALUE"""),436.8)</f>
        <v>436.8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IFERROR(__xludf.DUMMYFUNCTION("""COMPUTED_VALUE"""),436.25)</f>
        <v>436.25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IFERROR(__xludf.DUMMYFUNCTION("""COMPUTED_VALUE"""),439.7)</f>
        <v>439.7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IFERROR(__xludf.DUMMYFUNCTION("""COMPUTED_VALUE"""),440.35)</f>
        <v>440.35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IFERROR(__xludf.DUMMYFUNCTION("""COMPUTED_VALUE"""),437.8)</f>
        <v>437.8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IFERROR(__xludf.DUMMYFUNCTION("""COMPUTED_VALUE"""),435.25)</f>
        <v>435.25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IFERROR(__xludf.DUMMYFUNCTION("""COMPUTED_VALUE"""),437.2)</f>
        <v>437.2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IFERROR(__xludf.DUMMYFUNCTION("""COMPUTED_VALUE"""),435.8)</f>
        <v>435.8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IFERROR(__xludf.DUMMYFUNCTION("""COMPUTED_VALUE"""),449.8)</f>
        <v>449.8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IFERROR(__xludf.DUMMYFUNCTION("""COMPUTED_VALUE"""),454.05)</f>
        <v>454.05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IFERROR(__xludf.DUMMYFUNCTION("""COMPUTED_VALUE"""),451.75)</f>
        <v>451.75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IFERROR(__xludf.DUMMYFUNCTION("""COMPUTED_VALUE"""),463.25)</f>
        <v>463.25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IFERROR(__xludf.DUMMYFUNCTION("""COMPUTED_VALUE"""),458.1)</f>
        <v>458.1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IFERROR(__xludf.DUMMYFUNCTION("""COMPUTED_VALUE"""),449.15)</f>
        <v>449.15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IFERROR(__xludf.DUMMYFUNCTION("""COMPUTED_VALUE"""),452.45)</f>
        <v>452.45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IFERROR(__xludf.DUMMYFUNCTION("""COMPUTED_VALUE"""),453.1)</f>
        <v>453.1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IFERROR(__xludf.DUMMYFUNCTION("""COMPUTED_VALUE"""),455.65)</f>
        <v>455.65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IFERROR(__xludf.DUMMYFUNCTION("""COMPUTED_VALUE"""),460.1)</f>
        <v>460.1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IFERROR(__xludf.DUMMYFUNCTION("""COMPUTED_VALUE"""),458.2)</f>
        <v>458.2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IFERROR(__xludf.DUMMYFUNCTION("""COMPUTED_VALUE"""),451.65)</f>
        <v>451.65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IFERROR(__xludf.DUMMYFUNCTION("""COMPUTED_VALUE"""),456.1)</f>
        <v>456.1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IFERROR(__xludf.DUMMYFUNCTION("""COMPUTED_VALUE"""),451.0)</f>
        <v>451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IFERROR(__xludf.DUMMYFUNCTION("""COMPUTED_VALUE"""),451.45)</f>
        <v>451.45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IFERROR(__xludf.DUMMYFUNCTION("""COMPUTED_VALUE"""),455.2)</f>
        <v>455.2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IFERROR(__xludf.DUMMYFUNCTION("""COMPUTED_VALUE"""),456.45)</f>
        <v>456.45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IFERROR(__xludf.DUMMYFUNCTION("""COMPUTED_VALUE"""),457.1)</f>
        <v>457.1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IFERROR(__xludf.DUMMYFUNCTION("""COMPUTED_VALUE"""),464.1)</f>
        <v>464.1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IFERROR(__xludf.DUMMYFUNCTION("""COMPUTED_VALUE"""),462.1)</f>
        <v>462.1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IFERROR(__xludf.DUMMYFUNCTION("""COMPUTED_VALUE"""),468.05)</f>
        <v>468.05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IFERROR(__xludf.DUMMYFUNCTION("""COMPUTED_VALUE"""),470.35)</f>
        <v>470.35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IFERROR(__xludf.DUMMYFUNCTION("""COMPUTED_VALUE"""),477.25)</f>
        <v>477.25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IFERROR(__xludf.DUMMYFUNCTION("""COMPUTED_VALUE"""),476.4)</f>
        <v>476.4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IFERROR(__xludf.DUMMYFUNCTION("""COMPUTED_VALUE"""),473.95)</f>
        <v>473.95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IFERROR(__xludf.DUMMYFUNCTION("""COMPUTED_VALUE"""),465.5)</f>
        <v>465.5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IFERROR(__xludf.DUMMYFUNCTION("""COMPUTED_VALUE"""),464.55)</f>
        <v>464.55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IFERROR(__xludf.DUMMYFUNCTION("""COMPUTED_VALUE"""),463.3)</f>
        <v>463.3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IFERROR(__xludf.DUMMYFUNCTION("""COMPUTED_VALUE"""),462.65)</f>
        <v>462.65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IFERROR(__xludf.DUMMYFUNCTION("""COMPUTED_VALUE"""),466.7)</f>
        <v>466.7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IFERROR(__xludf.DUMMYFUNCTION("""COMPUTED_VALUE"""),467.6)</f>
        <v>467.6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IFERROR(__xludf.DUMMYFUNCTION("""COMPUTED_VALUE"""),472.3)</f>
        <v>472.3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IFERROR(__xludf.DUMMYFUNCTION("""COMPUTED_VALUE"""),466.6)</f>
        <v>466.6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IFERROR(__xludf.DUMMYFUNCTION("""COMPUTED_VALUE"""),465.5)</f>
        <v>465.5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IFERROR(__xludf.DUMMYFUNCTION("""COMPUTED_VALUE"""),471.5)</f>
        <v>471.5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IFERROR(__xludf.DUMMYFUNCTION("""COMPUTED_VALUE"""),459.3)</f>
        <v>459.3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IFERROR(__xludf.DUMMYFUNCTION("""COMPUTED_VALUE"""),463.6)</f>
        <v>463.6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IFERROR(__xludf.DUMMYFUNCTION("""COMPUTED_VALUE"""),455.65)</f>
        <v>455.65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IFERROR(__xludf.DUMMYFUNCTION("""COMPUTED_VALUE"""),449.8)</f>
        <v>449.8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IFERROR(__xludf.DUMMYFUNCTION("""COMPUTED_VALUE"""),438.05)</f>
        <v>438.05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IFERROR(__xludf.DUMMYFUNCTION("""COMPUTED_VALUE"""),441.55)</f>
        <v>441.55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IFERROR(__xludf.DUMMYFUNCTION("""COMPUTED_VALUE"""),442.9)</f>
        <v>442.9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IFERROR(__xludf.DUMMYFUNCTION("""COMPUTED_VALUE"""),440.1)</f>
        <v>440.1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IFERROR(__xludf.DUMMYFUNCTION("""COMPUTED_VALUE"""),438.05)</f>
        <v>438.05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IFERROR(__xludf.DUMMYFUNCTION("""COMPUTED_VALUE"""),431.4)</f>
        <v>431.4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IFERROR(__xludf.DUMMYFUNCTION("""COMPUTED_VALUE"""),431.8)</f>
        <v>431.8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IFERROR(__xludf.DUMMYFUNCTION("""COMPUTED_VALUE"""),414.55)</f>
        <v>414.55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IFERROR(__xludf.DUMMYFUNCTION("""COMPUTED_VALUE"""),415.5)</f>
        <v>415.5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IFERROR(__xludf.DUMMYFUNCTION("""COMPUTED_VALUE"""),406.85)</f>
        <v>406.85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IFERROR(__xludf.DUMMYFUNCTION("""COMPUTED_VALUE"""),406.75)</f>
        <v>406.75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IFERROR(__xludf.DUMMYFUNCTION("""COMPUTED_VALUE"""),411.55)</f>
        <v>411.55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IFERROR(__xludf.DUMMYFUNCTION("""COMPUTED_VALUE"""),403.9)</f>
        <v>403.9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IFERROR(__xludf.DUMMYFUNCTION("""COMPUTED_VALUE"""),404.6)</f>
        <v>404.6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IFERROR(__xludf.DUMMYFUNCTION("""COMPUTED_VALUE"""),409.25)</f>
        <v>409.25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IFERROR(__xludf.DUMMYFUNCTION("""COMPUTED_VALUE"""),406.1)</f>
        <v>406.1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IFERROR(__xludf.DUMMYFUNCTION("""COMPUTED_VALUE"""),403.35)</f>
        <v>403.35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IFERROR(__xludf.DUMMYFUNCTION("""COMPUTED_VALUE"""),414.45)</f>
        <v>414.45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IFERROR(__xludf.DUMMYFUNCTION("""COMPUTED_VALUE"""),411.4)</f>
        <v>411.4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IFERROR(__xludf.DUMMYFUNCTION("""COMPUTED_VALUE"""),409.2)</f>
        <v>409.2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IFERROR(__xludf.DUMMYFUNCTION("""COMPUTED_VALUE"""),411.15)</f>
        <v>411.15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IFERROR(__xludf.DUMMYFUNCTION("""COMPUTED_VALUE"""),408.3)</f>
        <v>408.3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IFERROR(__xludf.DUMMYFUNCTION("""COMPUTED_VALUE"""),406.3)</f>
        <v>406.3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IFERROR(__xludf.DUMMYFUNCTION("""COMPUTED_VALUE"""),409.5)</f>
        <v>409.5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IFERROR(__xludf.DUMMYFUNCTION("""COMPUTED_VALUE"""),409.1)</f>
        <v>409.1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IFERROR(__xludf.DUMMYFUNCTION("""COMPUTED_VALUE"""),406.15)</f>
        <v>406.15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IFERROR(__xludf.DUMMYFUNCTION("""COMPUTED_VALUE"""),407.85)</f>
        <v>407.85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IFERROR(__xludf.DUMMYFUNCTION("""COMPUTED_VALUE"""),413.55)</f>
        <v>413.55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IFERROR(__xludf.DUMMYFUNCTION("""COMPUTED_VALUE"""),409.4)</f>
        <v>409.4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IFERROR(__xludf.DUMMYFUNCTION("""COMPUTED_VALUE"""),404.45)</f>
        <v>404.45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IFERROR(__xludf.DUMMYFUNCTION("""COMPUTED_VALUE"""),422.45)</f>
        <v>422.45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IFERROR(__xludf.DUMMYFUNCTION("""COMPUTED_VALUE"""),419.65)</f>
        <v>419.65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IFERROR(__xludf.DUMMYFUNCTION("""COMPUTED_VALUE"""),419.1)</f>
        <v>419.1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IFERROR(__xludf.DUMMYFUNCTION("""COMPUTED_VALUE"""),417.45)</f>
        <v>417.45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IFERROR(__xludf.DUMMYFUNCTION("""COMPUTED_VALUE"""),409.55)</f>
        <v>409.55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IFERROR(__xludf.DUMMYFUNCTION("""COMPUTED_VALUE"""),415.7)</f>
        <v>415.7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IFERROR(__xludf.DUMMYFUNCTION("""COMPUTED_VALUE"""),421.25)</f>
        <v>421.25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IFERROR(__xludf.DUMMYFUNCTION("""COMPUTED_VALUE"""),428.6)</f>
        <v>428.6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IFERROR(__xludf.DUMMYFUNCTION("""COMPUTED_VALUE"""),427.65)</f>
        <v>427.65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IFERROR(__xludf.DUMMYFUNCTION("""COMPUTED_VALUE"""),428.0)</f>
        <v>428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IFERROR(__xludf.DUMMYFUNCTION("""COMPUTED_VALUE"""),428.35)</f>
        <v>428.35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IFERROR(__xludf.DUMMYFUNCTION("""COMPUTED_VALUE"""),426.7)</f>
        <v>426.7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IFERROR(__xludf.DUMMYFUNCTION("""COMPUTED_VALUE"""),425.85)</f>
        <v>425.85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IFERROR(__xludf.DUMMYFUNCTION("""COMPUTED_VALUE"""),425.2)</f>
        <v>425.2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IFERROR(__xludf.DUMMYFUNCTION("""COMPUTED_VALUE"""),422.75)</f>
        <v>422.75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IFERROR(__xludf.DUMMYFUNCTION("""COMPUTED_VALUE"""),427.55)</f>
        <v>427.55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IFERROR(__xludf.DUMMYFUNCTION("""COMPUTED_VALUE"""),429.1)</f>
        <v>429.1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IFERROR(__xludf.DUMMYFUNCTION("""COMPUTED_VALUE"""),426.35)</f>
        <v>426.35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IFERROR(__xludf.DUMMYFUNCTION("""COMPUTED_VALUE"""),436.95)</f>
        <v>436.95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IFERROR(__xludf.DUMMYFUNCTION("""COMPUTED_VALUE"""),430.1)</f>
        <v>430.1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IFERROR(__xludf.DUMMYFUNCTION("""COMPUTED_VALUE"""),425.9)</f>
        <v>425.9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IFERROR(__xludf.DUMMYFUNCTION("""COMPUTED_VALUE"""),425.9)</f>
        <v>425.9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IFERROR(__xludf.DUMMYFUNCTION("""COMPUTED_VALUE"""),418.85)</f>
        <v>418.85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IFERROR(__xludf.DUMMYFUNCTION("""COMPUTED_VALUE"""),424.75)</f>
        <v>424.75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IFERROR(__xludf.DUMMYFUNCTION("""COMPUTED_VALUE"""),425.3)</f>
        <v>425.3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IFERROR(__xludf.DUMMYFUNCTION("""COMPUTED_VALUE"""),429.2)</f>
        <v>429.2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IFERROR(__xludf.DUMMYFUNCTION("""COMPUTED_VALUE"""),428.9)</f>
        <v>428.9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IFERROR(__xludf.DUMMYFUNCTION("""COMPUTED_VALUE"""),437.55)</f>
        <v>437.55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IFERROR(__xludf.DUMMYFUNCTION("""COMPUTED_VALUE"""),440.0)</f>
        <v>440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IFERROR(__xludf.DUMMYFUNCTION("""COMPUTED_VALUE"""),438.2)</f>
        <v>438.2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IFERROR(__xludf.DUMMYFUNCTION("""COMPUTED_VALUE"""),435.65)</f>
        <v>435.65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IFERROR(__xludf.DUMMYFUNCTION("""COMPUTED_VALUE"""),439.0)</f>
        <v>439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IFERROR(__xludf.DUMMYFUNCTION("""COMPUTED_VALUE"""),436.45)</f>
        <v>436.45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IFERROR(__xludf.DUMMYFUNCTION("""COMPUTED_VALUE"""),434.75)</f>
        <v>434.75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IFERROR(__xludf.DUMMYFUNCTION("""COMPUTED_VALUE"""),440.35)</f>
        <v>440.35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IFERROR(__xludf.DUMMYFUNCTION("""COMPUTED_VALUE"""),441.0)</f>
        <v>441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IFERROR(__xludf.DUMMYFUNCTION("""COMPUTED_VALUE"""),425.1)</f>
        <v>425.1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IFERROR(__xludf.DUMMYFUNCTION("""COMPUTED_VALUE"""),433.35)</f>
        <v>433.35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IFERROR(__xludf.DUMMYFUNCTION("""COMPUTED_VALUE"""),431.85)</f>
        <v>431.85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IFERROR(__xludf.DUMMYFUNCTION("""COMPUTED_VALUE"""),429.7)</f>
        <v>429.7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IFERROR(__xludf.DUMMYFUNCTION("""COMPUTED_VALUE"""),427.8)</f>
        <v>427.8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IFERROR(__xludf.DUMMYFUNCTION("""COMPUTED_VALUE"""),431.45)</f>
        <v>431.45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IFERROR(__xludf.DUMMYFUNCTION("""COMPUTED_VALUE"""),436.3)</f>
        <v>436.3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IFERROR(__xludf.DUMMYFUNCTION("""COMPUTED_VALUE"""),434.8)</f>
        <v>434.8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IFERROR(__xludf.DUMMYFUNCTION("""COMPUTED_VALUE"""),439.9)</f>
        <v>439.9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IFERROR(__xludf.DUMMYFUNCTION("""COMPUTED_VALUE"""),441.35)</f>
        <v>441.35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IFERROR(__xludf.DUMMYFUNCTION("""COMPUTED_VALUE"""),436.2)</f>
        <v>436.2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IFERROR(__xludf.DUMMYFUNCTION("""COMPUTED_VALUE"""),431.5)</f>
        <v>431.5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IFERROR(__xludf.DUMMYFUNCTION("""COMPUTED_VALUE"""),429.0)</f>
        <v>429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IFERROR(__xludf.DUMMYFUNCTION("""COMPUTED_VALUE"""),430.95)</f>
        <v>430.95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IFERROR(__xludf.DUMMYFUNCTION("""COMPUTED_VALUE"""),423.85)</f>
        <v>423.85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IFERROR(__xludf.DUMMYFUNCTION("""COMPUTED_VALUE"""),426.45)</f>
        <v>426.45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IFERROR(__xludf.DUMMYFUNCTION("""COMPUTED_VALUE"""),430.35)</f>
        <v>430.35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IFERROR(__xludf.DUMMYFUNCTION("""COMPUTED_VALUE"""),415.2)</f>
        <v>415.2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IFERROR(__xludf.DUMMYFUNCTION("""COMPUTED_VALUE"""),430.3)</f>
        <v>430.3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IFERROR(__xludf.DUMMYFUNCTION("""COMPUTED_VALUE"""),435.4)</f>
        <v>435.4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IFERROR(__xludf.DUMMYFUNCTION("""COMPUTED_VALUE"""),439.15)</f>
        <v>439.15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IFERROR(__xludf.DUMMYFUNCTION("""COMPUTED_VALUE"""),436.9)</f>
        <v>436.9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IFERROR(__xludf.DUMMYFUNCTION("""COMPUTED_VALUE"""),433.0)</f>
        <v>433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IFERROR(__xludf.DUMMYFUNCTION("""COMPUTED_VALUE"""),432.3)</f>
        <v>432.3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IFERROR(__xludf.DUMMYFUNCTION("""COMPUTED_VALUE"""),430.3)</f>
        <v>430.3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IFERROR(__xludf.DUMMYFUNCTION("""COMPUTED_VALUE"""),431.15)</f>
        <v>431.15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IFERROR(__xludf.DUMMYFUNCTION("""COMPUTED_VALUE"""),428.75)</f>
        <v>428.75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IFERROR(__xludf.DUMMYFUNCTION("""COMPUTED_VALUE"""),423.65)</f>
        <v>423.65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IFERROR(__xludf.DUMMYFUNCTION("""COMPUTED_VALUE"""),423.3)</f>
        <v>423.3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IFERROR(__xludf.DUMMYFUNCTION("""COMPUTED_VALUE"""),419.6)</f>
        <v>419.6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IFERROR(__xludf.DUMMYFUNCTION("""COMPUTED_VALUE"""),423.3)</f>
        <v>423.3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IFERROR(__xludf.DUMMYFUNCTION("""COMPUTED_VALUE"""),423.3)</f>
        <v>423.3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IFERROR(__xludf.DUMMYFUNCTION("""COMPUTED_VALUE"""),423.95)</f>
        <v>423.95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IFERROR(__xludf.DUMMYFUNCTION("""COMPUTED_VALUE"""),425.6)</f>
        <v>425.6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IFERROR(__xludf.DUMMYFUNCTION("""COMPUTED_VALUE"""),424.9)</f>
        <v>424.9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IFERROR(__xludf.DUMMYFUNCTION("""COMPUTED_VALUE"""),429.05)</f>
        <v>429.05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IFERROR(__xludf.DUMMYFUNCTION("""COMPUTED_VALUE"""),425.5)</f>
        <v>425.5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IFERROR(__xludf.DUMMYFUNCTION("""COMPUTED_VALUE"""),428.3)</f>
        <v>428.3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IFERROR(__xludf.DUMMYFUNCTION("""COMPUTED_VALUE"""),429.05)</f>
        <v>429.05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IFERROR(__xludf.DUMMYFUNCTION("""COMPUTED_VALUE"""),433.65)</f>
        <v>433.65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IFERROR(__xludf.DUMMYFUNCTION("""COMPUTED_VALUE"""),443.6)</f>
        <v>443.6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IFERROR(__xludf.DUMMYFUNCTION("""COMPUTED_VALUE"""),452.6)</f>
        <v>452.6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IFERROR(__xludf.DUMMYFUNCTION("""COMPUTED_VALUE"""),451.45)</f>
        <v>451.45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IFERROR(__xludf.DUMMYFUNCTION("""COMPUTED_VALUE"""),458.65)</f>
        <v>458.65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IFERROR(__xludf.DUMMYFUNCTION("""COMPUTED_VALUE"""),459.05)</f>
        <v>459.05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IFERROR(__xludf.DUMMYFUNCTION("""COMPUTED_VALUE"""),463.4)</f>
        <v>463.4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IFERROR(__xludf.DUMMYFUNCTION("""COMPUTED_VALUE"""),465.55)</f>
        <v>465.55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IFERROR(__xludf.DUMMYFUNCTION("""COMPUTED_VALUE"""),470.25)</f>
        <v>470.25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IFERROR(__xludf.DUMMYFUNCTION("""COMPUTED_VALUE"""),474.55)</f>
        <v>474.55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IFERROR(__xludf.DUMMYFUNCTION("""COMPUTED_VALUE"""),466.55)</f>
        <v>466.55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IFERROR(__xludf.DUMMYFUNCTION("""COMPUTED_VALUE"""),492.2)</f>
        <v>492.2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IFERROR(__xludf.DUMMYFUNCTION("""COMPUTED_VALUE"""),494.05)</f>
        <v>494.05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IFERROR(__xludf.DUMMYFUNCTION("""COMPUTED_VALUE"""),489.95)</f>
        <v>489.95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IFERROR(__xludf.DUMMYFUNCTION("""COMPUTED_VALUE"""),502.2)</f>
        <v>502.2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IFERROR(__xludf.DUMMYFUNCTION("""COMPUTED_VALUE"""),496.05)</f>
        <v>496.05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IFERROR(__xludf.DUMMYFUNCTION("""COMPUTED_VALUE"""),489.9)</f>
        <v>489.9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IFERROR(__xludf.DUMMYFUNCTION("""COMPUTED_VALUE"""),495.35)</f>
        <v>495.35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IFERROR(__xludf.DUMMYFUNCTION("""COMPUTED_VALUE"""),493.7)</f>
        <v>493.7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IFERROR(__xludf.DUMMYFUNCTION("""COMPUTED_VALUE"""),489.1)</f>
        <v>489.1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IFERROR(__xludf.DUMMYFUNCTION("""COMPUTED_VALUE"""),486.0)</f>
        <v>486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IFERROR(__xludf.DUMMYFUNCTION("""COMPUTED_VALUE"""),486.3)</f>
        <v>486.3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IFERROR(__xludf.DUMMYFUNCTION("""COMPUTED_VALUE"""),492.65)</f>
        <v>492.65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IFERROR(__xludf.DUMMYFUNCTION("""COMPUTED_VALUE"""),494.75)</f>
        <v>494.75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IFERROR(__xludf.DUMMYFUNCTION("""COMPUTED_VALUE"""),495.9)</f>
        <v>495.9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IFERROR(__xludf.DUMMYFUNCTION("""COMPUTED_VALUE"""),494.6)</f>
        <v>494.6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IFERROR(__xludf.DUMMYFUNCTION("""COMPUTED_VALUE"""),490.0)</f>
        <v>490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IFERROR(__xludf.DUMMYFUNCTION("""COMPUTED_VALUE"""),492.2)</f>
        <v>492.2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IFERROR(__xludf.DUMMYFUNCTION("""COMPUTED_VALUE"""),502.65)</f>
        <v>502.65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IFERROR(__xludf.DUMMYFUNCTION("""COMPUTED_VALUE"""),501.45)</f>
        <v>501.45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IFERROR(__xludf.DUMMYFUNCTION("""COMPUTED_VALUE"""),498.8)</f>
        <v>498.8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IFERROR(__xludf.DUMMYFUNCTION("""COMPUTED_VALUE"""),505.4)</f>
        <v>505.4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IFERROR(__xludf.DUMMYFUNCTION("""COMPUTED_VALUE"""),504.55)</f>
        <v>504.55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IFERROR(__xludf.DUMMYFUNCTION("""COMPUTED_VALUE"""),505.8)</f>
        <v>505.8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IFERROR(__xludf.DUMMYFUNCTION("""COMPUTED_VALUE"""),505.7)</f>
        <v>505.7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IFERROR(__xludf.DUMMYFUNCTION("""COMPUTED_VALUE"""),500.6)</f>
        <v>500.6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IFERROR(__xludf.DUMMYFUNCTION("""COMPUTED_VALUE"""),497.3)</f>
        <v>497.3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IFERROR(__xludf.DUMMYFUNCTION("""COMPUTED_VALUE"""),505.1)</f>
        <v>505.1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IFERROR(__xludf.DUMMYFUNCTION("""COMPUTED_VALUE"""),501.9)</f>
        <v>501.9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IFERROR(__xludf.DUMMYFUNCTION("""COMPUTED_VALUE"""),510.05)</f>
        <v>510.05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IFERROR(__xludf.DUMMYFUNCTION("""COMPUTED_VALUE"""),509.4)</f>
        <v>509.4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IFERROR(__xludf.DUMMYFUNCTION("""COMPUTED_VALUE"""),506.35)</f>
        <v>506.35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IFERROR(__xludf.DUMMYFUNCTION("""COMPUTED_VALUE"""),511.2)</f>
        <v>511.2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IFERROR(__xludf.DUMMYFUNCTION("""COMPUTED_VALUE"""),501.7)</f>
        <v>501.7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IFERROR(__xludf.DUMMYFUNCTION("""COMPUTED_VALUE"""),511.75)</f>
        <v>511.75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IFERROR(__xludf.DUMMYFUNCTION("""COMPUTED_VALUE"""),513.6)</f>
        <v>513.6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IFERROR(__xludf.DUMMYFUNCTION("""COMPUTED_VALUE"""),514.35)</f>
        <v>514.35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IFERROR(__xludf.DUMMYFUNCTION("""COMPUTED_VALUE"""),519.5)</f>
        <v>519.5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IFERROR(__xludf.DUMMYFUNCTION("""COMPUTED_VALUE"""),513.85)</f>
        <v>513.85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IFERROR(__xludf.DUMMYFUNCTION("""COMPUTED_VALUE"""),511.1)</f>
        <v>511.1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IFERROR(__xludf.DUMMYFUNCTION("""COMPUTED_VALUE"""),507.75)</f>
        <v>507.75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IFERROR(__xludf.DUMMYFUNCTION("""COMPUTED_VALUE"""),507.35)</f>
        <v>507.35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IFERROR(__xludf.DUMMYFUNCTION("""COMPUTED_VALUE"""),508.25)</f>
        <v>508.25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IFERROR(__xludf.DUMMYFUNCTION("""COMPUTED_VALUE"""),514.4)</f>
        <v>514.4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IFERROR(__xludf.DUMMYFUNCTION("""COMPUTED_VALUE"""),516.95)</f>
        <v>516.95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IFERROR(__xludf.DUMMYFUNCTION("""COMPUTED_VALUE"""),515.25)</f>
        <v>515.25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IFERROR(__xludf.DUMMYFUNCTION("""COMPUTED_VALUE"""),517.55)</f>
        <v>517.55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IFERROR(__xludf.DUMMYFUNCTION("""COMPUTED_VALUE"""),522.75)</f>
        <v>522.75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IFERROR(__xludf.DUMMYFUNCTION("""COMPUTED_VALUE"""),522.7)</f>
        <v>522.7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IFERROR(__xludf.DUMMYFUNCTION("""COMPUTED_VALUE"""),518.15)</f>
        <v>518.15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IFERROR(__xludf.DUMMYFUNCTION("""COMPUTED_VALUE"""),516.2)</f>
        <v>516.2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IFERROR(__xludf.DUMMYFUNCTION("""COMPUTED_VALUE"""),512.75)</f>
        <v>512.75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IFERROR(__xludf.DUMMYFUNCTION("""COMPUTED_VALUE"""),503.55)</f>
        <v>503.55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IFERROR(__xludf.DUMMYFUNCTION("""COMPUTED_VALUE"""),510.2)</f>
        <v>510.2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IFERROR(__xludf.DUMMYFUNCTION("""COMPUTED_VALUE"""),507.95)</f>
        <v>507.95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IFERROR(__xludf.DUMMYFUNCTION("""COMPUTED_VALUE"""),491.7)</f>
        <v>491.7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IFERROR(__xludf.DUMMYFUNCTION("""COMPUTED_VALUE"""),492.05)</f>
        <v>492.05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IFERROR(__xludf.DUMMYFUNCTION("""COMPUTED_VALUE"""),488.2)</f>
        <v>488.2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IFERROR(__xludf.DUMMYFUNCTION("""COMPUTED_VALUE"""),496.95)</f>
        <v>496.95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IFERROR(__xludf.DUMMYFUNCTION("""COMPUTED_VALUE"""),498.55)</f>
        <v>498.55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IFERROR(__xludf.DUMMYFUNCTION("""COMPUTED_VALUE"""),493.2)</f>
        <v>493.2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IFERROR(__xludf.DUMMYFUNCTION("""COMPUTED_VALUE"""),488.9)</f>
        <v>488.9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IFERROR(__xludf.DUMMYFUNCTION("""COMPUTED_VALUE"""),486.7)</f>
        <v>486.7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IFERROR(__xludf.DUMMYFUNCTION("""COMPUTED_VALUE"""),483.65)</f>
        <v>483.65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IFERROR(__xludf.DUMMYFUNCTION("""COMPUTED_VALUE"""),481.8)</f>
        <v>481.8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IFERROR(__xludf.DUMMYFUNCTION("""COMPUTED_VALUE"""),480.35)</f>
        <v>480.35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IFERROR(__xludf.DUMMYFUNCTION("""COMPUTED_VALUE"""),471.7)</f>
        <v>471.7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IFERROR(__xludf.DUMMYFUNCTION("""COMPUTED_VALUE"""),482.3)</f>
        <v>482.3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IFERROR(__xludf.DUMMYFUNCTION("""COMPUTED_VALUE"""),484.15)</f>
        <v>484.15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IFERROR(__xludf.DUMMYFUNCTION("""COMPUTED_VALUE"""),487.95)</f>
        <v>487.95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IFERROR(__xludf.DUMMYFUNCTION("""COMPUTED_VALUE"""),491.55)</f>
        <v>491.55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IFERROR(__xludf.DUMMYFUNCTION("""COMPUTED_VALUE"""),488.8)</f>
        <v>488.8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IFERROR(__xludf.DUMMYFUNCTION("""COMPUTED_VALUE"""),484.6)</f>
        <v>484.6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IFERROR(__xludf.DUMMYFUNCTION("""COMPUTED_VALUE"""),480.2)</f>
        <v>480.2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IFERROR(__xludf.DUMMYFUNCTION("""COMPUTED_VALUE"""),481.1)</f>
        <v>481.1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IFERROR(__xludf.DUMMYFUNCTION("""COMPUTED_VALUE"""),477.9)</f>
        <v>477.9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IFERROR(__xludf.DUMMYFUNCTION("""COMPUTED_VALUE"""),478.05)</f>
        <v>478.05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IFERROR(__xludf.DUMMYFUNCTION("""COMPUTED_VALUE"""),476.95)</f>
        <v>476.95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IFERROR(__xludf.DUMMYFUNCTION("""COMPUTED_VALUE"""),472.85)</f>
        <v>472.85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IFERROR(__xludf.DUMMYFUNCTION("""COMPUTED_VALUE"""),472.2)</f>
        <v>472.2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IFERROR(__xludf.DUMMYFUNCTION("""COMPUTED_VALUE"""),465.95)</f>
        <v>465.95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IFERROR(__xludf.DUMMYFUNCTION("""COMPUTED_VALUE"""),466.55)</f>
        <v>466.55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IFERROR(__xludf.DUMMYFUNCTION("""COMPUTED_VALUE"""),467.35)</f>
        <v>467.35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IFERROR(__xludf.DUMMYFUNCTION("""COMPUTED_VALUE"""),457.15)</f>
        <v>457.15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IFERROR(__xludf.DUMMYFUNCTION("""COMPUTED_VALUE"""),474.65)</f>
        <v>474.65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IFERROR(__xludf.DUMMYFUNCTION("""COMPUTED_VALUE"""),476.8)</f>
        <v>476.8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IFERROR(__xludf.DUMMYFUNCTION("""COMPUTED_VALUE"""),477.0)</f>
        <v>477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IFERROR(__xludf.DUMMYFUNCTION("""COMPUTED_VALUE"""),476.95)</f>
        <v>476.95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IFERROR(__xludf.DUMMYFUNCTION("""COMPUTED_VALUE"""),474.9)</f>
        <v>474.9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IFERROR(__xludf.DUMMYFUNCTION("""COMPUTED_VALUE"""),476.75)</f>
        <v>476.75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IFERROR(__xludf.DUMMYFUNCTION("""COMPUTED_VALUE"""),477.2)</f>
        <v>477.2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IFERROR(__xludf.DUMMYFUNCTION("""COMPUTED_VALUE"""),472.55)</f>
        <v>472.55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IFERROR(__xludf.DUMMYFUNCTION("""COMPUTED_VALUE"""),467.1)</f>
        <v>467.1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IFERROR(__xludf.DUMMYFUNCTION("""COMPUTED_VALUE"""),467.5)</f>
        <v>467.5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IFERROR(__xludf.DUMMYFUNCTION("""COMPUTED_VALUE"""),471.15)</f>
        <v>471.15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IFERROR(__xludf.DUMMYFUNCTION("""COMPUTED_VALUE"""),464.95)</f>
        <v>464.95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IFERROR(__xludf.DUMMYFUNCTION("""COMPUTED_VALUE"""),465.45)</f>
        <v>465.45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IFERROR(__xludf.DUMMYFUNCTION("""COMPUTED_VALUE"""),465.25)</f>
        <v>465.25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IFERROR(__xludf.DUMMYFUNCTION("""COMPUTED_VALUE"""),460.6)</f>
        <v>460.6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IFERROR(__xludf.DUMMYFUNCTION("""COMPUTED_VALUE"""),470.0)</f>
        <v>470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IFERROR(__xludf.DUMMYFUNCTION("""COMPUTED_VALUE"""),470.1)</f>
        <v>470.1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IFERROR(__xludf.DUMMYFUNCTION("""COMPUTED_VALUE"""),469.55)</f>
        <v>469.55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IFERROR(__xludf.DUMMYFUNCTION("""COMPUTED_VALUE"""),470.5)</f>
        <v>470.5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IFERROR(__xludf.DUMMYFUNCTION("""COMPUTED_VALUE"""),466.55)</f>
        <v>466.55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IFERROR(__xludf.DUMMYFUNCTION("""COMPUTED_VALUE"""),464.65)</f>
        <v>464.65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IFERROR(__xludf.DUMMYFUNCTION("""COMPUTED_VALUE"""),474.25)</f>
        <v>474.25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IFERROR(__xludf.DUMMYFUNCTION("""COMPUTED_VALUE"""),478.45)</f>
        <v>478.45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IFERROR(__xludf.DUMMYFUNCTION("""COMPUTED_VALUE"""),476.95)</f>
        <v>476.95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IFERROR(__xludf.DUMMYFUNCTION("""COMPUTED_VALUE"""),478.6)</f>
        <v>478.6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IFERROR(__xludf.DUMMYFUNCTION("""COMPUTED_VALUE"""),477.0)</f>
        <v>477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IFERROR(__xludf.DUMMYFUNCTION("""COMPUTED_VALUE"""),483.65)</f>
        <v>483.65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IFERROR(__xludf.DUMMYFUNCTION("""COMPUTED_VALUE"""),483.95)</f>
        <v>483.95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IFERROR(__xludf.DUMMYFUNCTION("""COMPUTED_VALUE"""),489.05)</f>
        <v>489.05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IFERROR(__xludf.DUMMYFUNCTION("""COMPUTED_VALUE"""),481.6)</f>
        <v>481.6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IFERROR(__xludf.DUMMYFUNCTION("""COMPUTED_VALUE"""),442.65)</f>
        <v>442.65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IFERROR(__xludf.DUMMYFUNCTION("""COMPUTED_VALUE"""),441.1)</f>
        <v>441.1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IFERROR(__xludf.DUMMYFUNCTION("""COMPUTED_VALUE"""),449.55)</f>
        <v>449.55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IFERROR(__xludf.DUMMYFUNCTION("""COMPUTED_VALUE"""),450.1)</f>
        <v>450.1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IFERROR(__xludf.DUMMYFUNCTION("""COMPUTED_VALUE"""),444.9)</f>
        <v>444.9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IFERROR(__xludf.DUMMYFUNCTION("""COMPUTED_VALUE"""),439.05)</f>
        <v>439.05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IFERROR(__xludf.DUMMYFUNCTION("""COMPUTED_VALUE"""),436.6)</f>
        <v>436.6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IFERROR(__xludf.DUMMYFUNCTION("""COMPUTED_VALUE"""),437.35)</f>
        <v>437.35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IFERROR(__xludf.DUMMYFUNCTION("""COMPUTED_VALUE"""),432.85)</f>
        <v>432.85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IFERROR(__xludf.DUMMYFUNCTION("""COMPUTED_VALUE"""),440.2)</f>
        <v>440.2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IFERROR(__xludf.DUMMYFUNCTION("""COMPUTED_VALUE"""),437.7)</f>
        <v>437.7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IFERROR(__xludf.DUMMYFUNCTION("""COMPUTED_VALUE"""),437.55)</f>
        <v>437.55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IFERROR(__xludf.DUMMYFUNCTION("""COMPUTED_VALUE"""),437.0)</f>
        <v>437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IFERROR(__xludf.DUMMYFUNCTION("""COMPUTED_VALUE"""),440.2)</f>
        <v>440.2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IFERROR(__xludf.DUMMYFUNCTION("""COMPUTED_VALUE"""),441.6)</f>
        <v>441.6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IFERROR(__xludf.DUMMYFUNCTION("""COMPUTED_VALUE"""),440.1)</f>
        <v>440.1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IFERROR(__xludf.DUMMYFUNCTION("""COMPUTED_VALUE"""),435.45)</f>
        <v>435.45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IFERROR(__xludf.DUMMYFUNCTION("""COMPUTED_VALUE"""),433.35)</f>
        <v>433.35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IFERROR(__xludf.DUMMYFUNCTION("""COMPUTED_VALUE"""),436.2)</f>
        <v>436.2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IFERROR(__xludf.DUMMYFUNCTION("""COMPUTED_VALUE"""),447.5)</f>
        <v>447.5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IFERROR(__xludf.DUMMYFUNCTION("""COMPUTED_VALUE"""),454.35)</f>
        <v>454.35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IFERROR(__xludf.DUMMYFUNCTION("""COMPUTED_VALUE"""),455.15)</f>
        <v>455.15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IFERROR(__xludf.DUMMYFUNCTION("""COMPUTED_VALUE"""),448.15)</f>
        <v>448.15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IFERROR(__xludf.DUMMYFUNCTION("""COMPUTED_VALUE"""),441.1)</f>
        <v>441.1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IFERROR(__xludf.DUMMYFUNCTION("""COMPUTED_VALUE"""),430.85)</f>
        <v>430.85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IFERROR(__xludf.DUMMYFUNCTION("""COMPUTED_VALUE"""),427.2)</f>
        <v>427.2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IFERROR(__xludf.DUMMYFUNCTION("""COMPUTED_VALUE"""),418.3)</f>
        <v>418.3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IFERROR(__xludf.DUMMYFUNCTION("""COMPUTED_VALUE"""),409.9)</f>
        <v>409.9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IFERROR(__xludf.DUMMYFUNCTION("""COMPUTED_VALUE"""),409.7)</f>
        <v>409.7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IFERROR(__xludf.DUMMYFUNCTION("""COMPUTED_VALUE"""),410.25)</f>
        <v>410.25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IFERROR(__xludf.DUMMYFUNCTION("""COMPUTED_VALUE"""),408.6)</f>
        <v>408.6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IFERROR(__xludf.DUMMYFUNCTION("""COMPUTED_VALUE"""),405.25)</f>
        <v>405.25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IFERROR(__xludf.DUMMYFUNCTION("""COMPUTED_VALUE"""),406.4)</f>
        <v>406.4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IFERROR(__xludf.DUMMYFUNCTION("""COMPUTED_VALUE"""),402.05)</f>
        <v>402.05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IFERROR(__xludf.DUMMYFUNCTION("""COMPUTED_VALUE"""),400.9)</f>
        <v>400.9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IFERROR(__xludf.DUMMYFUNCTION("""COMPUTED_VALUE"""),401.9)</f>
        <v>401.9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IFERROR(__xludf.DUMMYFUNCTION("""COMPUTED_VALUE"""),404.85)</f>
        <v>404.85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IFERROR(__xludf.DUMMYFUNCTION("""COMPUTED_VALUE"""),401.6)</f>
        <v>401.6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IFERROR(__xludf.DUMMYFUNCTION("""COMPUTED_VALUE"""),395.0)</f>
        <v>395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IFERROR(__xludf.DUMMYFUNCTION("""COMPUTED_VALUE"""),397.45)</f>
        <v>397.45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IFERROR(__xludf.DUMMYFUNCTION("""COMPUTED_VALUE"""),394.85)</f>
        <v>394.85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IFERROR(__xludf.DUMMYFUNCTION("""COMPUTED_VALUE"""),405.05)</f>
        <v>405.05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IFERROR(__xludf.DUMMYFUNCTION("""COMPUTED_VALUE"""),405.7)</f>
        <v>405.7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IFERROR(__xludf.DUMMYFUNCTION("""COMPUTED_VALUE"""),403.9)</f>
        <v>403.9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IFERROR(__xludf.DUMMYFUNCTION("""COMPUTED_VALUE"""),405.0)</f>
        <v>405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IFERROR(__xludf.DUMMYFUNCTION("""COMPUTED_VALUE"""),406.2)</f>
        <v>406.2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IFERROR(__xludf.DUMMYFUNCTION("""COMPUTED_VALUE"""),412.4)</f>
        <v>412.4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IFERROR(__xludf.DUMMYFUNCTION("""COMPUTED_VALUE"""),412.05)</f>
        <v>412.05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IFERROR(__xludf.DUMMYFUNCTION("""COMPUTED_VALUE"""),407.95)</f>
        <v>407.95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IFERROR(__xludf.DUMMYFUNCTION("""COMPUTED_VALUE"""),409.1)</f>
        <v>409.1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IFERROR(__xludf.DUMMYFUNCTION("""COMPUTED_VALUE"""),403.05)</f>
        <v>403.05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IFERROR(__xludf.DUMMYFUNCTION("""COMPUTED_VALUE"""),403.95)</f>
        <v>403.95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IFERROR(__xludf.DUMMYFUNCTION("""COMPUTED_VALUE"""),405.55)</f>
        <v>405.55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IFERROR(__xludf.DUMMYFUNCTION("""COMPUTED_VALUE"""),410.9)</f>
        <v>410.9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IFERROR(__xludf.DUMMYFUNCTION("""COMPUTED_VALUE"""),409.8)</f>
        <v>409.8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IFERROR(__xludf.DUMMYFUNCTION("""COMPUTED_VALUE"""),407.35)</f>
        <v>407.35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IFERROR(__xludf.DUMMYFUNCTION("""COMPUTED_VALUE"""),409.45)</f>
        <v>409.45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IFERROR(__xludf.DUMMYFUNCTION("""COMPUTED_VALUE"""),409.75)</f>
        <v>409.75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IFERROR(__xludf.DUMMYFUNCTION("""COMPUTED_VALUE"""),406.65)</f>
        <v>406.65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IFERROR(__xludf.DUMMYFUNCTION("""COMPUTED_VALUE"""),409.05)</f>
        <v>409.05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IFERROR(__xludf.DUMMYFUNCTION("""COMPUTED_VALUE"""),409.4)</f>
        <v>409.4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IFERROR(__xludf.DUMMYFUNCTION("""COMPUTED_VALUE"""),409.7)</f>
        <v>409.7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IFERROR(__xludf.DUMMYFUNCTION("""COMPUTED_VALUE"""),406.05)</f>
        <v>406.05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IFERROR(__xludf.DUMMYFUNCTION("""COMPUTED_VALUE"""),412.55)</f>
        <v>412.55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IFERROR(__xludf.DUMMYFUNCTION("""COMPUTED_VALUE"""),416.3)</f>
        <v>416.3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IFERROR(__xludf.DUMMYFUNCTION("""COMPUTED_VALUE"""),421.55)</f>
        <v>421.55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IFERROR(__xludf.DUMMYFUNCTION("""COMPUTED_VALUE"""),420.4)</f>
        <v>420.4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IFERROR(__xludf.DUMMYFUNCTION("""COMPUTED_VALUE"""),424.45)</f>
        <v>424.45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IFERROR(__xludf.DUMMYFUNCTION("""COMPUTED_VALUE"""),427.25)</f>
        <v>427.25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IFERROR(__xludf.DUMMYFUNCTION("""COMPUTED_VALUE"""),422.85)</f>
        <v>422.85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IFERROR(__xludf.DUMMYFUNCTION("""COMPUTED_VALUE"""),433.6)</f>
        <v>433.6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IFERROR(__xludf.DUMMYFUNCTION("""COMPUTED_VALUE"""),430.85)</f>
        <v>430.85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IFERROR(__xludf.DUMMYFUNCTION("""COMPUTED_VALUE"""),430.05)</f>
        <v>430.05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IFERROR(__xludf.DUMMYFUNCTION("""COMPUTED_VALUE"""),427.8)</f>
        <v>427.8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IFERROR(__xludf.DUMMYFUNCTION("""COMPUTED_VALUE"""),428.8)</f>
        <v>428.8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IFERROR(__xludf.DUMMYFUNCTION("""COMPUTED_VALUE"""),426.0)</f>
        <v>426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IFERROR(__xludf.DUMMYFUNCTION("""COMPUTED_VALUE"""),425.8)</f>
        <v>425.8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IFERROR(__xludf.DUMMYFUNCTION("""COMPUTED_VALUE"""),430.25)</f>
        <v>430.25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IFERROR(__xludf.DUMMYFUNCTION("""COMPUTED_VALUE"""),436.95)</f>
        <v>436.95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IFERROR(__xludf.DUMMYFUNCTION("""COMPUTED_VALUE"""),435.55)</f>
        <v>435.55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IFERROR(__xludf.DUMMYFUNCTION("""COMPUTED_VALUE"""),431.15)</f>
        <v>431.15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IFERROR(__xludf.DUMMYFUNCTION("""COMPUTED_VALUE"""),430.6)</f>
        <v>430.6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IFERROR(__xludf.DUMMYFUNCTION("""COMPUTED_VALUE"""),423.55)</f>
        <v>423.55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IFERROR(__xludf.DUMMYFUNCTION("""COMPUTED_VALUE"""),435.5)</f>
        <v>435.5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IFERROR(__xludf.DUMMYFUNCTION("""COMPUTED_VALUE"""),427.9)</f>
        <v>427.9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IFERROR(__xludf.DUMMYFUNCTION("""COMPUTED_VALUE"""),429.1)</f>
        <v>429.1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IFERROR(__xludf.DUMMYFUNCTION("""COMPUTED_VALUE"""),432.65)</f>
        <v>432.65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IFERROR(__xludf.DUMMYFUNCTION("""COMPUTED_VALUE"""),435.7)</f>
        <v>435.7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IFERROR(__xludf.DUMMYFUNCTION("""COMPUTED_VALUE"""),435.35)</f>
        <v>435.35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IFERROR(__xludf.DUMMYFUNCTION("""COMPUTED_VALUE"""),434.9)</f>
        <v>434.9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IFERROR(__xludf.DUMMYFUNCTION("""COMPUTED_VALUE"""),433.0)</f>
        <v>433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IFERROR(__xludf.DUMMYFUNCTION("""COMPUTED_VALUE"""),426.1)</f>
        <v>426.1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IFERROR(__xludf.DUMMYFUNCTION("""COMPUTED_VALUE"""),436.3)</f>
        <v>436.3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IFERROR(__xludf.DUMMYFUNCTION("""COMPUTED_VALUE"""),442.9)</f>
        <v>442.9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IFERROR(__xludf.DUMMYFUNCTION("""COMPUTED_VALUE"""),433.9)</f>
        <v>433.9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IFERROR(__xludf.DUMMYFUNCTION("""COMPUTED_VALUE"""),420.2)</f>
        <v>420.2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IFERROR(__xludf.DUMMYFUNCTION("""COMPUTED_VALUE"""),418.75)</f>
        <v>418.75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IFERROR(__xludf.DUMMYFUNCTION("""COMPUTED_VALUE"""),418.05)</f>
        <v>418.05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IFERROR(__xludf.DUMMYFUNCTION("""COMPUTED_VALUE"""),419.3)</f>
        <v>419.3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IFERROR(__xludf.DUMMYFUNCTION("""COMPUTED_VALUE"""),416.95)</f>
        <v>416.95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IFERROR(__xludf.DUMMYFUNCTION("""COMPUTED_VALUE"""),417.0)</f>
        <v>417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IFERROR(__xludf.DUMMYFUNCTION("""COMPUTED_VALUE"""),419.1)</f>
        <v>419.1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IFERROR(__xludf.DUMMYFUNCTION("""COMPUTED_VALUE"""),421.05)</f>
        <v>421.05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IFERROR(__xludf.DUMMYFUNCTION("""COMPUTED_VALUE"""),423.05)</f>
        <v>423.05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IFERROR(__xludf.DUMMYFUNCTION("""COMPUTED_VALUE"""),427.0)</f>
        <v>427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IFERROR(__xludf.DUMMYFUNCTION("""COMPUTED_VALUE"""),426.15)</f>
        <v>426.15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IFERROR(__xludf.DUMMYFUNCTION("""COMPUTED_VALUE"""),421.0)</f>
        <v>421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IFERROR(__xludf.DUMMYFUNCTION("""COMPUTED_VALUE"""),413.9)</f>
        <v>413.9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IFERROR(__xludf.DUMMYFUNCTION("""COMPUTED_VALUE"""),418.2)</f>
        <v>418.2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IFERROR(__xludf.DUMMYFUNCTION("""COMPUTED_VALUE"""),417.4)</f>
        <v>417.4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IFERROR(__xludf.DUMMYFUNCTION("""COMPUTED_VALUE"""),415.9)</f>
        <v>415.9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IFERROR(__xludf.DUMMYFUNCTION("""COMPUTED_VALUE"""),416.0)</f>
        <v>416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IFERROR(__xludf.DUMMYFUNCTION("""COMPUTED_VALUE"""),418.55)</f>
        <v>418.55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IFERROR(__xludf.DUMMYFUNCTION("""COMPUTED_VALUE"""),413.9)</f>
        <v>413.9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IFERROR(__xludf.DUMMYFUNCTION("""COMPUTED_VALUE"""),414.35)</f>
        <v>414.35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IFERROR(__xludf.DUMMYFUNCTION("""COMPUTED_VALUE"""),416.35)</f>
        <v>416.35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IFERROR(__xludf.DUMMYFUNCTION("""COMPUTED_VALUE"""),420.3)</f>
        <v>420.3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IFERROR(__xludf.DUMMYFUNCTION("""COMPUTED_VALUE"""),418.65)</f>
        <v>418.65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IFERROR(__xludf.DUMMYFUNCTION("""COMPUTED_VALUE"""),416.45)</f>
        <v>416.45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IFERROR(__xludf.DUMMYFUNCTION("""COMPUTED_VALUE"""),415.1)</f>
        <v>415.1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IFERROR(__xludf.DUMMYFUNCTION("""COMPUTED_VALUE"""),412.95)</f>
        <v>412.95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IFERROR(__xludf.DUMMYFUNCTION("""COMPUTED_VALUE"""),413.35)</f>
        <v>413.35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IFERROR(__xludf.DUMMYFUNCTION("""COMPUTED_VALUE"""),412.55)</f>
        <v>412.55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IFERROR(__xludf.DUMMYFUNCTION("""COMPUTED_VALUE"""),416.15)</f>
        <v>416.15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IFERROR(__xludf.DUMMYFUNCTION("""COMPUTED_VALUE"""),417.2)</f>
        <v>417.2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IFERROR(__xludf.DUMMYFUNCTION("""COMPUTED_VALUE"""),419.45)</f>
        <v>419.45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IFERROR(__xludf.DUMMYFUNCTION("""COMPUTED_VALUE"""),416.85)</f>
        <v>416.85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IFERROR(__xludf.DUMMYFUNCTION("""COMPUTED_VALUE"""),416.8)</f>
        <v>416.8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IFERROR(__xludf.DUMMYFUNCTION("""COMPUTED_VALUE"""),419.4)</f>
        <v>419.4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IFERROR(__xludf.DUMMYFUNCTION("""COMPUTED_VALUE"""),422.1)</f>
        <v>422.1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IFERROR(__xludf.DUMMYFUNCTION("""COMPUTED_VALUE"""),424.6)</f>
        <v>424.6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IFERROR(__xludf.DUMMYFUNCTION("""COMPUTED_VALUE"""),423.95)</f>
        <v>423.95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IFERROR(__xludf.DUMMYFUNCTION("""COMPUTED_VALUE"""),422.75)</f>
        <v>422.75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IFERROR(__xludf.DUMMYFUNCTION("""COMPUTED_VALUE"""),420.1)</f>
        <v>420.1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IFERROR(__xludf.DUMMYFUNCTION("""COMPUTED_VALUE"""),416.0)</f>
        <v>416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IFERROR(__xludf.DUMMYFUNCTION("""COMPUTED_VALUE"""),414.95)</f>
        <v>414.95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IFERROR(__xludf.DUMMYFUNCTION("""COMPUTED_VALUE"""),409.95)</f>
        <v>409.95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IFERROR(__xludf.DUMMYFUNCTION("""COMPUTED_VALUE"""),409.4)</f>
        <v>409.4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IFERROR(__xludf.DUMMYFUNCTION("""COMPUTED_VALUE"""),409.9)</f>
        <v>409.9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IFERROR(__xludf.DUMMYFUNCTION("""COMPUTED_VALUE"""),408.45)</f>
        <v>408.45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IFERROR(__xludf.DUMMYFUNCTION("""COMPUTED_VALUE"""),407.6)</f>
        <v>407.6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IFERROR(__xludf.DUMMYFUNCTION("""COMPUTED_VALUE"""),411.95)</f>
        <v>411.95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IFERROR(__xludf.DUMMYFUNCTION("""COMPUTED_VALUE"""),416.45)</f>
        <v>416.45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IFERROR(__xludf.DUMMYFUNCTION("""COMPUTED_VALUE"""),416.85)</f>
        <v>416.85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IFERROR(__xludf.DUMMYFUNCTION("""COMPUTED_VALUE"""),414.15)</f>
        <v>414.15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IFERROR(__xludf.DUMMYFUNCTION("""COMPUTED_VALUE"""),412.0)</f>
        <v>412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IFERROR(__xludf.DUMMYFUNCTION("""COMPUTED_VALUE"""),413.6)</f>
        <v>413.6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IFERROR(__xludf.DUMMYFUNCTION("""COMPUTED_VALUE"""),414.5)</f>
        <v>414.5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IFERROR(__xludf.DUMMYFUNCTION("""COMPUTED_VALUE"""),416.85)</f>
        <v>416.85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IFERROR(__xludf.DUMMYFUNCTION("""COMPUTED_VALUE"""),416.35)</f>
        <v>416.35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IFERROR(__xludf.DUMMYFUNCTION("""COMPUTED_VALUE"""),414.1)</f>
        <v>414.1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IFERROR(__xludf.DUMMYFUNCTION("""COMPUTED_VALUE"""),411.45)</f>
        <v>411.45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IFERROR(__xludf.DUMMYFUNCTION("""COMPUTED_VALUE"""),406.3)</f>
        <v>406.3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IFERROR(__xludf.DUMMYFUNCTION("""COMPUTED_VALUE"""),409.1)</f>
        <v>409.1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IFERROR(__xludf.DUMMYFUNCTION("""COMPUTED_VALUE"""),406.05)</f>
        <v>406.05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IFERROR(__xludf.DUMMYFUNCTION("""COMPUTED_VALUE"""),405.55)</f>
        <v>405.55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IFERROR(__xludf.DUMMYFUNCTION("""COMPUTED_VALUE"""),398.3)</f>
        <v>398.3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IFERROR(__xludf.DUMMYFUNCTION("""COMPUTED_VALUE"""),399.35)</f>
        <v>399.35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IFERROR(__xludf.DUMMYFUNCTION("""COMPUTED_VALUE"""),403.35)</f>
        <v>403.35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IFERROR(__xludf.DUMMYFUNCTION("""COMPUTED_VALUE"""),400.9)</f>
        <v>400.9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IFERROR(__xludf.DUMMYFUNCTION("""COMPUTED_VALUE"""),409.75)</f>
        <v>409.75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IFERROR(__xludf.DUMMYFUNCTION("""COMPUTED_VALUE"""),405.85)</f>
        <v>405.85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IFERROR(__xludf.DUMMYFUNCTION("""COMPUTED_VALUE"""),406.75)</f>
        <v>406.75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IFERROR(__xludf.DUMMYFUNCTION("""COMPUTED_VALUE"""),411.75)</f>
        <v>411.75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IFERROR(__xludf.DUMMYFUNCTION("""COMPUTED_VALUE"""),415.9)</f>
        <v>415.9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IFERROR(__xludf.DUMMYFUNCTION("""COMPUTED_VALUE"""),407.35)</f>
        <v>407.35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IFERROR(__xludf.DUMMYFUNCTION("""COMPUTED_VALUE"""),407.55)</f>
        <v>407.55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IFERROR(__xludf.DUMMYFUNCTION("""COMPUTED_VALUE"""),410.05)</f>
        <v>410.05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IFERROR(__xludf.DUMMYFUNCTION("""COMPUTED_VALUE"""),413.05)</f>
        <v>413.05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IFERROR(__xludf.DUMMYFUNCTION("""COMPUTED_VALUE"""),415.05)</f>
        <v>415.05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IFERROR(__xludf.DUMMYFUNCTION("""COMPUTED_VALUE"""),413.75)</f>
        <v>413.75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IFERROR(__xludf.DUMMYFUNCTION("""COMPUTED_VALUE"""),412.65)</f>
        <v>412.65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IFERROR(__xludf.DUMMYFUNCTION("""COMPUTED_VALUE"""),413.1)</f>
        <v>413.1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IFERROR(__xludf.DUMMYFUNCTION("""COMPUTED_VALUE"""),409.3)</f>
        <v>409.3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IFERROR(__xludf.DUMMYFUNCTION("""COMPUTED_VALUE"""),411.55)</f>
        <v>411.55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IFERROR(__xludf.DUMMYFUNCTION("""COMPUTED_VALUE"""),410.65)</f>
        <v>410.65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IFERROR(__xludf.DUMMYFUNCTION("""COMPUTED_VALUE"""),406.95)</f>
        <v>406.95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IFERROR(__xludf.DUMMYFUNCTION("""COMPUTED_VALUE"""),403.2)</f>
        <v>403.2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IFERROR(__xludf.DUMMYFUNCTION("""COMPUTED_VALUE"""),401.0)</f>
        <v>401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IFERROR(__xludf.DUMMYFUNCTION("""COMPUTED_VALUE"""),400.1)</f>
        <v>400.1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IFERROR(__xludf.DUMMYFUNCTION("""COMPUTED_VALUE"""),405.1)</f>
        <v>405.1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IFERROR(__xludf.DUMMYFUNCTION("""COMPUTED_VALUE"""),407.25)</f>
        <v>407.25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IFERROR(__xludf.DUMMYFUNCTION("""COMPUTED_VALUE"""),401.55)</f>
        <v>401.55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IFERROR(__xludf.DUMMYFUNCTION("""COMPUTED_VALUE"""),405.6)</f>
        <v>405.6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IFERROR(__xludf.DUMMYFUNCTION("""COMPUTED_VALUE"""),404.3)</f>
        <v>404.3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IFERROR(__xludf.DUMMYFUNCTION("""COMPUTED_VALUE"""),400.75)</f>
        <v>400.75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IFERROR(__xludf.DUMMYFUNCTION("""COMPUTED_VALUE"""),399.8)</f>
        <v>399.8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IFERROR(__xludf.DUMMYFUNCTION("""COMPUTED_VALUE"""),399.75)</f>
        <v>399.75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IFERROR(__xludf.DUMMYFUNCTION("""COMPUTED_VALUE"""),399.9)</f>
        <v>399.9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IFERROR(__xludf.DUMMYFUNCTION("""COMPUTED_VALUE"""),402.8)</f>
        <v>402.8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IFERROR(__xludf.DUMMYFUNCTION("""COMPUTED_VALUE"""),399.25)</f>
        <v>399.25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IFERROR(__xludf.DUMMYFUNCTION("""COMPUTED_VALUE"""),396.8)</f>
        <v>396.8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IFERROR(__xludf.DUMMYFUNCTION("""COMPUTED_VALUE"""),399.9)</f>
        <v>399.9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IFERROR(__xludf.DUMMYFUNCTION("""COMPUTED_VALUE"""),405.15)</f>
        <v>405.15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IFERROR(__xludf.DUMMYFUNCTION("""COMPUTED_VALUE"""),412.15)</f>
        <v>412.15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IFERROR(__xludf.DUMMYFUNCTION("""COMPUTED_VALUE"""),413.05)</f>
        <v>413.05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IFERROR(__xludf.DUMMYFUNCTION("""COMPUTED_VALUE"""),412.85)</f>
        <v>412.85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IFERROR(__xludf.DUMMYFUNCTION("""COMPUTED_VALUE"""),415.95)</f>
        <v>415.95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IFERROR(__xludf.DUMMYFUNCTION("""COMPUTED_VALUE"""),416.8)</f>
        <v>416.8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IFERROR(__xludf.DUMMYFUNCTION("""COMPUTED_VALUE"""),420.65)</f>
        <v>420.65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IFERROR(__xludf.DUMMYFUNCTION("""COMPUTED_VALUE"""),417.9)</f>
        <v>417.9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IFERROR(__xludf.DUMMYFUNCTION("""COMPUTED_VALUE"""),421.6)</f>
        <v>421.6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IFERROR(__xludf.DUMMYFUNCTION("""COMPUTED_VALUE"""),418.75)</f>
        <v>418.75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IFERROR(__xludf.DUMMYFUNCTION("""COMPUTED_VALUE"""),420.35)</f>
        <v>420.35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IFERROR(__xludf.DUMMYFUNCTION("""COMPUTED_VALUE"""),413.95)</f>
        <v>413.95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IFERROR(__xludf.DUMMYFUNCTION("""COMPUTED_VALUE"""),408.9)</f>
        <v>408.9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IFERROR(__xludf.DUMMYFUNCTION("""COMPUTED_VALUE"""),407.5)</f>
        <v>407.5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IFERROR(__xludf.DUMMYFUNCTION("""COMPUTED_VALUE"""),404.05)</f>
        <v>404.05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IFERROR(__xludf.DUMMYFUNCTION("""COMPUTED_VALUE"""),405.55)</f>
        <v>405.55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IFERROR(__xludf.DUMMYFUNCTION("""COMPUTED_VALUE"""),406.85)</f>
        <v>406.85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IFERROR(__xludf.DUMMYFUNCTION("""COMPUTED_VALUE"""),407.0)</f>
        <v>407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IFERROR(__xludf.DUMMYFUNCTION("""COMPUTED_VALUE"""),405.7)</f>
        <v>405.7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IFERROR(__xludf.DUMMYFUNCTION("""COMPUTED_VALUE"""),408.15)</f>
        <v>408.15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IFERROR(__xludf.DUMMYFUNCTION("""COMPUTED_VALUE"""),407.1)</f>
        <v>407.1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IFERROR(__xludf.DUMMYFUNCTION("""COMPUTED_VALUE"""),405.85)</f>
        <v>405.85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IFERROR(__xludf.DUMMYFUNCTION("""COMPUTED_VALUE"""),403.55)</f>
        <v>403.55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IFERROR(__xludf.DUMMYFUNCTION("""COMPUTED_VALUE"""),405.45)</f>
        <v>405.45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IFERROR(__xludf.DUMMYFUNCTION("""COMPUTED_VALUE"""),407.85)</f>
        <v>407.85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IFERROR(__xludf.DUMMYFUNCTION("""COMPUTED_VALUE"""),403.55)</f>
        <v>403.55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IFERROR(__xludf.DUMMYFUNCTION("""COMPUTED_VALUE"""),400.8)</f>
        <v>400.8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IFERROR(__xludf.DUMMYFUNCTION("""COMPUTED_VALUE"""),402.3)</f>
        <v>402.3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IFERROR(__xludf.DUMMYFUNCTION("""COMPUTED_VALUE"""),404.3)</f>
        <v>404.3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IFERROR(__xludf.DUMMYFUNCTION("""COMPUTED_VALUE"""),404.25)</f>
        <v>404.25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IFERROR(__xludf.DUMMYFUNCTION("""COMPUTED_VALUE"""),404.25)</f>
        <v>404.25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IFERROR(__xludf.DUMMYFUNCTION("""COMPUTED_VALUE"""),400.95)</f>
        <v>400.95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IFERROR(__xludf.DUMMYFUNCTION("""COMPUTED_VALUE"""),400.5)</f>
        <v>400.5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IFERROR(__xludf.DUMMYFUNCTION("""COMPUTED_VALUE"""),403.05)</f>
        <v>403.05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IFERROR(__xludf.DUMMYFUNCTION("""COMPUTED_VALUE"""),404.95)</f>
        <v>404.95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IFERROR(__xludf.DUMMYFUNCTION("""COMPUTED_VALUE"""),402.3)</f>
        <v>402.3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IFERROR(__xludf.DUMMYFUNCTION("""COMPUTED_VALUE"""),401.05)</f>
        <v>401.05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IFERROR(__xludf.DUMMYFUNCTION("""COMPUTED_VALUE"""),403.15)</f>
        <v>403.15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IFERROR(__xludf.DUMMYFUNCTION("""COMPUTED_VALUE"""),402.9)</f>
        <v>402.9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IFERROR(__xludf.DUMMYFUNCTION("""COMPUTED_VALUE"""),400.1)</f>
        <v>400.1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IFERROR(__xludf.DUMMYFUNCTION("""COMPUTED_VALUE"""),402.3)</f>
        <v>402.3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IFERROR(__xludf.DUMMYFUNCTION("""COMPUTED_VALUE"""),401.7)</f>
        <v>401.7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IFERROR(__xludf.DUMMYFUNCTION("""COMPUTED_VALUE"""),399.8)</f>
        <v>399.8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IFERROR(__xludf.DUMMYFUNCTION("""COMPUTED_VALUE"""),400.4)</f>
        <v>400.4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IFERROR(__xludf.DUMMYFUNCTION("""COMPUTED_VALUE"""),401.05)</f>
        <v>401.05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IFERROR(__xludf.DUMMYFUNCTION("""COMPUTED_VALUE"""),402.7)</f>
        <v>402.7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IFERROR(__xludf.DUMMYFUNCTION("""COMPUTED_VALUE"""),407.35)</f>
        <v>407.35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IFERROR(__xludf.DUMMYFUNCTION("""COMPUTED_VALUE"""),406.6)</f>
        <v>406.6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IFERROR(__xludf.DUMMYFUNCTION("""COMPUTED_VALUE"""),404.15)</f>
        <v>404.15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IFERROR(__xludf.DUMMYFUNCTION("""COMPUTED_VALUE"""),402.6)</f>
        <v>402.6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IFERROR(__xludf.DUMMYFUNCTION("""COMPUTED_VALUE"""),400.6)</f>
        <v>400.6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IFERROR(__xludf.DUMMYFUNCTION("""COMPUTED_VALUE"""),403.0)</f>
        <v>403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IFERROR(__xludf.DUMMYFUNCTION("""COMPUTED_VALUE"""),363.85)</f>
        <v>363.85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IFERROR(__xludf.DUMMYFUNCTION("""COMPUTED_VALUE"""),350.05)</f>
        <v>350.05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IFERROR(__xludf.DUMMYFUNCTION("""COMPUTED_VALUE"""),349.7)</f>
        <v>349.7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IFERROR(__xludf.DUMMYFUNCTION("""COMPUTED_VALUE"""),342.45)</f>
        <v>342.45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IFERROR(__xludf.DUMMYFUNCTION("""COMPUTED_VALUE"""),341.25)</f>
        <v>341.25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IFERROR(__xludf.DUMMYFUNCTION("""COMPUTED_VALUE"""),340.9)</f>
        <v>340.9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IFERROR(__xludf.DUMMYFUNCTION("""COMPUTED_VALUE"""),337.15)</f>
        <v>337.15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IFERROR(__xludf.DUMMYFUNCTION("""COMPUTED_VALUE"""),338.4)</f>
        <v>338.4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IFERROR(__xludf.DUMMYFUNCTION("""COMPUTED_VALUE"""),334.7)</f>
        <v>334.7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IFERROR(__xludf.DUMMYFUNCTION("""COMPUTED_VALUE"""),334.75)</f>
        <v>334.75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IFERROR(__xludf.DUMMYFUNCTION("""COMPUTED_VALUE"""),329.2)</f>
        <v>329.2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IFERROR(__xludf.DUMMYFUNCTION("""COMPUTED_VALUE"""),333.2)</f>
        <v>333.2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IFERROR(__xludf.DUMMYFUNCTION("""COMPUTED_VALUE"""),326.3)</f>
        <v>326.3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IFERROR(__xludf.DUMMYFUNCTION("""COMPUTED_VALUE"""),324.75)</f>
        <v>324.75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IFERROR(__xludf.DUMMYFUNCTION("""COMPUTED_VALUE"""),324.85)</f>
        <v>324.85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IFERROR(__xludf.DUMMYFUNCTION("""COMPUTED_VALUE"""),323.4)</f>
        <v>323.4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IFERROR(__xludf.DUMMYFUNCTION("""COMPUTED_VALUE"""),318.65)</f>
        <v>318.65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IFERROR(__xludf.DUMMYFUNCTION("""COMPUTED_VALUE"""),321.15)</f>
        <v>321.15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IFERROR(__xludf.DUMMYFUNCTION("""COMPUTED_VALUE"""),318.6)</f>
        <v>318.6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IFERROR(__xludf.DUMMYFUNCTION("""COMPUTED_VALUE"""),322.15)</f>
        <v>322.15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IFERROR(__xludf.DUMMYFUNCTION("""COMPUTED_VALUE"""),314.7)</f>
        <v>314.7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IFERROR(__xludf.DUMMYFUNCTION("""COMPUTED_VALUE"""),316.65)</f>
        <v>316.65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IFERROR(__xludf.DUMMYFUNCTION("""COMPUTED_VALUE"""),313.85)</f>
        <v>313.85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IFERROR(__xludf.DUMMYFUNCTION("""COMPUTED_VALUE"""),310.2)</f>
        <v>310.2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IFERROR(__xludf.DUMMYFUNCTION("""COMPUTED_VALUE"""),325.8)</f>
        <v>325.8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IFERROR(__xludf.DUMMYFUNCTION("""COMPUTED_VALUE"""),322.8)</f>
        <v>322.8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IFERROR(__xludf.DUMMYFUNCTION("""COMPUTED_VALUE"""),321.4)</f>
        <v>321.4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IFERROR(__xludf.DUMMYFUNCTION("""COMPUTED_VALUE"""),318.25)</f>
        <v>318.25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IFERROR(__xludf.DUMMYFUNCTION("""COMPUTED_VALUE"""),317.45)</f>
        <v>317.45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IFERROR(__xludf.DUMMYFUNCTION("""COMPUTED_VALUE"""),313.75)</f>
        <v>313.75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IFERROR(__xludf.DUMMYFUNCTION("""COMPUTED_VALUE"""),317.95)</f>
        <v>317.95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IFERROR(__xludf.DUMMYFUNCTION("""COMPUTED_VALUE"""),325.45)</f>
        <v>325.45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IFERROR(__xludf.DUMMYFUNCTION("""COMPUTED_VALUE"""),332.45)</f>
        <v>332.45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IFERROR(__xludf.DUMMYFUNCTION("""COMPUTED_VALUE"""),326.0)</f>
        <v>326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IFERROR(__xludf.DUMMYFUNCTION("""COMPUTED_VALUE"""),327.0)</f>
        <v>327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IFERROR(__xludf.DUMMYFUNCTION("""COMPUTED_VALUE"""),325.4)</f>
        <v>325.4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IFERROR(__xludf.DUMMYFUNCTION("""COMPUTED_VALUE"""),323.5)</f>
        <v>323.5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IFERROR(__xludf.DUMMYFUNCTION("""COMPUTED_VALUE"""),319.75)</f>
        <v>319.75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IFERROR(__xludf.DUMMYFUNCTION("""COMPUTED_VALUE"""),318.3)</f>
        <v>318.3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IFERROR(__xludf.DUMMYFUNCTION("""COMPUTED_VALUE"""),313.6)</f>
        <v>313.6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IFERROR(__xludf.DUMMYFUNCTION("""COMPUTED_VALUE"""),314.9)</f>
        <v>314.9</v>
      </c>
    </row>
    <row r="782">
      <c r="A782" s="4">
        <f>IFERROR(__xludf.DUMMYFUNCTION("""COMPUTED_VALUE"""),46086.64583333333)</f>
        <v>46086.64583</v>
      </c>
      <c r="B782" s="5">
        <f>IFERROR(__xludf.DUMMYFUNCTION("""COMPUTED_VALUE"""),311.5)</f>
        <v>311.5</v>
      </c>
    </row>
    <row r="783">
      <c r="A783" s="4">
        <f>IFERROR(__xludf.DUMMYFUNCTION("""COMPUTED_VALUE"""),46087.64583333333)</f>
        <v>46087.64583</v>
      </c>
      <c r="B783" s="5">
        <f>IFERROR(__xludf.DUMMYFUNCTION("""COMPUTED_VALUE"""),309.7)</f>
        <v>309.7</v>
      </c>
    </row>
    <row r="784">
      <c r="A784" s="4">
        <f>IFERROR(__xludf.DUMMYFUNCTION("""COMPUTED_VALUE"""),46090.64583333333)</f>
        <v>46090.64583</v>
      </c>
      <c r="B784" s="5">
        <f>IFERROR(__xludf.DUMMYFUNCTION("""COMPUTED_VALUE"""),306.0)</f>
        <v>306</v>
      </c>
    </row>
    <row r="785">
      <c r="A785" s="4">
        <f>IFERROR(__xludf.DUMMYFUNCTION("""COMPUTED_VALUE"""),46091.64583333333)</f>
        <v>46091.64583</v>
      </c>
      <c r="B785" s="5">
        <f>IFERROR(__xludf.DUMMYFUNCTION("""COMPUTED_VALUE"""),309.05)</f>
        <v>309.05</v>
      </c>
    </row>
    <row r="786">
      <c r="A786" s="4">
        <f>IFERROR(__xludf.DUMMYFUNCTION("""COMPUTED_VALUE"""),46092.64583333333)</f>
        <v>46092.64583</v>
      </c>
      <c r="B786" s="5">
        <f>IFERROR(__xludf.DUMMYFUNCTION("""COMPUTED_VALUE"""),309.0)</f>
        <v>309</v>
      </c>
    </row>
    <row r="787">
      <c r="A787" s="4">
        <f>IFERROR(__xludf.DUMMYFUNCTION("""COMPUTED_VALUE"""),46093.64583333333)</f>
        <v>46093.64583</v>
      </c>
      <c r="B787" s="5">
        <f>IFERROR(__xludf.DUMMYFUNCTION("""COMPUTED_VALUE"""),304.1)</f>
        <v>304.1</v>
      </c>
    </row>
    <row r="788">
      <c r="A788" s="4">
        <f>IFERROR(__xludf.DUMMYFUNCTION("""COMPUTED_VALUE"""),46094.64583333333)</f>
        <v>46094.64583</v>
      </c>
      <c r="B788" s="5">
        <f>IFERROR(__xludf.DUMMYFUNCTION("""COMPUTED_VALUE"""),301.45)</f>
        <v>301.45</v>
      </c>
    </row>
    <row r="789">
      <c r="A789" s="4">
        <f>IFERROR(__xludf.DUMMYFUNCTION("""COMPUTED_VALUE"""),46097.64583333333)</f>
        <v>46097.64583</v>
      </c>
      <c r="B789" s="5">
        <f>IFERROR(__xludf.DUMMYFUNCTION("""COMPUTED_VALUE"""),308.25)</f>
        <v>308.25</v>
      </c>
    </row>
    <row r="790">
      <c r="A790" s="4">
        <f>IFERROR(__xludf.DUMMYFUNCTION("""COMPUTED_VALUE"""),46098.64583333333)</f>
        <v>46098.64583</v>
      </c>
      <c r="B790" s="5">
        <f>IFERROR(__xludf.DUMMYFUNCTION("""COMPUTED_VALUE"""),304.85)</f>
        <v>304.85</v>
      </c>
    </row>
    <row r="791">
      <c r="A791" s="4">
        <f>IFERROR(__xludf.DUMMYFUNCTION("""COMPUTED_VALUE"""),46099.64583333333)</f>
        <v>46099.64583</v>
      </c>
      <c r="B791" s="5">
        <f>IFERROR(__xludf.DUMMYFUNCTION("""COMPUTED_VALUE"""),304.05)</f>
        <v>304.05</v>
      </c>
    </row>
    <row r="792">
      <c r="A792" s="4">
        <f>IFERROR(__xludf.DUMMYFUNCTION("""COMPUTED_VALUE"""),46100.64583333333)</f>
        <v>46100.64583</v>
      </c>
      <c r="B792" s="5">
        <f>IFERROR(__xludf.DUMMYFUNCTION("""COMPUTED_VALUE"""),298.0)</f>
        <v>298</v>
      </c>
    </row>
    <row r="793">
      <c r="A793" s="4">
        <f>IFERROR(__xludf.DUMMYFUNCTION("""COMPUTED_VALUE"""),46101.64583333333)</f>
        <v>46101.64583</v>
      </c>
      <c r="B793" s="5">
        <f>IFERROR(__xludf.DUMMYFUNCTION("""COMPUTED_VALUE"""),299.95)</f>
        <v>299.95</v>
      </c>
    </row>
    <row r="794">
      <c r="A794" s="4">
        <f>IFERROR(__xludf.DUMMYFUNCTION("""COMPUTED_VALUE"""),46104.64583333333)</f>
        <v>46104.64583</v>
      </c>
      <c r="B794" s="5">
        <f>IFERROR(__xludf.DUMMYFUNCTION("""COMPUTED_VALUE"""),290.45)</f>
        <v>290.45</v>
      </c>
    </row>
    <row r="795">
      <c r="A795" s="4">
        <f>IFERROR(__xludf.DUMMYFUNCTION("""COMPUTED_VALUE"""),46105.64583333333)</f>
        <v>46105.64583</v>
      </c>
      <c r="B795" s="5">
        <f>IFERROR(__xludf.DUMMYFUNCTION("""COMPUTED_VALUE"""),291.25)</f>
        <v>291.25</v>
      </c>
    </row>
    <row r="796">
      <c r="A796" s="4">
        <f>IFERROR(__xludf.DUMMYFUNCTION("""COMPUTED_VALUE"""),46106.64583333333)</f>
        <v>46106.64583</v>
      </c>
      <c r="B796" s="5">
        <f>IFERROR(__xludf.DUMMYFUNCTION("""COMPUTED_VALUE"""),295.7)</f>
        <v>295.7</v>
      </c>
    </row>
    <row r="797">
      <c r="A797" s="4">
        <f>IFERROR(__xludf.DUMMYFUNCTION("""COMPUTED_VALUE"""),46108.64583333333)</f>
        <v>46108.64583</v>
      </c>
      <c r="B797" s="5">
        <f>IFERROR(__xludf.DUMMYFUNCTION("""COMPUTED_VALUE"""),294.7)</f>
        <v>294.7</v>
      </c>
    </row>
    <row r="798">
      <c r="A798" s="4">
        <f>IFERROR(__xludf.DUMMYFUNCTION("""COMPUTED_VALUE"""),46111.64583333333)</f>
        <v>46111.64583</v>
      </c>
      <c r="B798" s="5">
        <f>IFERROR(__xludf.DUMMYFUNCTION("""COMPUTED_VALUE"""),287.7)</f>
        <v>287.7</v>
      </c>
    </row>
    <row r="799">
      <c r="A799" s="4">
        <f>IFERROR(__xludf.DUMMYFUNCTION("""COMPUTED_VALUE"""),46113.64583333333)</f>
        <v>46113.64583</v>
      </c>
      <c r="B799" s="5">
        <f>IFERROR(__xludf.DUMMYFUNCTION("""COMPUTED_VALUE"""),291.7)</f>
        <v>291.7</v>
      </c>
    </row>
    <row r="800">
      <c r="A800" s="4">
        <f>IFERROR(__xludf.DUMMYFUNCTION("""COMPUTED_VALUE"""),46114.64583333333)</f>
        <v>46114.64583</v>
      </c>
      <c r="B800" s="5">
        <f>IFERROR(__xludf.DUMMYFUNCTION("""COMPUTED_VALUE"""),292.85)</f>
        <v>292.85</v>
      </c>
    </row>
    <row r="801">
      <c r="A801" s="4">
        <f>IFERROR(__xludf.DUMMYFUNCTION("""COMPUTED_VALUE"""),46118.64583333333)</f>
        <v>46118.64583</v>
      </c>
      <c r="B801" s="5">
        <f>IFERROR(__xludf.DUMMYFUNCTION("""COMPUTED_VALUE"""),294.85)</f>
        <v>294.85</v>
      </c>
    </row>
    <row r="802">
      <c r="A802" s="4">
        <f>IFERROR(__xludf.DUMMYFUNCTION("""COMPUTED_VALUE"""),46119.64583333333)</f>
        <v>46119.64583</v>
      </c>
      <c r="B802" s="5">
        <f>IFERROR(__xludf.DUMMYFUNCTION("""COMPUTED_VALUE"""),298.45)</f>
        <v>298.45</v>
      </c>
    </row>
    <row r="803">
      <c r="A803" s="4">
        <f>IFERROR(__xludf.DUMMYFUNCTION("""COMPUTED_VALUE"""),46120.64583333333)</f>
        <v>46120.64583</v>
      </c>
      <c r="B803" s="5">
        <f>IFERROR(__xludf.DUMMYFUNCTION("""COMPUTED_VALUE"""),302.45)</f>
        <v>302.45</v>
      </c>
    </row>
    <row r="804">
      <c r="A804" s="4">
        <f>IFERROR(__xludf.DUMMYFUNCTION("""COMPUTED_VALUE"""),46121.64583333333)</f>
        <v>46121.64583</v>
      </c>
      <c r="B804" s="5">
        <f>IFERROR(__xludf.DUMMYFUNCTION("""COMPUTED_VALUE"""),303.0)</f>
        <v>303</v>
      </c>
    </row>
    <row r="805">
      <c r="A805" s="4">
        <f>IFERROR(__xludf.DUMMYFUNCTION("""COMPUTED_VALUE"""),46122.64583333333)</f>
        <v>46122.64583</v>
      </c>
      <c r="B805" s="5">
        <f>IFERROR(__xludf.DUMMYFUNCTION("""COMPUTED_VALUE"""),304.25)</f>
        <v>304.25</v>
      </c>
    </row>
    <row r="806">
      <c r="A806" s="4">
        <f>IFERROR(__xludf.DUMMYFUNCTION("""COMPUTED_VALUE"""),46125.64583333333)</f>
        <v>46125.64583</v>
      </c>
      <c r="B806" s="5">
        <f>IFERROR(__xludf.DUMMYFUNCTION("""COMPUTED_VALUE"""),298.65)</f>
        <v>298.65</v>
      </c>
    </row>
    <row r="807">
      <c r="A807" s="4">
        <f>IFERROR(__xludf.DUMMYFUNCTION("""COMPUTED_VALUE"""),46127.64583333333)</f>
        <v>46127.64583</v>
      </c>
      <c r="B807" s="5">
        <f>IFERROR(__xludf.DUMMYFUNCTION("""COMPUTED_VALUE"""),302.05)</f>
        <v>302.05</v>
      </c>
    </row>
    <row r="808">
      <c r="A808" s="4">
        <f>IFERROR(__xludf.DUMMYFUNCTION("""COMPUTED_VALUE"""),46128.64583333333)</f>
        <v>46128.64583</v>
      </c>
      <c r="B808" s="5">
        <f>IFERROR(__xludf.DUMMYFUNCTION("""COMPUTED_VALUE"""),303.4)</f>
        <v>303.4</v>
      </c>
    </row>
    <row r="809">
      <c r="A809" s="4">
        <f>IFERROR(__xludf.DUMMYFUNCTION("""COMPUTED_VALUE"""),46129.64583333333)</f>
        <v>46129.64583</v>
      </c>
      <c r="B809" s="5">
        <f>IFERROR(__xludf.DUMMYFUNCTION("""COMPUTED_VALUE"""),306.8)</f>
        <v>306.8</v>
      </c>
    </row>
    <row r="810">
      <c r="A810" s="4">
        <f>IFERROR(__xludf.DUMMYFUNCTION("""COMPUTED_VALUE"""),46132.64583333333)</f>
        <v>46132.64583</v>
      </c>
      <c r="B810" s="5">
        <f>IFERROR(__xludf.DUMMYFUNCTION("""COMPUTED_VALUE"""),305.0)</f>
        <v>305</v>
      </c>
    </row>
    <row r="811">
      <c r="A811" s="4">
        <f>IFERROR(__xludf.DUMMYFUNCTION("""COMPUTED_VALUE"""),46133.64583333333)</f>
        <v>46133.64583</v>
      </c>
      <c r="B811" s="5">
        <f>IFERROR(__xludf.DUMMYFUNCTION("""COMPUTED_VALUE"""),309.65)</f>
        <v>309.65</v>
      </c>
    </row>
    <row r="812">
      <c r="A812" s="4">
        <f>IFERROR(__xludf.DUMMYFUNCTION("""COMPUTED_VALUE"""),46134.64583333333)</f>
        <v>46134.64583</v>
      </c>
      <c r="B812" s="5">
        <f>IFERROR(__xludf.DUMMYFUNCTION("""COMPUTED_VALUE"""),305.5)</f>
        <v>305.5</v>
      </c>
    </row>
    <row r="813">
      <c r="A813" s="4">
        <f>IFERROR(__xludf.DUMMYFUNCTION("""COMPUTED_VALUE"""),46135.64583333333)</f>
        <v>46135.64583</v>
      </c>
      <c r="B813" s="5">
        <f>IFERROR(__xludf.DUMMYFUNCTION("""COMPUTED_VALUE"""),305.3)</f>
        <v>305.3</v>
      </c>
    </row>
    <row r="814">
      <c r="A814" s="4">
        <f>IFERROR(__xludf.DUMMYFUNCTION("""COMPUTED_VALUE"""),46136.64583333333)</f>
        <v>46136.64583</v>
      </c>
      <c r="B814" s="5">
        <f>IFERROR(__xludf.DUMMYFUNCTION("""COMPUTED_VALUE"""),301.6)</f>
        <v>301.6</v>
      </c>
    </row>
    <row r="815">
      <c r="A815" s="4">
        <f>IFERROR(__xludf.DUMMYFUNCTION("""COMPUTED_VALUE"""),46139.64583333333)</f>
        <v>46139.64583</v>
      </c>
      <c r="B815" s="5">
        <f>IFERROR(__xludf.DUMMYFUNCTION("""COMPUTED_VALUE"""),303.85)</f>
        <v>303.85</v>
      </c>
    </row>
    <row r="816">
      <c r="A816" s="4">
        <f>IFERROR(__xludf.DUMMYFUNCTION("""COMPUTED_VALUE"""),46140.64583333333)</f>
        <v>46140.64583</v>
      </c>
      <c r="B816" s="5">
        <f>IFERROR(__xludf.DUMMYFUNCTION("""COMPUTED_VALUE"""),304.45)</f>
        <v>304.45</v>
      </c>
    </row>
    <row r="817">
      <c r="A817" s="4">
        <f>IFERROR(__xludf.DUMMYFUNCTION("""COMPUTED_VALUE"""),46141.64583333333)</f>
        <v>46141.64583</v>
      </c>
      <c r="B817" s="5">
        <f>IFERROR(__xludf.DUMMYFUNCTION("""COMPUTED_VALUE"""),316.25)</f>
        <v>316.25</v>
      </c>
    </row>
    <row r="818">
      <c r="A818" s="4">
        <f>IFERROR(__xludf.DUMMYFUNCTION("""COMPUTED_VALUE"""),46142.64583333333)</f>
        <v>46142.64583</v>
      </c>
      <c r="B818" s="5">
        <f>IFERROR(__xludf.DUMMYFUNCTION("""COMPUTED_VALUE"""),314.9)</f>
        <v>314.9</v>
      </c>
    </row>
    <row r="819">
      <c r="A819" s="4">
        <f>IFERROR(__xludf.DUMMYFUNCTION("""COMPUTED_VALUE"""),46146.64583333333)</f>
        <v>46146.64583</v>
      </c>
      <c r="B819" s="5">
        <f>IFERROR(__xludf.DUMMYFUNCTION("""COMPUTED_VALUE"""),311.1)</f>
        <v>311.1</v>
      </c>
    </row>
    <row r="820">
      <c r="A820" s="4">
        <f>IFERROR(__xludf.DUMMYFUNCTION("""COMPUTED_VALUE"""),46147.64583333333)</f>
        <v>46147.64583</v>
      </c>
      <c r="B820" s="5">
        <f>IFERROR(__xludf.DUMMYFUNCTION("""COMPUTED_VALUE"""),311.45)</f>
        <v>311.45</v>
      </c>
    </row>
    <row r="821">
      <c r="A821" s="4">
        <f>IFERROR(__xludf.DUMMYFUNCTION("""COMPUTED_VALUE"""),46148.64583333333)</f>
        <v>46148.64583</v>
      </c>
      <c r="B821" s="5">
        <f>IFERROR(__xludf.DUMMYFUNCTION("""COMPUTED_VALUE"""),310.7)</f>
        <v>310.7</v>
      </c>
    </row>
    <row r="822">
      <c r="A822" s="4">
        <f>IFERROR(__xludf.DUMMYFUNCTION("""COMPUTED_VALUE"""),46149.64583333333)</f>
        <v>46149.64583</v>
      </c>
      <c r="B822" s="5">
        <f>IFERROR(__xludf.DUMMYFUNCTION("""COMPUTED_VALUE"""),307.4)</f>
        <v>307.4</v>
      </c>
    </row>
    <row r="823">
      <c r="A823" s="4">
        <f>IFERROR(__xludf.DUMMYFUNCTION("""COMPUTED_VALUE"""),46150.64583333333)</f>
        <v>46150.64583</v>
      </c>
      <c r="B823" s="5">
        <f>IFERROR(__xludf.DUMMYFUNCTION("""COMPUTED_VALUE"""),307.45)</f>
        <v>307.45</v>
      </c>
    </row>
    <row r="824">
      <c r="A824" s="4">
        <f>IFERROR(__xludf.DUMMYFUNCTION("""COMPUTED_VALUE"""),46153.64583333333)</f>
        <v>46153.64583</v>
      </c>
      <c r="B824" s="5">
        <f>IFERROR(__xludf.DUMMYFUNCTION("""COMPUTED_VALUE"""),305.85)</f>
        <v>305.85</v>
      </c>
    </row>
    <row r="825">
      <c r="A825" s="4">
        <f>IFERROR(__xludf.DUMMYFUNCTION("""COMPUTED_VALUE"""),46154.64583333333)</f>
        <v>46154.64583</v>
      </c>
      <c r="B825" s="5">
        <f>IFERROR(__xludf.DUMMYFUNCTION("""COMPUTED_VALUE"""),300.7)</f>
        <v>300.7</v>
      </c>
    </row>
    <row r="826">
      <c r="A826" s="4">
        <f>IFERROR(__xludf.DUMMYFUNCTION("""COMPUTED_VALUE"""),46155.64583333333)</f>
        <v>46155.64583</v>
      </c>
      <c r="B826" s="5">
        <f>IFERROR(__xludf.DUMMYFUNCTION("""COMPUTED_VALUE"""),304.45)</f>
        <v>304.45</v>
      </c>
    </row>
    <row r="827">
      <c r="A827" s="4">
        <f>IFERROR(__xludf.DUMMYFUNCTION("""COMPUTED_VALUE"""),46156.64583333333)</f>
        <v>46156.64583</v>
      </c>
      <c r="B827" s="5">
        <f>IFERROR(__xludf.DUMMYFUNCTION("""COMPUTED_VALUE"""),307.2)</f>
        <v>307.2</v>
      </c>
    </row>
    <row r="828">
      <c r="A828" s="4">
        <f>IFERROR(__xludf.DUMMYFUNCTION("""COMPUTED_VALUE"""),46157.64583333333)</f>
        <v>46157.64583</v>
      </c>
      <c r="B828" s="5">
        <f>IFERROR(__xludf.DUMMYFUNCTION("""COMPUTED_VALUE"""),309.45)</f>
        <v>309.45</v>
      </c>
    </row>
    <row r="829">
      <c r="A829" s="4">
        <f>IFERROR(__xludf.DUMMYFUNCTION("""COMPUTED_VALUE"""),46160.64583333333)</f>
        <v>46160.64583</v>
      </c>
      <c r="B829" s="5">
        <f>IFERROR(__xludf.DUMMYFUNCTION("""COMPUTED_VALUE"""),310.15)</f>
        <v>310.15</v>
      </c>
    </row>
    <row r="830">
      <c r="A830" s="4">
        <f>IFERROR(__xludf.DUMMYFUNCTION("""COMPUTED_VALUE"""),46161.64583333333)</f>
        <v>46161.64583</v>
      </c>
      <c r="B830" s="5">
        <f>IFERROR(__xludf.DUMMYFUNCTION("""COMPUTED_VALUE"""),310.3)</f>
        <v>310.3</v>
      </c>
    </row>
    <row r="831">
      <c r="A831" s="4">
        <f>IFERROR(__xludf.DUMMYFUNCTION("""COMPUTED_VALUE"""),46162.64583333333)</f>
        <v>46162.64583</v>
      </c>
      <c r="B831" s="5">
        <f>IFERROR(__xludf.DUMMYFUNCTION("""COMPUTED_VALUE"""),307.55)</f>
        <v>307.55</v>
      </c>
    </row>
    <row r="832">
      <c r="A832" s="4">
        <f>IFERROR(__xludf.DUMMYFUNCTION("""COMPUTED_VALUE"""),46163.64583333333)</f>
        <v>46163.64583</v>
      </c>
      <c r="B832" s="5">
        <f>IFERROR(__xludf.DUMMYFUNCTION("""COMPUTED_VALUE"""),308.05)</f>
        <v>308.05</v>
      </c>
    </row>
    <row r="833">
      <c r="A833" s="4">
        <f>IFERROR(__xludf.DUMMYFUNCTION("""COMPUTED_VALUE"""),46164.64583333333)</f>
        <v>46164.64583</v>
      </c>
      <c r="B833" s="5">
        <f>IFERROR(__xludf.DUMMYFUNCTION("""COMPUTED_VALUE"""),301.7)</f>
        <v>301.7</v>
      </c>
    </row>
    <row r="834">
      <c r="A834" s="4">
        <f>IFERROR(__xludf.DUMMYFUNCTION("""COMPUTED_VALUE"""),46167.64583333333)</f>
        <v>46167.64583</v>
      </c>
      <c r="B834" s="5">
        <f>IFERROR(__xludf.DUMMYFUNCTION("""COMPUTED_VALUE"""),303.95)</f>
        <v>303.95</v>
      </c>
    </row>
    <row r="835">
      <c r="A835" s="4">
        <f>IFERROR(__xludf.DUMMYFUNCTION("""COMPUTED_VALUE"""),46168.64583333333)</f>
        <v>46168.64583</v>
      </c>
      <c r="B835" s="5">
        <f>IFERROR(__xludf.DUMMYFUNCTION("""COMPUTED_VALUE"""),301.65)</f>
        <v>301.65</v>
      </c>
    </row>
    <row r="836">
      <c r="A836" s="4">
        <f>IFERROR(__xludf.DUMMYFUNCTION("""COMPUTED_VALUE"""),46169.64583333333)</f>
        <v>46169.64583</v>
      </c>
      <c r="B836" s="5">
        <f>IFERROR(__xludf.DUMMYFUNCTION("""COMPUTED_VALUE"""),291.95)</f>
        <v>291.95</v>
      </c>
    </row>
    <row r="837">
      <c r="A837" s="4">
        <f>IFERROR(__xludf.DUMMYFUNCTION("""COMPUTED_VALUE"""),46171.64583333333)</f>
        <v>46171.64583</v>
      </c>
      <c r="B837" s="5">
        <f>IFERROR(__xludf.DUMMYFUNCTION("""COMPUTED_VALUE"""),286.9)</f>
        <v>286.9</v>
      </c>
    </row>
    <row r="838">
      <c r="A838" s="4">
        <f>IFERROR(__xludf.DUMMYFUNCTION("""COMPUTED_VALUE"""),46174.64583333333)</f>
        <v>46174.64583</v>
      </c>
      <c r="B838" s="5">
        <f>IFERROR(__xludf.DUMMYFUNCTION("""COMPUTED_VALUE"""),279.65)</f>
        <v>279.65</v>
      </c>
    </row>
    <row r="839">
      <c r="A839" s="4">
        <f>IFERROR(__xludf.DUMMYFUNCTION("""COMPUTED_VALUE"""),46175.64583333333)</f>
        <v>46175.64583</v>
      </c>
      <c r="B839" s="5">
        <f>IFERROR(__xludf.DUMMYFUNCTION("""COMPUTED_VALUE"""),283.25)</f>
        <v>283.25</v>
      </c>
    </row>
    <row r="840">
      <c r="A840" s="4">
        <f>IFERROR(__xludf.DUMMYFUNCTION("""COMPUTED_VALUE"""),46176.64583333333)</f>
        <v>46176.64583</v>
      </c>
      <c r="B840" s="5">
        <f>IFERROR(__xludf.DUMMYFUNCTION("""COMPUTED_VALUE"""),277.0)</f>
        <v>277</v>
      </c>
    </row>
    <row r="841">
      <c r="A841" s="4">
        <f>IFERROR(__xludf.DUMMYFUNCTION("""COMPUTED_VALUE"""),46177.64583333333)</f>
        <v>46177.64583</v>
      </c>
      <c r="B841" s="5">
        <f>IFERROR(__xludf.DUMMYFUNCTION("""COMPUTED_VALUE"""),280.3)</f>
        <v>280.3</v>
      </c>
    </row>
    <row r="842">
      <c r="A842" s="4">
        <f>IFERROR(__xludf.DUMMYFUNCTION("""COMPUTED_VALUE"""),46178.64583333333)</f>
        <v>46178.64583</v>
      </c>
      <c r="B842" s="5">
        <f>IFERROR(__xludf.DUMMYFUNCTION("""COMPUTED_VALUE"""),280.7)</f>
        <v>280.7</v>
      </c>
    </row>
    <row r="843">
      <c r="A843" s="4">
        <f>IFERROR(__xludf.DUMMYFUNCTION("""COMPUTED_VALUE"""),46181.64583333333)</f>
        <v>46181.64583</v>
      </c>
      <c r="B843" s="5">
        <f>IFERROR(__xludf.DUMMYFUNCTION("""COMPUTED_VALUE"""),279.45)</f>
        <v>279.45</v>
      </c>
    </row>
    <row r="844">
      <c r="A844" s="4">
        <f>IFERROR(__xludf.DUMMYFUNCTION("""COMPUTED_VALUE"""),46182.64583333333)</f>
        <v>46182.64583</v>
      </c>
      <c r="B844" s="5">
        <f>IFERROR(__xludf.DUMMYFUNCTION("""COMPUTED_VALUE"""),280.0)</f>
        <v>280</v>
      </c>
    </row>
    <row r="845">
      <c r="A845" s="4">
        <f>IFERROR(__xludf.DUMMYFUNCTION("""COMPUTED_VALUE"""),46183.64583333333)</f>
        <v>46183.64583</v>
      </c>
      <c r="B845" s="5">
        <f>IFERROR(__xludf.DUMMYFUNCTION("""COMPUTED_VALUE"""),283.65)</f>
        <v>283.65</v>
      </c>
    </row>
    <row r="846">
      <c r="A846" s="4">
        <f>IFERROR(__xludf.DUMMYFUNCTION("""COMPUTED_VALUE"""),46184.64583333333)</f>
        <v>46184.64583</v>
      </c>
      <c r="B846" s="5">
        <f>IFERROR(__xludf.DUMMYFUNCTION("""COMPUTED_VALUE"""),282.4)</f>
        <v>282.4</v>
      </c>
    </row>
    <row r="847">
      <c r="A847" s="4">
        <f>IFERROR(__xludf.DUMMYFUNCTION("""COMPUTED_VALUE"""),46185.64583333333)</f>
        <v>46185.64583</v>
      </c>
      <c r="B847" s="5">
        <f>IFERROR(__xludf.DUMMYFUNCTION("""COMPUTED_VALUE"""),285.1)</f>
        <v>285.1</v>
      </c>
    </row>
    <row r="848">
      <c r="A848" s="4">
        <f>IFERROR(__xludf.DUMMYFUNCTION("""COMPUTED_VALUE"""),46188.64583333333)</f>
        <v>46188.64583</v>
      </c>
      <c r="B848" s="5">
        <f>IFERROR(__xludf.DUMMYFUNCTION("""COMPUTED_VALUE"""),287.9)</f>
        <v>287.9</v>
      </c>
    </row>
    <row r="849">
      <c r="A849" s="4">
        <f>IFERROR(__xludf.DUMMYFUNCTION("""COMPUTED_VALUE"""),46189.64583333333)</f>
        <v>46189.64583</v>
      </c>
      <c r="B849" s="5">
        <f>IFERROR(__xludf.DUMMYFUNCTION("""COMPUTED_VALUE"""),291.65)</f>
        <v>291.65</v>
      </c>
    </row>
    <row r="850">
      <c r="A850" s="4">
        <f>IFERROR(__xludf.DUMMYFUNCTION("""COMPUTED_VALUE"""),46190.64583333333)</f>
        <v>46190.64583</v>
      </c>
      <c r="B850" s="5">
        <f>IFERROR(__xludf.DUMMYFUNCTION("""COMPUTED_VALUE"""),290.75)</f>
        <v>290.75</v>
      </c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19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IFERROR(__xludf.DUMMYFUNCTION("""COMPUTED_VALUE"""),168.0)</f>
        <v>168</v>
      </c>
    </row>
    <row r="4">
      <c r="A4" s="4">
        <f>IFERROR(__xludf.DUMMYFUNCTION("""COMPUTED_VALUE"""),44929.64583333333)</f>
        <v>44929.64583</v>
      </c>
      <c r="B4" s="5">
        <f>IFERROR(__xludf.DUMMYFUNCTION("""COMPUTED_VALUE"""),167.6)</f>
        <v>167.6</v>
      </c>
    </row>
    <row r="5">
      <c r="A5" s="4">
        <f>IFERROR(__xludf.DUMMYFUNCTION("""COMPUTED_VALUE"""),44930.64583333333)</f>
        <v>44930.64583</v>
      </c>
      <c r="B5" s="5">
        <f>IFERROR(__xludf.DUMMYFUNCTION("""COMPUTED_VALUE"""),166.6)</f>
        <v>166.6</v>
      </c>
    </row>
    <row r="6">
      <c r="A6" s="4">
        <f>IFERROR(__xludf.DUMMYFUNCTION("""COMPUTED_VALUE"""),44931.64583333333)</f>
        <v>44931.64583</v>
      </c>
      <c r="B6" s="5">
        <f>IFERROR(__xludf.DUMMYFUNCTION("""COMPUTED_VALUE"""),169.9)</f>
        <v>169.9</v>
      </c>
    </row>
    <row r="7">
      <c r="A7" s="4">
        <f>IFERROR(__xludf.DUMMYFUNCTION("""COMPUTED_VALUE"""),44932.64583333333)</f>
        <v>44932.64583</v>
      </c>
      <c r="B7" s="5">
        <f>IFERROR(__xludf.DUMMYFUNCTION("""COMPUTED_VALUE"""),169.0)</f>
        <v>169</v>
      </c>
    </row>
    <row r="8">
      <c r="A8" s="4">
        <f>IFERROR(__xludf.DUMMYFUNCTION("""COMPUTED_VALUE"""),44935.64583333333)</f>
        <v>44935.64583</v>
      </c>
      <c r="B8" s="5">
        <f>IFERROR(__xludf.DUMMYFUNCTION("""COMPUTED_VALUE"""),170.4)</f>
        <v>170.4</v>
      </c>
    </row>
    <row r="9">
      <c r="A9" s="4">
        <f>IFERROR(__xludf.DUMMYFUNCTION("""COMPUTED_VALUE"""),44936.64583333333)</f>
        <v>44936.64583</v>
      </c>
      <c r="B9" s="5">
        <f>IFERROR(__xludf.DUMMYFUNCTION("""COMPUTED_VALUE"""),167.95)</f>
        <v>167.95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IFERROR(__xludf.DUMMYFUNCTION("""COMPUTED_VALUE"""),166.05)</f>
        <v>166.05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IFERROR(__xludf.DUMMYFUNCTION("""COMPUTED_VALUE"""),165.95)</f>
        <v>165.95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IFERROR(__xludf.DUMMYFUNCTION("""COMPUTED_VALUE"""),167.8)</f>
        <v>167.8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IFERROR(__xludf.DUMMYFUNCTION("""COMPUTED_VALUE"""),165.95)</f>
        <v>165.95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IFERROR(__xludf.DUMMYFUNCTION("""COMPUTED_VALUE"""),167.7)</f>
        <v>167.7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IFERROR(__xludf.DUMMYFUNCTION("""COMPUTED_VALUE"""),169.45)</f>
        <v>169.45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IFERROR(__xludf.DUMMYFUNCTION("""COMPUTED_VALUE"""),168.7)</f>
        <v>168.7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IFERROR(__xludf.DUMMYFUNCTION("""COMPUTED_VALUE"""),168.7)</f>
        <v>168.7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IFERROR(__xludf.DUMMYFUNCTION("""COMPUTED_VALUE"""),166.85)</f>
        <v>166.85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IFERROR(__xludf.DUMMYFUNCTION("""COMPUTED_VALUE"""),166.05)</f>
        <v>166.05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IFERROR(__xludf.DUMMYFUNCTION("""COMPUTED_VALUE"""),165.9)</f>
        <v>165.9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IFERROR(__xludf.DUMMYFUNCTION("""COMPUTED_VALUE"""),166.3)</f>
        <v>166.3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IFERROR(__xludf.DUMMYFUNCTION("""COMPUTED_VALUE"""),168.85)</f>
        <v>168.85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IFERROR(__xludf.DUMMYFUNCTION("""COMPUTED_VALUE"""),171.15)</f>
        <v>171.15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IFERROR(__xludf.DUMMYFUNCTION("""COMPUTED_VALUE"""),170.0)</f>
        <v>170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IFERROR(__xludf.DUMMYFUNCTION("""COMPUTED_VALUE"""),166.9)</f>
        <v>166.9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IFERROR(__xludf.DUMMYFUNCTION("""COMPUTED_VALUE"""),165.55)</f>
        <v>165.55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IFERROR(__xludf.DUMMYFUNCTION("""COMPUTED_VALUE"""),166.05)</f>
        <v>166.05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IFERROR(__xludf.DUMMYFUNCTION("""COMPUTED_VALUE"""),165.25)</f>
        <v>165.25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IFERROR(__xludf.DUMMYFUNCTION("""COMPUTED_VALUE"""),165.5)</f>
        <v>165.5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IFERROR(__xludf.DUMMYFUNCTION("""COMPUTED_VALUE"""),166.0)</f>
        <v>166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IFERROR(__xludf.DUMMYFUNCTION("""COMPUTED_VALUE"""),165.0)</f>
        <v>165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IFERROR(__xludf.DUMMYFUNCTION("""COMPUTED_VALUE"""),167.85)</f>
        <v>167.85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IFERROR(__xludf.DUMMYFUNCTION("""COMPUTED_VALUE"""),166.05)</f>
        <v>166.05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IFERROR(__xludf.DUMMYFUNCTION("""COMPUTED_VALUE"""),165.8)</f>
        <v>165.8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IFERROR(__xludf.DUMMYFUNCTION("""COMPUTED_VALUE"""),167.4)</f>
        <v>167.4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IFERROR(__xludf.DUMMYFUNCTION("""COMPUTED_VALUE"""),168.05)</f>
        <v>168.05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IFERROR(__xludf.DUMMYFUNCTION("""COMPUTED_VALUE"""),167.9)</f>
        <v>167.9</v>
      </c>
    </row>
    <row r="38">
      <c r="A38" s="4">
        <f>IFERROR(__xludf.DUMMYFUNCTION("""COMPUTED_VALUE"""),44978.64583333333)</f>
        <v>44978.64583</v>
      </c>
      <c r="B38" s="5">
        <f>IFERROR(__xludf.DUMMYFUNCTION("""COMPUTED_VALUE"""),173.25)</f>
        <v>173.25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IFERROR(__xludf.DUMMYFUNCTION("""COMPUTED_VALUE"""),170.5)</f>
        <v>170.5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IFERROR(__xludf.DUMMYFUNCTION("""COMPUTED_VALUE"""),169.6)</f>
        <v>169.6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IFERROR(__xludf.DUMMYFUNCTION("""COMPUTED_VALUE"""),171.0)</f>
        <v>171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IFERROR(__xludf.DUMMYFUNCTION("""COMPUTED_VALUE"""),172.4)</f>
        <v>172.4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IFERROR(__xludf.DUMMYFUNCTION("""COMPUTED_VALUE"""),170.5)</f>
        <v>170.5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IFERROR(__xludf.DUMMYFUNCTION("""COMPUTED_VALUE"""),172.25)</f>
        <v>172.25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IFERROR(__xludf.DUMMYFUNCTION("""COMPUTED_VALUE"""),170.8)</f>
        <v>170.8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IFERROR(__xludf.DUMMYFUNCTION("""COMPUTED_VALUE"""),172.6)</f>
        <v>172.6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IFERROR(__xludf.DUMMYFUNCTION("""COMPUTED_VALUE"""),176.8)</f>
        <v>176.8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IFERROR(__xludf.DUMMYFUNCTION("""COMPUTED_VALUE"""),178.85)</f>
        <v>178.85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IFERROR(__xludf.DUMMYFUNCTION("""COMPUTED_VALUE"""),179.45)</f>
        <v>179.45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IFERROR(__xludf.DUMMYFUNCTION("""COMPUTED_VALUE"""),180.75)</f>
        <v>180.75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IFERROR(__xludf.DUMMYFUNCTION("""COMPUTED_VALUE"""),179.7)</f>
        <v>179.7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IFERROR(__xludf.DUMMYFUNCTION("""COMPUTED_VALUE"""),177.9)</f>
        <v>177.9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IFERROR(__xludf.DUMMYFUNCTION("""COMPUTED_VALUE"""),178.2)</f>
        <v>178.2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IFERROR(__xludf.DUMMYFUNCTION("""COMPUTED_VALUE"""),179.6)</f>
        <v>179.6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IFERROR(__xludf.DUMMYFUNCTION("""COMPUTED_VALUE"""),176.95)</f>
        <v>176.95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IFERROR(__xludf.DUMMYFUNCTION("""COMPUTED_VALUE"""),176.0)</f>
        <v>176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IFERROR(__xludf.DUMMYFUNCTION("""COMPUTED_VALUE"""),177.1)</f>
        <v>177.1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IFERROR(__xludf.DUMMYFUNCTION("""COMPUTED_VALUE"""),174.35)</f>
        <v>174.35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IFERROR(__xludf.DUMMYFUNCTION("""COMPUTED_VALUE"""),174.6)</f>
        <v>174.6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IFERROR(__xludf.DUMMYFUNCTION("""COMPUTED_VALUE"""),172.7)</f>
        <v>172.7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IFERROR(__xludf.DUMMYFUNCTION("""COMPUTED_VALUE"""),171.25)</f>
        <v>171.25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IFERROR(__xludf.DUMMYFUNCTION("""COMPUTED_VALUE"""),172.0)</f>
        <v>172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IFERROR(__xludf.DUMMYFUNCTION("""COMPUTED_VALUE"""),174.0)</f>
        <v>174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IFERROR(__xludf.DUMMYFUNCTION("""COMPUTED_VALUE"""),175.1)</f>
        <v>175.1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IFERROR(__xludf.DUMMYFUNCTION("""COMPUTED_VALUE"""),177.8)</f>
        <v>177.8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IFERROR(__xludf.DUMMYFUNCTION("""COMPUTED_VALUE"""),175.9)</f>
        <v>175.9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IFERROR(__xludf.DUMMYFUNCTION("""COMPUTED_VALUE"""),175.2)</f>
        <v>175.2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IFERROR(__xludf.DUMMYFUNCTION("""COMPUTED_VALUE"""),177.6)</f>
        <v>177.6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IFERROR(__xludf.DUMMYFUNCTION("""COMPUTED_VALUE"""),178.1)</f>
        <v>178.1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IFERROR(__xludf.DUMMYFUNCTION("""COMPUTED_VALUE"""),175.8)</f>
        <v>175.8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IFERROR(__xludf.DUMMYFUNCTION("""COMPUTED_VALUE"""),173.05)</f>
        <v>173.05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IFERROR(__xludf.DUMMYFUNCTION("""COMPUTED_VALUE"""),169.6)</f>
        <v>169.6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IFERROR(__xludf.DUMMYFUNCTION("""COMPUTED_VALUE"""),170.1)</f>
        <v>170.1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IFERROR(__xludf.DUMMYFUNCTION("""COMPUTED_VALUE"""),167.1)</f>
        <v>167.1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IFERROR(__xludf.DUMMYFUNCTION("""COMPUTED_VALUE"""),169.7)</f>
        <v>169.7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IFERROR(__xludf.DUMMYFUNCTION("""COMPUTED_VALUE"""),169.7)</f>
        <v>169.7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IFERROR(__xludf.DUMMYFUNCTION("""COMPUTED_VALUE"""),170.95)</f>
        <v>170.95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IFERROR(__xludf.DUMMYFUNCTION("""COMPUTED_VALUE"""),171.1)</f>
        <v>171.1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IFERROR(__xludf.DUMMYFUNCTION("""COMPUTED_VALUE"""),169.85)</f>
        <v>169.85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IFERROR(__xludf.DUMMYFUNCTION("""COMPUTED_VALUE"""),170.95)</f>
        <v>170.95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IFERROR(__xludf.DUMMYFUNCTION("""COMPUTED_VALUE"""),172.0)</f>
        <v>172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IFERROR(__xludf.DUMMYFUNCTION("""COMPUTED_VALUE"""),175.6)</f>
        <v>175.6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IFERROR(__xludf.DUMMYFUNCTION("""COMPUTED_VALUE"""),176.35)</f>
        <v>176.35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IFERROR(__xludf.DUMMYFUNCTION("""COMPUTED_VALUE"""),176.35)</f>
        <v>176.35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IFERROR(__xludf.DUMMYFUNCTION("""COMPUTED_VALUE"""),174.25)</f>
        <v>174.25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IFERROR(__xludf.DUMMYFUNCTION("""COMPUTED_VALUE"""),177.05)</f>
        <v>177.05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IFERROR(__xludf.DUMMYFUNCTION("""COMPUTED_VALUE"""),176.0)</f>
        <v>176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IFERROR(__xludf.DUMMYFUNCTION("""COMPUTED_VALUE"""),177.05)</f>
        <v>177.05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IFERROR(__xludf.DUMMYFUNCTION("""COMPUTED_VALUE"""),179.55)</f>
        <v>179.55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IFERROR(__xludf.DUMMYFUNCTION("""COMPUTED_VALUE"""),174.95)</f>
        <v>174.95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IFERROR(__xludf.DUMMYFUNCTION("""COMPUTED_VALUE"""),175.95)</f>
        <v>175.95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IFERROR(__xludf.DUMMYFUNCTION("""COMPUTED_VALUE"""),177.45)</f>
        <v>177.45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IFERROR(__xludf.DUMMYFUNCTION("""COMPUTED_VALUE"""),176.0)</f>
        <v>176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IFERROR(__xludf.DUMMYFUNCTION("""COMPUTED_VALUE"""),175.1)</f>
        <v>175.1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IFERROR(__xludf.DUMMYFUNCTION("""COMPUTED_VALUE"""),173.3)</f>
        <v>173.3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IFERROR(__xludf.DUMMYFUNCTION("""COMPUTED_VALUE"""),174.1)</f>
        <v>174.1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IFERROR(__xludf.DUMMYFUNCTION("""COMPUTED_VALUE"""),174.15)</f>
        <v>174.15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IFERROR(__xludf.DUMMYFUNCTION("""COMPUTED_VALUE"""),174.95)</f>
        <v>174.95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IFERROR(__xludf.DUMMYFUNCTION("""COMPUTED_VALUE"""),174.5)</f>
        <v>174.5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IFERROR(__xludf.DUMMYFUNCTION("""COMPUTED_VALUE"""),174.5)</f>
        <v>174.5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IFERROR(__xludf.DUMMYFUNCTION("""COMPUTED_VALUE"""),176.3)</f>
        <v>176.3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IFERROR(__xludf.DUMMYFUNCTION("""COMPUTED_VALUE"""),176.8)</f>
        <v>176.8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IFERROR(__xludf.DUMMYFUNCTION("""COMPUTED_VALUE"""),173.85)</f>
        <v>173.85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IFERROR(__xludf.DUMMYFUNCTION("""COMPUTED_VALUE"""),174.4)</f>
        <v>174.4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IFERROR(__xludf.DUMMYFUNCTION("""COMPUTED_VALUE"""),174.55)</f>
        <v>174.55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IFERROR(__xludf.DUMMYFUNCTION("""COMPUTED_VALUE"""),174.1)</f>
        <v>174.1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IFERROR(__xludf.DUMMYFUNCTION("""COMPUTED_VALUE"""),175.4)</f>
        <v>175.4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IFERROR(__xludf.DUMMYFUNCTION("""COMPUTED_VALUE"""),177.35)</f>
        <v>177.35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IFERROR(__xludf.DUMMYFUNCTION("""COMPUTED_VALUE"""),182.05)</f>
        <v>182.05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IFERROR(__xludf.DUMMYFUNCTION("""COMPUTED_VALUE"""),182.8)</f>
        <v>182.8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IFERROR(__xludf.DUMMYFUNCTION("""COMPUTED_VALUE"""),185.7)</f>
        <v>185.7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IFERROR(__xludf.DUMMYFUNCTION("""COMPUTED_VALUE"""),185.35)</f>
        <v>185.35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IFERROR(__xludf.DUMMYFUNCTION("""COMPUTED_VALUE"""),187.2)</f>
        <v>187.2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IFERROR(__xludf.DUMMYFUNCTION("""COMPUTED_VALUE"""),186.7)</f>
        <v>186.7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IFERROR(__xludf.DUMMYFUNCTION("""COMPUTED_VALUE"""),188.2)</f>
        <v>188.2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IFERROR(__xludf.DUMMYFUNCTION("""COMPUTED_VALUE"""),185.85)</f>
        <v>185.85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IFERROR(__xludf.DUMMYFUNCTION("""COMPUTED_VALUE"""),187.5)</f>
        <v>187.5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IFERROR(__xludf.DUMMYFUNCTION("""COMPUTED_VALUE"""),187.5)</f>
        <v>187.5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IFERROR(__xludf.DUMMYFUNCTION("""COMPUTED_VALUE"""),184.5)</f>
        <v>184.5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IFERROR(__xludf.DUMMYFUNCTION("""COMPUTED_VALUE"""),186.7)</f>
        <v>186.7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IFERROR(__xludf.DUMMYFUNCTION("""COMPUTED_VALUE"""),184.9)</f>
        <v>184.9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IFERROR(__xludf.DUMMYFUNCTION("""COMPUTED_VALUE"""),186.05)</f>
        <v>186.05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IFERROR(__xludf.DUMMYFUNCTION("""COMPUTED_VALUE"""),189.1)</f>
        <v>189.1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IFERROR(__xludf.DUMMYFUNCTION("""COMPUTED_VALUE"""),189.15)</f>
        <v>189.15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IFERROR(__xludf.DUMMYFUNCTION("""COMPUTED_VALUE"""),191.25)</f>
        <v>191.25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IFERROR(__xludf.DUMMYFUNCTION("""COMPUTED_VALUE"""),194.05)</f>
        <v>194.05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IFERROR(__xludf.DUMMYFUNCTION("""COMPUTED_VALUE"""),193.4)</f>
        <v>193.4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IFERROR(__xludf.DUMMYFUNCTION("""COMPUTED_VALUE"""),196.75)</f>
        <v>196.75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IFERROR(__xludf.DUMMYFUNCTION("""COMPUTED_VALUE"""),192.6)</f>
        <v>192.6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IFERROR(__xludf.DUMMYFUNCTION("""COMPUTED_VALUE"""),191.55)</f>
        <v>191.55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IFERROR(__xludf.DUMMYFUNCTION("""COMPUTED_VALUE"""),192.4)</f>
        <v>192.4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IFERROR(__xludf.DUMMYFUNCTION("""COMPUTED_VALUE"""),190.8)</f>
        <v>190.8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IFERROR(__xludf.DUMMYFUNCTION("""COMPUTED_VALUE"""),187.9)</f>
        <v>187.9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IFERROR(__xludf.DUMMYFUNCTION("""COMPUTED_VALUE"""),187.45)</f>
        <v>187.45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IFERROR(__xludf.DUMMYFUNCTION("""COMPUTED_VALUE"""),186.5)</f>
        <v>186.5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IFERROR(__xludf.DUMMYFUNCTION("""COMPUTED_VALUE"""),187.35)</f>
        <v>187.35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IFERROR(__xludf.DUMMYFUNCTION("""COMPUTED_VALUE"""),192.55)</f>
        <v>192.55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IFERROR(__xludf.DUMMYFUNCTION("""COMPUTED_VALUE"""),192.9)</f>
        <v>192.9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IFERROR(__xludf.DUMMYFUNCTION("""COMPUTED_VALUE"""),195.1)</f>
        <v>195.1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IFERROR(__xludf.DUMMYFUNCTION("""COMPUTED_VALUE"""),195.9)</f>
        <v>195.9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IFERROR(__xludf.DUMMYFUNCTION("""COMPUTED_VALUE"""),200.65)</f>
        <v>200.65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IFERROR(__xludf.DUMMYFUNCTION("""COMPUTED_VALUE"""),201.6)</f>
        <v>201.6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IFERROR(__xludf.DUMMYFUNCTION("""COMPUTED_VALUE"""),201.95)</f>
        <v>201.95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IFERROR(__xludf.DUMMYFUNCTION("""COMPUTED_VALUE"""),210.0)</f>
        <v>210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IFERROR(__xludf.DUMMYFUNCTION("""COMPUTED_VALUE"""),218.35)</f>
        <v>218.35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IFERROR(__xludf.DUMMYFUNCTION("""COMPUTED_VALUE"""),225.15)</f>
        <v>225.15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IFERROR(__xludf.DUMMYFUNCTION("""COMPUTED_VALUE"""),219.1)</f>
        <v>219.1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IFERROR(__xludf.DUMMYFUNCTION("""COMPUTED_VALUE"""),220.1)</f>
        <v>220.1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IFERROR(__xludf.DUMMYFUNCTION("""COMPUTED_VALUE"""),217.95)</f>
        <v>217.95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IFERROR(__xludf.DUMMYFUNCTION("""COMPUTED_VALUE"""),217.95)</f>
        <v>217.95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IFERROR(__xludf.DUMMYFUNCTION("""COMPUTED_VALUE"""),217.55)</f>
        <v>217.55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IFERROR(__xludf.DUMMYFUNCTION("""COMPUTED_VALUE"""),218.7)</f>
        <v>218.7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IFERROR(__xludf.DUMMYFUNCTION("""COMPUTED_VALUE"""),217.4)</f>
        <v>217.4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IFERROR(__xludf.DUMMYFUNCTION("""COMPUTED_VALUE"""),213.0)</f>
        <v>213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IFERROR(__xludf.DUMMYFUNCTION("""COMPUTED_VALUE"""),213.0)</f>
        <v>213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IFERROR(__xludf.DUMMYFUNCTION("""COMPUTED_VALUE"""),217.45)</f>
        <v>217.45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IFERROR(__xludf.DUMMYFUNCTION("""COMPUTED_VALUE"""),215.75)</f>
        <v>215.75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IFERROR(__xludf.DUMMYFUNCTION("""COMPUTED_VALUE"""),215.15)</f>
        <v>215.15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IFERROR(__xludf.DUMMYFUNCTION("""COMPUTED_VALUE"""),218.8)</f>
        <v>218.8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IFERROR(__xludf.DUMMYFUNCTION("""COMPUTED_VALUE"""),221.7)</f>
        <v>221.7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IFERROR(__xludf.DUMMYFUNCTION("""COMPUTED_VALUE"""),221.7)</f>
        <v>221.7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IFERROR(__xludf.DUMMYFUNCTION("""COMPUTED_VALUE"""),220.85)</f>
        <v>220.85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IFERROR(__xludf.DUMMYFUNCTION("""COMPUTED_VALUE"""),217.9)</f>
        <v>217.9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IFERROR(__xludf.DUMMYFUNCTION("""COMPUTED_VALUE"""),218.7)</f>
        <v>218.7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IFERROR(__xludf.DUMMYFUNCTION("""COMPUTED_VALUE"""),221.1)</f>
        <v>221.1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IFERROR(__xludf.DUMMYFUNCTION("""COMPUTED_VALUE"""),220.4)</f>
        <v>220.4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IFERROR(__xludf.DUMMYFUNCTION("""COMPUTED_VALUE"""),220.3)</f>
        <v>220.3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IFERROR(__xludf.DUMMYFUNCTION("""COMPUTED_VALUE"""),230.7)</f>
        <v>230.7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IFERROR(__xludf.DUMMYFUNCTION("""COMPUTED_VALUE"""),235.8)</f>
        <v>235.8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IFERROR(__xludf.DUMMYFUNCTION("""COMPUTED_VALUE"""),234.6)</f>
        <v>234.6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IFERROR(__xludf.DUMMYFUNCTION("""COMPUTED_VALUE"""),231.9)</f>
        <v>231.9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IFERROR(__xludf.DUMMYFUNCTION("""COMPUTED_VALUE"""),234.1)</f>
        <v>234.1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IFERROR(__xludf.DUMMYFUNCTION("""COMPUTED_VALUE"""),240.25)</f>
        <v>240.25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IFERROR(__xludf.DUMMYFUNCTION("""COMPUTED_VALUE"""),243.1)</f>
        <v>243.1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IFERROR(__xludf.DUMMYFUNCTION("""COMPUTED_VALUE"""),235.1)</f>
        <v>235.1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IFERROR(__xludf.DUMMYFUNCTION("""COMPUTED_VALUE"""),237.15)</f>
        <v>237.15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IFERROR(__xludf.DUMMYFUNCTION("""COMPUTED_VALUE"""),237.95)</f>
        <v>237.95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IFERROR(__xludf.DUMMYFUNCTION("""COMPUTED_VALUE"""),236.2)</f>
        <v>236.2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IFERROR(__xludf.DUMMYFUNCTION("""COMPUTED_VALUE"""),241.2)</f>
        <v>241.2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IFERROR(__xludf.DUMMYFUNCTION("""COMPUTED_VALUE"""),241.75)</f>
        <v>241.75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IFERROR(__xludf.DUMMYFUNCTION("""COMPUTED_VALUE"""),238.95)</f>
        <v>238.95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IFERROR(__xludf.DUMMYFUNCTION("""COMPUTED_VALUE"""),237.95)</f>
        <v>237.95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IFERROR(__xludf.DUMMYFUNCTION("""COMPUTED_VALUE"""),239.65)</f>
        <v>239.65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IFERROR(__xludf.DUMMYFUNCTION("""COMPUTED_VALUE"""),240.2)</f>
        <v>240.2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IFERROR(__xludf.DUMMYFUNCTION("""COMPUTED_VALUE"""),239.3)</f>
        <v>239.3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IFERROR(__xludf.DUMMYFUNCTION("""COMPUTED_VALUE"""),237.05)</f>
        <v>237.05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IFERROR(__xludf.DUMMYFUNCTION("""COMPUTED_VALUE"""),245.55)</f>
        <v>245.55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IFERROR(__xludf.DUMMYFUNCTION("""COMPUTED_VALUE"""),241.2)</f>
        <v>241.2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IFERROR(__xludf.DUMMYFUNCTION("""COMPUTED_VALUE"""),235.15)</f>
        <v>235.15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IFERROR(__xludf.DUMMYFUNCTION("""COMPUTED_VALUE"""),233.85)</f>
        <v>233.85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IFERROR(__xludf.DUMMYFUNCTION("""COMPUTED_VALUE"""),235.55)</f>
        <v>235.55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IFERROR(__xludf.DUMMYFUNCTION("""COMPUTED_VALUE"""),234.7)</f>
        <v>234.7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IFERROR(__xludf.DUMMYFUNCTION("""COMPUTED_VALUE"""),235.9)</f>
        <v>235.9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IFERROR(__xludf.DUMMYFUNCTION("""COMPUTED_VALUE"""),238.7)</f>
        <v>238.7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IFERROR(__xludf.DUMMYFUNCTION("""COMPUTED_VALUE"""),241.6)</f>
        <v>241.6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IFERROR(__xludf.DUMMYFUNCTION("""COMPUTED_VALUE"""),242.05)</f>
        <v>242.05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IFERROR(__xludf.DUMMYFUNCTION("""COMPUTED_VALUE"""),243.45)</f>
        <v>243.45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IFERROR(__xludf.DUMMYFUNCTION("""COMPUTED_VALUE"""),245.95)</f>
        <v>245.95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IFERROR(__xludf.DUMMYFUNCTION("""COMPUTED_VALUE"""),242.0)</f>
        <v>242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IFERROR(__xludf.DUMMYFUNCTION("""COMPUTED_VALUE"""),239.5)</f>
        <v>239.5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IFERROR(__xludf.DUMMYFUNCTION("""COMPUTED_VALUE"""),241.0)</f>
        <v>241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IFERROR(__xludf.DUMMYFUNCTION("""COMPUTED_VALUE"""),236.55)</f>
        <v>236.55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IFERROR(__xludf.DUMMYFUNCTION("""COMPUTED_VALUE"""),232.05)</f>
        <v>232.05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IFERROR(__xludf.DUMMYFUNCTION("""COMPUTED_VALUE"""),231.65)</f>
        <v>231.65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IFERROR(__xludf.DUMMYFUNCTION("""COMPUTED_VALUE"""),236.6)</f>
        <v>236.6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IFERROR(__xludf.DUMMYFUNCTION("""COMPUTED_VALUE"""),234.6)</f>
        <v>234.6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IFERROR(__xludf.DUMMYFUNCTION("""COMPUTED_VALUE"""),235.8)</f>
        <v>235.8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IFERROR(__xludf.DUMMYFUNCTION("""COMPUTED_VALUE"""),232.6)</f>
        <v>232.6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IFERROR(__xludf.DUMMYFUNCTION("""COMPUTED_VALUE"""),235.25)</f>
        <v>235.25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IFERROR(__xludf.DUMMYFUNCTION("""COMPUTED_VALUE"""),234.35)</f>
        <v>234.35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IFERROR(__xludf.DUMMYFUNCTION("""COMPUTED_VALUE"""),235.85)</f>
        <v>235.85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IFERROR(__xludf.DUMMYFUNCTION("""COMPUTED_VALUE"""),239.15)</f>
        <v>239.15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IFERROR(__xludf.DUMMYFUNCTION("""COMPUTED_VALUE"""),236.7)</f>
        <v>236.7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IFERROR(__xludf.DUMMYFUNCTION("""COMPUTED_VALUE"""),237.95)</f>
        <v>237.95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IFERROR(__xludf.DUMMYFUNCTION("""COMPUTED_VALUE"""),242.75)</f>
        <v>242.75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IFERROR(__xludf.DUMMYFUNCTION("""COMPUTED_VALUE"""),245.7)</f>
        <v>245.7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IFERROR(__xludf.DUMMYFUNCTION("""COMPUTED_VALUE"""),247.3)</f>
        <v>247.3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IFERROR(__xludf.DUMMYFUNCTION("""COMPUTED_VALUE"""),252.35)</f>
        <v>252.35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IFERROR(__xludf.DUMMYFUNCTION("""COMPUTED_VALUE"""),251.6)</f>
        <v>251.6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IFERROR(__xludf.DUMMYFUNCTION("""COMPUTED_VALUE"""),251.05)</f>
        <v>251.05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IFERROR(__xludf.DUMMYFUNCTION("""COMPUTED_VALUE"""),250.0)</f>
        <v>250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IFERROR(__xludf.DUMMYFUNCTION("""COMPUTED_VALUE"""),253.65)</f>
        <v>253.65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IFERROR(__xludf.DUMMYFUNCTION("""COMPUTED_VALUE"""),252.75)</f>
        <v>252.75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IFERROR(__xludf.DUMMYFUNCTION("""COMPUTED_VALUE"""),253.9)</f>
        <v>253.9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IFERROR(__xludf.DUMMYFUNCTION("""COMPUTED_VALUE"""),257.55)</f>
        <v>257.55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IFERROR(__xludf.DUMMYFUNCTION("""COMPUTED_VALUE"""),258.4)</f>
        <v>258.4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IFERROR(__xludf.DUMMYFUNCTION("""COMPUTED_VALUE"""),261.3)</f>
        <v>261.3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IFERROR(__xludf.DUMMYFUNCTION("""COMPUTED_VALUE"""),268.95)</f>
        <v>268.95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IFERROR(__xludf.DUMMYFUNCTION("""COMPUTED_VALUE"""),274.8)</f>
        <v>274.8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IFERROR(__xludf.DUMMYFUNCTION("""COMPUTED_VALUE"""),285.45)</f>
        <v>285.45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IFERROR(__xludf.DUMMYFUNCTION("""COMPUTED_VALUE"""),281.1)</f>
        <v>281.1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IFERROR(__xludf.DUMMYFUNCTION("""COMPUTED_VALUE"""),283.8)</f>
        <v>283.8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IFERROR(__xludf.DUMMYFUNCTION("""COMPUTED_VALUE"""),285.05)</f>
        <v>285.05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IFERROR(__xludf.DUMMYFUNCTION("""COMPUTED_VALUE"""),287.3)</f>
        <v>287.3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IFERROR(__xludf.DUMMYFUNCTION("""COMPUTED_VALUE"""),283.4)</f>
        <v>283.4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IFERROR(__xludf.DUMMYFUNCTION("""COMPUTED_VALUE"""),294.05)</f>
        <v>294.05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IFERROR(__xludf.DUMMYFUNCTION("""COMPUTED_VALUE"""),295.4)</f>
        <v>295.4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IFERROR(__xludf.DUMMYFUNCTION("""COMPUTED_VALUE"""),305.1)</f>
        <v>305.1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IFERROR(__xludf.DUMMYFUNCTION("""COMPUTED_VALUE"""),303.2)</f>
        <v>303.2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IFERROR(__xludf.DUMMYFUNCTION("""COMPUTED_VALUE"""),309.65)</f>
        <v>309.65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IFERROR(__xludf.DUMMYFUNCTION("""COMPUTED_VALUE"""),297.65)</f>
        <v>297.65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IFERROR(__xludf.DUMMYFUNCTION("""COMPUTED_VALUE"""),301.95)</f>
        <v>301.95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IFERROR(__xludf.DUMMYFUNCTION("""COMPUTED_VALUE"""),302.8)</f>
        <v>302.8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IFERROR(__xludf.DUMMYFUNCTION("""COMPUTED_VALUE"""),309.6)</f>
        <v>309.6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IFERROR(__xludf.DUMMYFUNCTION("""COMPUTED_VALUE"""),306.05)</f>
        <v>306.05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IFERROR(__xludf.DUMMYFUNCTION("""COMPUTED_VALUE"""),313.9)</f>
        <v>313.9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IFERROR(__xludf.DUMMYFUNCTION("""COMPUTED_VALUE"""),311.15)</f>
        <v>311.15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IFERROR(__xludf.DUMMYFUNCTION("""COMPUTED_VALUE"""),309.75)</f>
        <v>309.75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IFERROR(__xludf.DUMMYFUNCTION("""COMPUTED_VALUE"""),306.0)</f>
        <v>306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IFERROR(__xludf.DUMMYFUNCTION("""COMPUTED_VALUE"""),306.2)</f>
        <v>306.2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IFERROR(__xludf.DUMMYFUNCTION("""COMPUTED_VALUE"""),317.1)</f>
        <v>317.1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IFERROR(__xludf.DUMMYFUNCTION("""COMPUTED_VALUE"""),314.95)</f>
        <v>314.95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IFERROR(__xludf.DUMMYFUNCTION("""COMPUTED_VALUE"""),316.45)</f>
        <v>316.45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IFERROR(__xludf.DUMMYFUNCTION("""COMPUTED_VALUE"""),319.75)</f>
        <v>319.75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IFERROR(__xludf.DUMMYFUNCTION("""COMPUTED_VALUE"""),313.35)</f>
        <v>313.35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IFERROR(__xludf.DUMMYFUNCTION("""COMPUTED_VALUE"""),312.9)</f>
        <v>312.9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IFERROR(__xludf.DUMMYFUNCTION("""COMPUTED_VALUE"""),312.65)</f>
        <v>312.65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IFERROR(__xludf.DUMMYFUNCTION("""COMPUTED_VALUE"""),317.3)</f>
        <v>317.3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IFERROR(__xludf.DUMMYFUNCTION("""COMPUTED_VALUE"""),311.5)</f>
        <v>311.5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IFERROR(__xludf.DUMMYFUNCTION("""COMPUTED_VALUE"""),309.3)</f>
        <v>309.3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IFERROR(__xludf.DUMMYFUNCTION("""COMPUTED_VALUE"""),299.3)</f>
        <v>299.3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IFERROR(__xludf.DUMMYFUNCTION("""COMPUTED_VALUE"""),308.45)</f>
        <v>308.45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IFERROR(__xludf.DUMMYFUNCTION("""COMPUTED_VALUE"""),302.6)</f>
        <v>302.6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IFERROR(__xludf.DUMMYFUNCTION("""COMPUTED_VALUE"""),308.85)</f>
        <v>308.85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IFERROR(__xludf.DUMMYFUNCTION("""COMPUTED_VALUE"""),314.75)</f>
        <v>314.75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IFERROR(__xludf.DUMMYFUNCTION("""COMPUTED_VALUE"""),324.55)</f>
        <v>324.55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IFERROR(__xludf.DUMMYFUNCTION("""COMPUTED_VALUE"""),315.45)</f>
        <v>315.45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IFERROR(__xludf.DUMMYFUNCTION("""COMPUTED_VALUE"""),317.5)</f>
        <v>317.5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IFERROR(__xludf.DUMMYFUNCTION("""COMPUTED_VALUE"""),322.0)</f>
        <v>322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IFERROR(__xludf.DUMMYFUNCTION("""COMPUTED_VALUE"""),332.5)</f>
        <v>332.5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IFERROR(__xludf.DUMMYFUNCTION("""COMPUTED_VALUE"""),336.1)</f>
        <v>336.1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IFERROR(__xludf.DUMMYFUNCTION("""COMPUTED_VALUE"""),334.2)</f>
        <v>334.2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IFERROR(__xludf.DUMMYFUNCTION("""COMPUTED_VALUE"""),330.7)</f>
        <v>330.7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IFERROR(__xludf.DUMMYFUNCTION("""COMPUTED_VALUE"""),330.9)</f>
        <v>330.9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IFERROR(__xludf.DUMMYFUNCTION("""COMPUTED_VALUE"""),324.9)</f>
        <v>324.9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IFERROR(__xludf.DUMMYFUNCTION("""COMPUTED_VALUE"""),316.15)</f>
        <v>316.15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IFERROR(__xludf.DUMMYFUNCTION("""COMPUTED_VALUE"""),321.55)</f>
        <v>321.55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IFERROR(__xludf.DUMMYFUNCTION("""COMPUTED_VALUE"""),328.0)</f>
        <v>328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IFERROR(__xludf.DUMMYFUNCTION("""COMPUTED_VALUE"""),339.25)</f>
        <v>339.25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IFERROR(__xludf.DUMMYFUNCTION("""COMPUTED_VALUE"""),337.75)</f>
        <v>337.75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IFERROR(__xludf.DUMMYFUNCTION("""COMPUTED_VALUE"""),338.75)</f>
        <v>338.75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IFERROR(__xludf.DUMMYFUNCTION("""COMPUTED_VALUE"""),345.7)</f>
        <v>345.7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IFERROR(__xludf.DUMMYFUNCTION("""COMPUTED_VALUE"""),336.1)</f>
        <v>336.1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IFERROR(__xludf.DUMMYFUNCTION("""COMPUTED_VALUE"""),339.55)</f>
        <v>339.55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IFERROR(__xludf.DUMMYFUNCTION("""COMPUTED_VALUE"""),337.75)</f>
        <v>337.75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IFERROR(__xludf.DUMMYFUNCTION("""COMPUTED_VALUE"""),337.6)</f>
        <v>337.6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IFERROR(__xludf.DUMMYFUNCTION("""COMPUTED_VALUE"""),336.1)</f>
        <v>336.1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IFERROR(__xludf.DUMMYFUNCTION("""COMPUTED_VALUE"""),333.3)</f>
        <v>333.3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IFERROR(__xludf.DUMMYFUNCTION("""COMPUTED_VALUE"""),335.6)</f>
        <v>335.6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IFERROR(__xludf.DUMMYFUNCTION("""COMPUTED_VALUE"""),343.5)</f>
        <v>343.5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IFERROR(__xludf.DUMMYFUNCTION("""COMPUTED_VALUE"""),353.85)</f>
        <v>353.85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IFERROR(__xludf.DUMMYFUNCTION("""COMPUTED_VALUE"""),358.25)</f>
        <v>358.25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IFERROR(__xludf.DUMMYFUNCTION("""COMPUTED_VALUE"""),351.95)</f>
        <v>351.95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IFERROR(__xludf.DUMMYFUNCTION("""COMPUTED_VALUE"""),352.2)</f>
        <v>352.2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IFERROR(__xludf.DUMMYFUNCTION("""COMPUTED_VALUE"""),347.95)</f>
        <v>347.95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IFERROR(__xludf.DUMMYFUNCTION("""COMPUTED_VALUE"""),344.75)</f>
        <v>344.75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IFERROR(__xludf.DUMMYFUNCTION("""COMPUTED_VALUE"""),322.5)</f>
        <v>322.5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IFERROR(__xludf.DUMMYFUNCTION("""COMPUTED_VALUE"""),321.85)</f>
        <v>321.85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IFERROR(__xludf.DUMMYFUNCTION("""COMPUTED_VALUE"""),316.3)</f>
        <v>316.3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IFERROR(__xludf.DUMMYFUNCTION("""COMPUTED_VALUE"""),317.15)</f>
        <v>317.15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IFERROR(__xludf.DUMMYFUNCTION("""COMPUTED_VALUE"""),313.45)</f>
        <v>313.45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IFERROR(__xludf.DUMMYFUNCTION("""COMPUTED_VALUE"""),313.65)</f>
        <v>313.65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IFERROR(__xludf.DUMMYFUNCTION("""COMPUTED_VALUE"""),325.0)</f>
        <v>325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IFERROR(__xludf.DUMMYFUNCTION("""COMPUTED_VALUE"""),324.75)</f>
        <v>324.75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IFERROR(__xludf.DUMMYFUNCTION("""COMPUTED_VALUE"""),329.1)</f>
        <v>329.1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IFERROR(__xludf.DUMMYFUNCTION("""COMPUTED_VALUE"""),331.6)</f>
        <v>331.6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IFERROR(__xludf.DUMMYFUNCTION("""COMPUTED_VALUE"""),335.8)</f>
        <v>335.8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IFERROR(__xludf.DUMMYFUNCTION("""COMPUTED_VALUE"""),342.35)</f>
        <v>342.35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IFERROR(__xludf.DUMMYFUNCTION("""COMPUTED_VALUE"""),344.8)</f>
        <v>344.8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IFERROR(__xludf.DUMMYFUNCTION("""COMPUTED_VALUE"""),351.25)</f>
        <v>351.25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IFERROR(__xludf.DUMMYFUNCTION("""COMPUTED_VALUE"""),354.65)</f>
        <v>354.65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IFERROR(__xludf.DUMMYFUNCTION("""COMPUTED_VALUE"""),354.55)</f>
        <v>354.55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IFERROR(__xludf.DUMMYFUNCTION("""COMPUTED_VALUE"""),363.5)</f>
        <v>363.5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IFERROR(__xludf.DUMMYFUNCTION("""COMPUTED_VALUE"""),362.9)</f>
        <v>362.9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IFERROR(__xludf.DUMMYFUNCTION("""COMPUTED_VALUE"""),362.5)</f>
        <v>362.5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IFERROR(__xludf.DUMMYFUNCTION("""COMPUTED_VALUE"""),361.75)</f>
        <v>361.75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IFERROR(__xludf.DUMMYFUNCTION("""COMPUTED_VALUE"""),361.15)</f>
        <v>361.15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IFERROR(__xludf.DUMMYFUNCTION("""COMPUTED_VALUE"""),359.25)</f>
        <v>359.25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IFERROR(__xludf.DUMMYFUNCTION("""COMPUTED_VALUE"""),351.15)</f>
        <v>351.15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IFERROR(__xludf.DUMMYFUNCTION("""COMPUTED_VALUE"""),350.55)</f>
        <v>350.55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IFERROR(__xludf.DUMMYFUNCTION("""COMPUTED_VALUE"""),342.9)</f>
        <v>342.9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IFERROR(__xludf.DUMMYFUNCTION("""COMPUTED_VALUE"""),347.15)</f>
        <v>347.15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IFERROR(__xludf.DUMMYFUNCTION("""COMPUTED_VALUE"""),351.65)</f>
        <v>351.65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IFERROR(__xludf.DUMMYFUNCTION("""COMPUTED_VALUE"""),359.2)</f>
        <v>359.2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IFERROR(__xludf.DUMMYFUNCTION("""COMPUTED_VALUE"""),356.0)</f>
        <v>356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IFERROR(__xludf.DUMMYFUNCTION("""COMPUTED_VALUE"""),363.0)</f>
        <v>363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IFERROR(__xludf.DUMMYFUNCTION("""COMPUTED_VALUE"""),363.2)</f>
        <v>363.2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IFERROR(__xludf.DUMMYFUNCTION("""COMPUTED_VALUE"""),369.05)</f>
        <v>369.05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IFERROR(__xludf.DUMMYFUNCTION("""COMPUTED_VALUE"""),364.95)</f>
        <v>364.95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IFERROR(__xludf.DUMMYFUNCTION("""COMPUTED_VALUE"""),356.8)</f>
        <v>356.8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IFERROR(__xludf.DUMMYFUNCTION("""COMPUTED_VALUE"""),349.15)</f>
        <v>349.15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IFERROR(__xludf.DUMMYFUNCTION("""COMPUTED_VALUE"""),355.45)</f>
        <v>355.45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IFERROR(__xludf.DUMMYFUNCTION("""COMPUTED_VALUE"""),346.05)</f>
        <v>346.05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IFERROR(__xludf.DUMMYFUNCTION("""COMPUTED_VALUE"""),355.5)</f>
        <v>355.5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IFERROR(__xludf.DUMMYFUNCTION("""COMPUTED_VALUE"""),350.9)</f>
        <v>350.9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IFERROR(__xludf.DUMMYFUNCTION("""COMPUTED_VALUE"""),355.8)</f>
        <v>355.8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IFERROR(__xludf.DUMMYFUNCTION("""COMPUTED_VALUE"""),361.35)</f>
        <v>361.35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IFERROR(__xludf.DUMMYFUNCTION("""COMPUTED_VALUE"""),361.45)</f>
        <v>361.45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IFERROR(__xludf.DUMMYFUNCTION("""COMPUTED_VALUE"""),365.45)</f>
        <v>365.45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IFERROR(__xludf.DUMMYFUNCTION("""COMPUTED_VALUE"""),372.0)</f>
        <v>372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IFERROR(__xludf.DUMMYFUNCTION("""COMPUTED_VALUE"""),373.85)</f>
        <v>373.85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IFERROR(__xludf.DUMMYFUNCTION("""COMPUTED_VALUE"""),372.3)</f>
        <v>372.3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IFERROR(__xludf.DUMMYFUNCTION("""COMPUTED_VALUE"""),374.95)</f>
        <v>374.95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IFERROR(__xludf.DUMMYFUNCTION("""COMPUTED_VALUE"""),369.65)</f>
        <v>369.65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IFERROR(__xludf.DUMMYFUNCTION("""COMPUTED_VALUE"""),365.4)</f>
        <v>365.4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IFERROR(__xludf.DUMMYFUNCTION("""COMPUTED_VALUE"""),364.6)</f>
        <v>364.6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IFERROR(__xludf.DUMMYFUNCTION("""COMPUTED_VALUE"""),359.7)</f>
        <v>359.7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IFERROR(__xludf.DUMMYFUNCTION("""COMPUTED_VALUE"""),359.0)</f>
        <v>359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IFERROR(__xludf.DUMMYFUNCTION("""COMPUTED_VALUE"""),391.8)</f>
        <v>391.8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IFERROR(__xludf.DUMMYFUNCTION("""COMPUTED_VALUE"""),331.25)</f>
        <v>331.25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IFERROR(__xludf.DUMMYFUNCTION("""COMPUTED_VALUE"""),341.0)</f>
        <v>341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IFERROR(__xludf.DUMMYFUNCTION("""COMPUTED_VALUE"""),349.75)</f>
        <v>349.75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IFERROR(__xludf.DUMMYFUNCTION("""COMPUTED_VALUE"""),360.6)</f>
        <v>360.6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IFERROR(__xludf.DUMMYFUNCTION("""COMPUTED_VALUE"""),364.9)</f>
        <v>364.9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IFERROR(__xludf.DUMMYFUNCTION("""COMPUTED_VALUE"""),367.4)</f>
        <v>367.4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IFERROR(__xludf.DUMMYFUNCTION("""COMPUTED_VALUE"""),371.3)</f>
        <v>371.3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IFERROR(__xludf.DUMMYFUNCTION("""COMPUTED_VALUE"""),369.95)</f>
        <v>369.95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IFERROR(__xludf.DUMMYFUNCTION("""COMPUTED_VALUE"""),368.45)</f>
        <v>368.45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IFERROR(__xludf.DUMMYFUNCTION("""COMPUTED_VALUE"""),369.65)</f>
        <v>369.65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IFERROR(__xludf.DUMMYFUNCTION("""COMPUTED_VALUE"""),362.5)</f>
        <v>362.5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IFERROR(__xludf.DUMMYFUNCTION("""COMPUTED_VALUE"""),357.65)</f>
        <v>357.65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IFERROR(__xludf.DUMMYFUNCTION("""COMPUTED_VALUE"""),359.8)</f>
        <v>359.8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IFERROR(__xludf.DUMMYFUNCTION("""COMPUTED_VALUE"""),362.75)</f>
        <v>362.75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IFERROR(__xludf.DUMMYFUNCTION("""COMPUTED_VALUE"""),360.85)</f>
        <v>360.85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IFERROR(__xludf.DUMMYFUNCTION("""COMPUTED_VALUE"""),365.05)</f>
        <v>365.05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IFERROR(__xludf.DUMMYFUNCTION("""COMPUTED_VALUE"""),377.15)</f>
        <v>377.15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IFERROR(__xludf.DUMMYFUNCTION("""COMPUTED_VALUE"""),378.35)</f>
        <v>378.35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IFERROR(__xludf.DUMMYFUNCTION("""COMPUTED_VALUE"""),369.75)</f>
        <v>369.75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IFERROR(__xludf.DUMMYFUNCTION("""COMPUTED_VALUE"""),370.4)</f>
        <v>370.4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IFERROR(__xludf.DUMMYFUNCTION("""COMPUTED_VALUE"""),372.65)</f>
        <v>372.65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IFERROR(__xludf.DUMMYFUNCTION("""COMPUTED_VALUE"""),372.95)</f>
        <v>372.95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IFERROR(__xludf.DUMMYFUNCTION("""COMPUTED_VALUE"""),379.8)</f>
        <v>379.8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IFERROR(__xludf.DUMMYFUNCTION("""COMPUTED_VALUE"""),377.45)</f>
        <v>377.45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IFERROR(__xludf.DUMMYFUNCTION("""COMPUTED_VALUE"""),377.05)</f>
        <v>377.05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IFERROR(__xludf.DUMMYFUNCTION("""COMPUTED_VALUE"""),381.4)</f>
        <v>381.4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IFERROR(__xludf.DUMMYFUNCTION("""COMPUTED_VALUE"""),377.1)</f>
        <v>377.1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IFERROR(__xludf.DUMMYFUNCTION("""COMPUTED_VALUE"""),377.15)</f>
        <v>377.15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IFERROR(__xludf.DUMMYFUNCTION("""COMPUTED_VALUE"""),385.65)</f>
        <v>385.65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IFERROR(__xludf.DUMMYFUNCTION("""COMPUTED_VALUE"""),380.45)</f>
        <v>380.45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IFERROR(__xludf.DUMMYFUNCTION("""COMPUTED_VALUE"""),377.75)</f>
        <v>377.75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IFERROR(__xludf.DUMMYFUNCTION("""COMPUTED_VALUE"""),364.65)</f>
        <v>364.65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IFERROR(__xludf.DUMMYFUNCTION("""COMPUTED_VALUE"""),373.5)</f>
        <v>373.5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IFERROR(__xludf.DUMMYFUNCTION("""COMPUTED_VALUE"""),382.45)</f>
        <v>382.45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IFERROR(__xludf.DUMMYFUNCTION("""COMPUTED_VALUE"""),392.6)</f>
        <v>392.6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IFERROR(__xludf.DUMMYFUNCTION("""COMPUTED_VALUE"""),392.15)</f>
        <v>392.15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IFERROR(__xludf.DUMMYFUNCTION("""COMPUTED_VALUE"""),396.3)</f>
        <v>396.3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IFERROR(__xludf.DUMMYFUNCTION("""COMPUTED_VALUE"""),393.9)</f>
        <v>393.9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IFERROR(__xludf.DUMMYFUNCTION("""COMPUTED_VALUE"""),406.95)</f>
        <v>406.95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IFERROR(__xludf.DUMMYFUNCTION("""COMPUTED_VALUE"""),416.0)</f>
        <v>416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IFERROR(__xludf.DUMMYFUNCTION("""COMPUTED_VALUE"""),423.45)</f>
        <v>423.45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IFERROR(__xludf.DUMMYFUNCTION("""COMPUTED_VALUE"""),419.7)</f>
        <v>419.7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IFERROR(__xludf.DUMMYFUNCTION("""COMPUTED_VALUE"""),413.25)</f>
        <v>413.25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IFERROR(__xludf.DUMMYFUNCTION("""COMPUTED_VALUE"""),415.0)</f>
        <v>415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IFERROR(__xludf.DUMMYFUNCTION("""COMPUTED_VALUE"""),416.3)</f>
        <v>416.3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IFERROR(__xludf.DUMMYFUNCTION("""COMPUTED_VALUE"""),407.7)</f>
        <v>407.7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IFERROR(__xludf.DUMMYFUNCTION("""COMPUTED_VALUE"""),410.65)</f>
        <v>410.65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IFERROR(__xludf.DUMMYFUNCTION("""COMPUTED_VALUE"""),400.85)</f>
        <v>400.85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IFERROR(__xludf.DUMMYFUNCTION("""COMPUTED_VALUE"""),396.2)</f>
        <v>396.2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IFERROR(__xludf.DUMMYFUNCTION("""COMPUTED_VALUE"""),396.35)</f>
        <v>396.35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IFERROR(__xludf.DUMMYFUNCTION("""COMPUTED_VALUE"""),398.05)</f>
        <v>398.05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IFERROR(__xludf.DUMMYFUNCTION("""COMPUTED_VALUE"""),403.1)</f>
        <v>403.1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IFERROR(__xludf.DUMMYFUNCTION("""COMPUTED_VALUE"""),406.25)</f>
        <v>406.25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IFERROR(__xludf.DUMMYFUNCTION("""COMPUTED_VALUE"""),408.95)</f>
        <v>408.95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IFERROR(__xludf.DUMMYFUNCTION("""COMPUTED_VALUE"""),403.35)</f>
        <v>403.35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IFERROR(__xludf.DUMMYFUNCTION("""COMPUTED_VALUE"""),401.95)</f>
        <v>401.95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IFERROR(__xludf.DUMMYFUNCTION("""COMPUTED_VALUE"""),414.85)</f>
        <v>414.85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IFERROR(__xludf.DUMMYFUNCTION("""COMPUTED_VALUE"""),409.65)</f>
        <v>409.65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IFERROR(__xludf.DUMMYFUNCTION("""COMPUTED_VALUE"""),409.05)</f>
        <v>409.05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IFERROR(__xludf.DUMMYFUNCTION("""COMPUTED_VALUE"""),409.9)</f>
        <v>409.9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IFERROR(__xludf.DUMMYFUNCTION("""COMPUTED_VALUE"""),416.2)</f>
        <v>416.2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IFERROR(__xludf.DUMMYFUNCTION("""COMPUTED_VALUE"""),410.0)</f>
        <v>410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IFERROR(__xludf.DUMMYFUNCTION("""COMPUTED_VALUE"""),406.4)</f>
        <v>406.4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IFERROR(__xludf.DUMMYFUNCTION("""COMPUTED_VALUE"""),405.1)</f>
        <v>405.1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IFERROR(__xludf.DUMMYFUNCTION("""COMPUTED_VALUE"""),403.25)</f>
        <v>403.25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IFERROR(__xludf.DUMMYFUNCTION("""COMPUTED_VALUE"""),394.8)</f>
        <v>394.8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IFERROR(__xludf.DUMMYFUNCTION("""COMPUTED_VALUE"""),389.85)</f>
        <v>389.85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IFERROR(__xludf.DUMMYFUNCTION("""COMPUTED_VALUE"""),396.3)</f>
        <v>396.3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IFERROR(__xludf.DUMMYFUNCTION("""COMPUTED_VALUE"""),389.65)</f>
        <v>389.65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IFERROR(__xludf.DUMMYFUNCTION("""COMPUTED_VALUE"""),404.85)</f>
        <v>404.85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IFERROR(__xludf.DUMMYFUNCTION("""COMPUTED_VALUE"""),401.4)</f>
        <v>401.4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IFERROR(__xludf.DUMMYFUNCTION("""COMPUTED_VALUE"""),411.1)</f>
        <v>411.1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IFERROR(__xludf.DUMMYFUNCTION("""COMPUTED_VALUE"""),416.3)</f>
        <v>416.3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IFERROR(__xludf.DUMMYFUNCTION("""COMPUTED_VALUE"""),414.15)</f>
        <v>414.15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IFERROR(__xludf.DUMMYFUNCTION("""COMPUTED_VALUE"""),423.95)</f>
        <v>423.95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IFERROR(__xludf.DUMMYFUNCTION("""COMPUTED_VALUE"""),423.95)</f>
        <v>423.95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IFERROR(__xludf.DUMMYFUNCTION("""COMPUTED_VALUE"""),428.35)</f>
        <v>428.35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IFERROR(__xludf.DUMMYFUNCTION("""COMPUTED_VALUE"""),428.1)</f>
        <v>428.1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IFERROR(__xludf.DUMMYFUNCTION("""COMPUTED_VALUE"""),436.1)</f>
        <v>436.1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IFERROR(__xludf.DUMMYFUNCTION("""COMPUTED_VALUE"""),434.6)</f>
        <v>434.6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IFERROR(__xludf.DUMMYFUNCTION("""COMPUTED_VALUE"""),436.9)</f>
        <v>436.9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IFERROR(__xludf.DUMMYFUNCTION("""COMPUTED_VALUE"""),443.2)</f>
        <v>443.2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IFERROR(__xludf.DUMMYFUNCTION("""COMPUTED_VALUE"""),440.1)</f>
        <v>440.1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IFERROR(__xludf.DUMMYFUNCTION("""COMPUTED_VALUE"""),435.35)</f>
        <v>435.35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IFERROR(__xludf.DUMMYFUNCTION("""COMPUTED_VALUE"""),430.45)</f>
        <v>430.45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IFERROR(__xludf.DUMMYFUNCTION("""COMPUTED_VALUE"""),415.45)</f>
        <v>415.45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IFERROR(__xludf.DUMMYFUNCTION("""COMPUTED_VALUE"""),420.95)</f>
        <v>420.95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IFERROR(__xludf.DUMMYFUNCTION("""COMPUTED_VALUE"""),418.45)</f>
        <v>418.45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IFERROR(__xludf.DUMMYFUNCTION("""COMPUTED_VALUE"""),422.7)</f>
        <v>422.7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IFERROR(__xludf.DUMMYFUNCTION("""COMPUTED_VALUE"""),422.5)</f>
        <v>422.5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IFERROR(__xludf.DUMMYFUNCTION("""COMPUTED_VALUE"""),424.5)</f>
        <v>424.5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IFERROR(__xludf.DUMMYFUNCTION("""COMPUTED_VALUE"""),426.6)</f>
        <v>426.6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IFERROR(__xludf.DUMMYFUNCTION("""COMPUTED_VALUE"""),424.25)</f>
        <v>424.25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IFERROR(__xludf.DUMMYFUNCTION("""COMPUTED_VALUE"""),417.75)</f>
        <v>417.75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IFERROR(__xludf.DUMMYFUNCTION("""COMPUTED_VALUE"""),424.95)</f>
        <v>424.95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IFERROR(__xludf.DUMMYFUNCTION("""COMPUTED_VALUE"""),425.0)</f>
        <v>425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IFERROR(__xludf.DUMMYFUNCTION("""COMPUTED_VALUE"""),415.75)</f>
        <v>415.75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IFERROR(__xludf.DUMMYFUNCTION("""COMPUTED_VALUE"""),408.3)</f>
        <v>408.3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IFERROR(__xludf.DUMMYFUNCTION("""COMPUTED_VALUE"""),411.9)</f>
        <v>411.9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IFERROR(__xludf.DUMMYFUNCTION("""COMPUTED_VALUE"""),398.9)</f>
        <v>398.9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IFERROR(__xludf.DUMMYFUNCTION("""COMPUTED_VALUE"""),403.9)</f>
        <v>403.9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IFERROR(__xludf.DUMMYFUNCTION("""COMPUTED_VALUE"""),412.15)</f>
        <v>412.15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IFERROR(__xludf.DUMMYFUNCTION("""COMPUTED_VALUE"""),408.5)</f>
        <v>408.5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IFERROR(__xludf.DUMMYFUNCTION("""COMPUTED_VALUE"""),408.15)</f>
        <v>408.15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IFERROR(__xludf.DUMMYFUNCTION("""COMPUTED_VALUE"""),400.95)</f>
        <v>400.95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IFERROR(__xludf.DUMMYFUNCTION("""COMPUTED_VALUE"""),403.1)</f>
        <v>403.1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IFERROR(__xludf.DUMMYFUNCTION("""COMPUTED_VALUE"""),408.9)</f>
        <v>408.9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IFERROR(__xludf.DUMMYFUNCTION("""COMPUTED_VALUE"""),403.8)</f>
        <v>403.8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IFERROR(__xludf.DUMMYFUNCTION("""COMPUTED_VALUE"""),397.65)</f>
        <v>397.65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IFERROR(__xludf.DUMMYFUNCTION("""COMPUTED_VALUE"""),392.55)</f>
        <v>392.55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IFERROR(__xludf.DUMMYFUNCTION("""COMPUTED_VALUE"""),380.3)</f>
        <v>380.3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IFERROR(__xludf.DUMMYFUNCTION("""COMPUTED_VALUE"""),381.35)</f>
        <v>381.35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IFERROR(__xludf.DUMMYFUNCTION("""COMPUTED_VALUE"""),372.5)</f>
        <v>372.5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IFERROR(__xludf.DUMMYFUNCTION("""COMPUTED_VALUE"""),366.7)</f>
        <v>366.7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IFERROR(__xludf.DUMMYFUNCTION("""COMPUTED_VALUE"""),366.7)</f>
        <v>366.7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IFERROR(__xludf.DUMMYFUNCTION("""COMPUTED_VALUE"""),356.15)</f>
        <v>356.15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IFERROR(__xludf.DUMMYFUNCTION("""COMPUTED_VALUE"""),365.45)</f>
        <v>365.45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IFERROR(__xludf.DUMMYFUNCTION("""COMPUTED_VALUE"""),368.4)</f>
        <v>368.4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IFERROR(__xludf.DUMMYFUNCTION("""COMPUTED_VALUE"""),361.65)</f>
        <v>361.65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IFERROR(__xludf.DUMMYFUNCTION("""COMPUTED_VALUE"""),369.3)</f>
        <v>369.3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IFERROR(__xludf.DUMMYFUNCTION("""COMPUTED_VALUE"""),362.05)</f>
        <v>362.05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IFERROR(__xludf.DUMMYFUNCTION("""COMPUTED_VALUE"""),363.65)</f>
        <v>363.65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IFERROR(__xludf.DUMMYFUNCTION("""COMPUTED_VALUE"""),358.2)</f>
        <v>358.2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IFERROR(__xludf.DUMMYFUNCTION("""COMPUTED_VALUE"""),367.45)</f>
        <v>367.45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IFERROR(__xludf.DUMMYFUNCTION("""COMPUTED_VALUE"""),372.75)</f>
        <v>372.75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IFERROR(__xludf.DUMMYFUNCTION("""COMPUTED_VALUE"""),369.15)</f>
        <v>369.15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IFERROR(__xludf.DUMMYFUNCTION("""COMPUTED_VALUE"""),369.5)</f>
        <v>369.5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IFERROR(__xludf.DUMMYFUNCTION("""COMPUTED_VALUE"""),369.85)</f>
        <v>369.85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IFERROR(__xludf.DUMMYFUNCTION("""COMPUTED_VALUE"""),369.15)</f>
        <v>369.15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IFERROR(__xludf.DUMMYFUNCTION("""COMPUTED_VALUE"""),365.5)</f>
        <v>365.5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IFERROR(__xludf.DUMMYFUNCTION("""COMPUTED_VALUE"""),355.6)</f>
        <v>355.6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IFERROR(__xludf.DUMMYFUNCTION("""COMPUTED_VALUE"""),357.15)</f>
        <v>357.15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IFERROR(__xludf.DUMMYFUNCTION("""COMPUTED_VALUE"""),352.9)</f>
        <v>352.9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IFERROR(__xludf.DUMMYFUNCTION("""COMPUTED_VALUE"""),349.05)</f>
        <v>349.05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IFERROR(__xludf.DUMMYFUNCTION("""COMPUTED_VALUE"""),341.75)</f>
        <v>341.75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IFERROR(__xludf.DUMMYFUNCTION("""COMPUTED_VALUE"""),337.4)</f>
        <v>337.4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IFERROR(__xludf.DUMMYFUNCTION("""COMPUTED_VALUE"""),333.25)</f>
        <v>333.25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IFERROR(__xludf.DUMMYFUNCTION("""COMPUTED_VALUE"""),333.65)</f>
        <v>333.65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IFERROR(__xludf.DUMMYFUNCTION("""COMPUTED_VALUE"""),335.3)</f>
        <v>335.3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IFERROR(__xludf.DUMMYFUNCTION("""COMPUTED_VALUE"""),334.65)</f>
        <v>334.65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IFERROR(__xludf.DUMMYFUNCTION("""COMPUTED_VALUE"""),335.0)</f>
        <v>335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IFERROR(__xludf.DUMMYFUNCTION("""COMPUTED_VALUE"""),331.4)</f>
        <v>331.4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IFERROR(__xludf.DUMMYFUNCTION("""COMPUTED_VALUE"""),333.35)</f>
        <v>333.35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IFERROR(__xludf.DUMMYFUNCTION("""COMPUTED_VALUE"""),333.65)</f>
        <v>333.65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IFERROR(__xludf.DUMMYFUNCTION("""COMPUTED_VALUE"""),338.0)</f>
        <v>338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IFERROR(__xludf.DUMMYFUNCTION("""COMPUTED_VALUE"""),339.85)</f>
        <v>339.85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IFERROR(__xludf.DUMMYFUNCTION("""COMPUTED_VALUE"""),327.5)</f>
        <v>327.5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IFERROR(__xludf.DUMMYFUNCTION("""COMPUTED_VALUE"""),328.6)</f>
        <v>328.6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IFERROR(__xludf.DUMMYFUNCTION("""COMPUTED_VALUE"""),325.4)</f>
        <v>325.4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IFERROR(__xludf.DUMMYFUNCTION("""COMPUTED_VALUE"""),320.35)</f>
        <v>320.35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IFERROR(__xludf.DUMMYFUNCTION("""COMPUTED_VALUE"""),308.25)</f>
        <v>308.25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IFERROR(__xludf.DUMMYFUNCTION("""COMPUTED_VALUE"""),298.2)</f>
        <v>298.2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IFERROR(__xludf.DUMMYFUNCTION("""COMPUTED_VALUE"""),310.4)</f>
        <v>310.4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IFERROR(__xludf.DUMMYFUNCTION("""COMPUTED_VALUE"""),321.35)</f>
        <v>321.35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IFERROR(__xludf.DUMMYFUNCTION("""COMPUTED_VALUE"""),325.5)</f>
        <v>325.5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IFERROR(__xludf.DUMMYFUNCTION("""COMPUTED_VALUE"""),326.15)</f>
        <v>326.15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IFERROR(__xludf.DUMMYFUNCTION("""COMPUTED_VALUE"""),336.05)</f>
        <v>336.05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IFERROR(__xludf.DUMMYFUNCTION("""COMPUTED_VALUE"""),324.3)</f>
        <v>324.3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IFERROR(__xludf.DUMMYFUNCTION("""COMPUTED_VALUE"""),322.4)</f>
        <v>322.4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IFERROR(__xludf.DUMMYFUNCTION("""COMPUTED_VALUE"""),323.65)</f>
        <v>323.65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IFERROR(__xludf.DUMMYFUNCTION("""COMPUTED_VALUE"""),323.65)</f>
        <v>323.65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IFERROR(__xludf.DUMMYFUNCTION("""COMPUTED_VALUE"""),322.2)</f>
        <v>322.2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IFERROR(__xludf.DUMMYFUNCTION("""COMPUTED_VALUE"""),318.25)</f>
        <v>318.25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IFERROR(__xludf.DUMMYFUNCTION("""COMPUTED_VALUE"""),321.25)</f>
        <v>321.25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IFERROR(__xludf.DUMMYFUNCTION("""COMPUTED_VALUE"""),323.0)</f>
        <v>323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IFERROR(__xludf.DUMMYFUNCTION("""COMPUTED_VALUE"""),324.0)</f>
        <v>324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IFERROR(__xludf.DUMMYFUNCTION("""COMPUTED_VALUE"""),311.25)</f>
        <v>311.25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IFERROR(__xludf.DUMMYFUNCTION("""COMPUTED_VALUE"""),319.1)</f>
        <v>319.1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IFERROR(__xludf.DUMMYFUNCTION("""COMPUTED_VALUE"""),319.6)</f>
        <v>319.6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IFERROR(__xludf.DUMMYFUNCTION("""COMPUTED_VALUE"""),312.8)</f>
        <v>312.8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IFERROR(__xludf.DUMMYFUNCTION("""COMPUTED_VALUE"""),316.95)</f>
        <v>316.95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IFERROR(__xludf.DUMMYFUNCTION("""COMPUTED_VALUE"""),310.5)</f>
        <v>310.5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IFERROR(__xludf.DUMMYFUNCTION("""COMPUTED_VALUE"""),305.6)</f>
        <v>305.6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IFERROR(__xludf.DUMMYFUNCTION("""COMPUTED_VALUE"""),306.25)</f>
        <v>306.25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IFERROR(__xludf.DUMMYFUNCTION("""COMPUTED_VALUE"""),306.7)</f>
        <v>306.7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IFERROR(__xludf.DUMMYFUNCTION("""COMPUTED_VALUE"""),300.35)</f>
        <v>300.35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IFERROR(__xludf.DUMMYFUNCTION("""COMPUTED_VALUE"""),302.35)</f>
        <v>302.35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IFERROR(__xludf.DUMMYFUNCTION("""COMPUTED_VALUE"""),311.2)</f>
        <v>311.2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IFERROR(__xludf.DUMMYFUNCTION("""COMPUTED_VALUE"""),314.8)</f>
        <v>314.8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IFERROR(__xludf.DUMMYFUNCTION("""COMPUTED_VALUE"""),325.15)</f>
        <v>325.15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IFERROR(__xludf.DUMMYFUNCTION("""COMPUTED_VALUE"""),326.25)</f>
        <v>326.25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IFERROR(__xludf.DUMMYFUNCTION("""COMPUTED_VALUE"""),320.1)</f>
        <v>320.1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IFERROR(__xludf.DUMMYFUNCTION("""COMPUTED_VALUE"""),318.7)</f>
        <v>318.7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IFERROR(__xludf.DUMMYFUNCTION("""COMPUTED_VALUE"""),315.7)</f>
        <v>315.7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IFERROR(__xludf.DUMMYFUNCTION("""COMPUTED_VALUE"""),311.45)</f>
        <v>311.45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IFERROR(__xludf.DUMMYFUNCTION("""COMPUTED_VALUE"""),314.4)</f>
        <v>314.4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IFERROR(__xludf.DUMMYFUNCTION("""COMPUTED_VALUE"""),313.75)</f>
        <v>313.75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IFERROR(__xludf.DUMMYFUNCTION("""COMPUTED_VALUE"""),326.2)</f>
        <v>326.2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IFERROR(__xludf.DUMMYFUNCTION("""COMPUTED_VALUE"""),337.9)</f>
        <v>337.9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IFERROR(__xludf.DUMMYFUNCTION("""COMPUTED_VALUE"""),329.55)</f>
        <v>329.55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IFERROR(__xludf.DUMMYFUNCTION("""COMPUTED_VALUE"""),329.4)</f>
        <v>329.4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IFERROR(__xludf.DUMMYFUNCTION("""COMPUTED_VALUE"""),330.3)</f>
        <v>330.3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IFERROR(__xludf.DUMMYFUNCTION("""COMPUTED_VALUE"""),330.15)</f>
        <v>330.15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IFERROR(__xludf.DUMMYFUNCTION("""COMPUTED_VALUE"""),331.9)</f>
        <v>331.9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IFERROR(__xludf.DUMMYFUNCTION("""COMPUTED_VALUE"""),331.65)</f>
        <v>331.65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IFERROR(__xludf.DUMMYFUNCTION("""COMPUTED_VALUE"""),337.35)</f>
        <v>337.35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IFERROR(__xludf.DUMMYFUNCTION("""COMPUTED_VALUE"""),341.3)</f>
        <v>341.3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IFERROR(__xludf.DUMMYFUNCTION("""COMPUTED_VALUE"""),341.75)</f>
        <v>341.75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IFERROR(__xludf.DUMMYFUNCTION("""COMPUTED_VALUE"""),351.3)</f>
        <v>351.3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IFERROR(__xludf.DUMMYFUNCTION("""COMPUTED_VALUE"""),366.95)</f>
        <v>366.95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IFERROR(__xludf.DUMMYFUNCTION("""COMPUTED_VALUE"""),366.95)</f>
        <v>366.95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IFERROR(__xludf.DUMMYFUNCTION("""COMPUTED_VALUE"""),354.65)</f>
        <v>354.65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IFERROR(__xludf.DUMMYFUNCTION("""COMPUTED_VALUE"""),360.65)</f>
        <v>360.65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IFERROR(__xludf.DUMMYFUNCTION("""COMPUTED_VALUE"""),357.6)</f>
        <v>357.6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IFERROR(__xludf.DUMMYFUNCTION("""COMPUTED_VALUE"""),352.15)</f>
        <v>352.15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IFERROR(__xludf.DUMMYFUNCTION("""COMPUTED_VALUE"""),351.75)</f>
        <v>351.75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IFERROR(__xludf.DUMMYFUNCTION("""COMPUTED_VALUE"""),358.9)</f>
        <v>358.9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IFERROR(__xludf.DUMMYFUNCTION("""COMPUTED_VALUE"""),350.4)</f>
        <v>350.4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IFERROR(__xludf.DUMMYFUNCTION("""COMPUTED_VALUE"""),349.8)</f>
        <v>349.8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IFERROR(__xludf.DUMMYFUNCTION("""COMPUTED_VALUE"""),352.95)</f>
        <v>352.95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IFERROR(__xludf.DUMMYFUNCTION("""COMPUTED_VALUE"""),349.35)</f>
        <v>349.35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IFERROR(__xludf.DUMMYFUNCTION("""COMPUTED_VALUE"""),360.1)</f>
        <v>360.1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IFERROR(__xludf.DUMMYFUNCTION("""COMPUTED_VALUE"""),362.5)</f>
        <v>362.5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IFERROR(__xludf.DUMMYFUNCTION("""COMPUTED_VALUE"""),359.3)</f>
        <v>359.3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IFERROR(__xludf.DUMMYFUNCTION("""COMPUTED_VALUE"""),364.0)</f>
        <v>364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IFERROR(__xludf.DUMMYFUNCTION("""COMPUTED_VALUE"""),364.55)</f>
        <v>364.55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IFERROR(__xludf.DUMMYFUNCTION("""COMPUTED_VALUE"""),360.25)</f>
        <v>360.25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IFERROR(__xludf.DUMMYFUNCTION("""COMPUTED_VALUE"""),363.8)</f>
        <v>363.8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IFERROR(__xludf.DUMMYFUNCTION("""COMPUTED_VALUE"""),363.2)</f>
        <v>363.2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IFERROR(__xludf.DUMMYFUNCTION("""COMPUTED_VALUE"""),356.45)</f>
        <v>356.45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IFERROR(__xludf.DUMMYFUNCTION("""COMPUTED_VALUE"""),361.5)</f>
        <v>361.5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IFERROR(__xludf.DUMMYFUNCTION("""COMPUTED_VALUE"""),356.95)</f>
        <v>356.95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IFERROR(__xludf.DUMMYFUNCTION("""COMPUTED_VALUE"""),354.55)</f>
        <v>354.55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IFERROR(__xludf.DUMMYFUNCTION("""COMPUTED_VALUE"""),348.45)</f>
        <v>348.45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IFERROR(__xludf.DUMMYFUNCTION("""COMPUTED_VALUE"""),348.6)</f>
        <v>348.6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IFERROR(__xludf.DUMMYFUNCTION("""COMPUTED_VALUE"""),341.8)</f>
        <v>341.8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IFERROR(__xludf.DUMMYFUNCTION("""COMPUTED_VALUE"""),342.05)</f>
        <v>342.05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IFERROR(__xludf.DUMMYFUNCTION("""COMPUTED_VALUE"""),340.0)</f>
        <v>340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IFERROR(__xludf.DUMMYFUNCTION("""COMPUTED_VALUE"""),334.75)</f>
        <v>334.75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IFERROR(__xludf.DUMMYFUNCTION("""COMPUTED_VALUE"""),348.55)</f>
        <v>348.55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IFERROR(__xludf.DUMMYFUNCTION("""COMPUTED_VALUE"""),341.5)</f>
        <v>341.5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IFERROR(__xludf.DUMMYFUNCTION("""COMPUTED_VALUE"""),338.55)</f>
        <v>338.55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IFERROR(__xludf.DUMMYFUNCTION("""COMPUTED_VALUE"""),341.95)</f>
        <v>341.95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IFERROR(__xludf.DUMMYFUNCTION("""COMPUTED_VALUE"""),343.1)</f>
        <v>343.1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IFERROR(__xludf.DUMMYFUNCTION("""COMPUTED_VALUE"""),345.15)</f>
        <v>345.15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IFERROR(__xludf.DUMMYFUNCTION("""COMPUTED_VALUE"""),342.6)</f>
        <v>342.6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IFERROR(__xludf.DUMMYFUNCTION("""COMPUTED_VALUE"""),346.15)</f>
        <v>346.15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IFERROR(__xludf.DUMMYFUNCTION("""COMPUTED_VALUE"""),341.4)</f>
        <v>341.4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IFERROR(__xludf.DUMMYFUNCTION("""COMPUTED_VALUE"""),344.6)</f>
        <v>344.6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IFERROR(__xludf.DUMMYFUNCTION("""COMPUTED_VALUE"""),343.5)</f>
        <v>343.5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IFERROR(__xludf.DUMMYFUNCTION("""COMPUTED_VALUE"""),338.55)</f>
        <v>338.55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IFERROR(__xludf.DUMMYFUNCTION("""COMPUTED_VALUE"""),340.05)</f>
        <v>340.05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IFERROR(__xludf.DUMMYFUNCTION("""COMPUTED_VALUE"""),339.35)</f>
        <v>339.35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IFERROR(__xludf.DUMMYFUNCTION("""COMPUTED_VALUE"""),333.9)</f>
        <v>333.9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IFERROR(__xludf.DUMMYFUNCTION("""COMPUTED_VALUE"""),332.55)</f>
        <v>332.55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IFERROR(__xludf.DUMMYFUNCTION("""COMPUTED_VALUE"""),328.25)</f>
        <v>328.25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IFERROR(__xludf.DUMMYFUNCTION("""COMPUTED_VALUE"""),329.25)</f>
        <v>329.25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IFERROR(__xludf.DUMMYFUNCTION("""COMPUTED_VALUE"""),328.65)</f>
        <v>328.65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IFERROR(__xludf.DUMMYFUNCTION("""COMPUTED_VALUE"""),332.85)</f>
        <v>332.85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IFERROR(__xludf.DUMMYFUNCTION("""COMPUTED_VALUE"""),337.1)</f>
        <v>337.1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IFERROR(__xludf.DUMMYFUNCTION("""COMPUTED_VALUE"""),339.2)</f>
        <v>339.2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IFERROR(__xludf.DUMMYFUNCTION("""COMPUTED_VALUE"""),338.1)</f>
        <v>338.1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IFERROR(__xludf.DUMMYFUNCTION("""COMPUTED_VALUE"""),333.7)</f>
        <v>333.7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IFERROR(__xludf.DUMMYFUNCTION("""COMPUTED_VALUE"""),331.95)</f>
        <v>331.95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IFERROR(__xludf.DUMMYFUNCTION("""COMPUTED_VALUE"""),333.7)</f>
        <v>333.7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IFERROR(__xludf.DUMMYFUNCTION("""COMPUTED_VALUE"""),335.2)</f>
        <v>335.2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IFERROR(__xludf.DUMMYFUNCTION("""COMPUTED_VALUE"""),332.4)</f>
        <v>332.4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IFERROR(__xludf.DUMMYFUNCTION("""COMPUTED_VALUE"""),330.05)</f>
        <v>330.05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IFERROR(__xludf.DUMMYFUNCTION("""COMPUTED_VALUE"""),335.2)</f>
        <v>335.2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IFERROR(__xludf.DUMMYFUNCTION("""COMPUTED_VALUE"""),332.6)</f>
        <v>332.6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IFERROR(__xludf.DUMMYFUNCTION("""COMPUTED_VALUE"""),329.95)</f>
        <v>329.95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IFERROR(__xludf.DUMMYFUNCTION("""COMPUTED_VALUE"""),330.85)</f>
        <v>330.85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IFERROR(__xludf.DUMMYFUNCTION("""COMPUTED_VALUE"""),337.15)</f>
        <v>337.15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IFERROR(__xludf.DUMMYFUNCTION("""COMPUTED_VALUE"""),338.3)</f>
        <v>338.3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IFERROR(__xludf.DUMMYFUNCTION("""COMPUTED_VALUE"""),334.9)</f>
        <v>334.9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IFERROR(__xludf.DUMMYFUNCTION("""COMPUTED_VALUE"""),332.6)</f>
        <v>332.6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IFERROR(__xludf.DUMMYFUNCTION("""COMPUTED_VALUE"""),333.75)</f>
        <v>333.75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IFERROR(__xludf.DUMMYFUNCTION("""COMPUTED_VALUE"""),334.6)</f>
        <v>334.6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IFERROR(__xludf.DUMMYFUNCTION("""COMPUTED_VALUE"""),335.5)</f>
        <v>335.5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IFERROR(__xludf.DUMMYFUNCTION("""COMPUTED_VALUE"""),337.45)</f>
        <v>337.45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IFERROR(__xludf.DUMMYFUNCTION("""COMPUTED_VALUE"""),343.2)</f>
        <v>343.2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IFERROR(__xludf.DUMMYFUNCTION("""COMPUTED_VALUE"""),344.0)</f>
        <v>344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IFERROR(__xludf.DUMMYFUNCTION("""COMPUTED_VALUE"""),341.45)</f>
        <v>341.45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IFERROR(__xludf.DUMMYFUNCTION("""COMPUTED_VALUE"""),342.7)</f>
        <v>342.7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IFERROR(__xludf.DUMMYFUNCTION("""COMPUTED_VALUE"""),342.1)</f>
        <v>342.1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IFERROR(__xludf.DUMMYFUNCTION("""COMPUTED_VALUE"""),342.0)</f>
        <v>342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IFERROR(__xludf.DUMMYFUNCTION("""COMPUTED_VALUE"""),342.45)</f>
        <v>342.45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IFERROR(__xludf.DUMMYFUNCTION("""COMPUTED_VALUE"""),342.65)</f>
        <v>342.65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IFERROR(__xludf.DUMMYFUNCTION("""COMPUTED_VALUE"""),342.1)</f>
        <v>342.1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IFERROR(__xludf.DUMMYFUNCTION("""COMPUTED_VALUE"""),341.55)</f>
        <v>341.55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IFERROR(__xludf.DUMMYFUNCTION("""COMPUTED_VALUE"""),340.85)</f>
        <v>340.85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IFERROR(__xludf.DUMMYFUNCTION("""COMPUTED_VALUE"""),343.05)</f>
        <v>343.05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IFERROR(__xludf.DUMMYFUNCTION("""COMPUTED_VALUE"""),338.9)</f>
        <v>338.9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IFERROR(__xludf.DUMMYFUNCTION("""COMPUTED_VALUE"""),333.2)</f>
        <v>333.2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IFERROR(__xludf.DUMMYFUNCTION("""COMPUTED_VALUE"""),332.95)</f>
        <v>332.95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IFERROR(__xludf.DUMMYFUNCTION("""COMPUTED_VALUE"""),334.6)</f>
        <v>334.6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IFERROR(__xludf.DUMMYFUNCTION("""COMPUTED_VALUE"""),338.8)</f>
        <v>338.8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IFERROR(__xludf.DUMMYFUNCTION("""COMPUTED_VALUE"""),334.25)</f>
        <v>334.25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IFERROR(__xludf.DUMMYFUNCTION("""COMPUTED_VALUE"""),330.9)</f>
        <v>330.9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IFERROR(__xludf.DUMMYFUNCTION("""COMPUTED_VALUE"""),332.0)</f>
        <v>332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IFERROR(__xludf.DUMMYFUNCTION("""COMPUTED_VALUE"""),333.6)</f>
        <v>333.6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IFERROR(__xludf.DUMMYFUNCTION("""COMPUTED_VALUE"""),332.1)</f>
        <v>332.1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IFERROR(__xludf.DUMMYFUNCTION("""COMPUTED_VALUE"""),329.75)</f>
        <v>329.75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IFERROR(__xludf.DUMMYFUNCTION("""COMPUTED_VALUE"""),334.75)</f>
        <v>334.75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IFERROR(__xludf.DUMMYFUNCTION("""COMPUTED_VALUE"""),336.15)</f>
        <v>336.15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IFERROR(__xludf.DUMMYFUNCTION("""COMPUTED_VALUE"""),340.1)</f>
        <v>340.1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IFERROR(__xludf.DUMMYFUNCTION("""COMPUTED_VALUE"""),339.95)</f>
        <v>339.95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IFERROR(__xludf.DUMMYFUNCTION("""COMPUTED_VALUE"""),339.35)</f>
        <v>339.35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IFERROR(__xludf.DUMMYFUNCTION("""COMPUTED_VALUE"""),336.05)</f>
        <v>336.05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IFERROR(__xludf.DUMMYFUNCTION("""COMPUTED_VALUE"""),335.05)</f>
        <v>335.05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IFERROR(__xludf.DUMMYFUNCTION("""COMPUTED_VALUE"""),342.0)</f>
        <v>342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IFERROR(__xludf.DUMMYFUNCTION("""COMPUTED_VALUE"""),338.8)</f>
        <v>338.8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IFERROR(__xludf.DUMMYFUNCTION("""COMPUTED_VALUE"""),337.0)</f>
        <v>337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IFERROR(__xludf.DUMMYFUNCTION("""COMPUTED_VALUE"""),337.85)</f>
        <v>337.85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IFERROR(__xludf.DUMMYFUNCTION("""COMPUTED_VALUE"""),333.2)</f>
        <v>333.2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IFERROR(__xludf.DUMMYFUNCTION("""COMPUTED_VALUE"""),330.8)</f>
        <v>330.8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IFERROR(__xludf.DUMMYFUNCTION("""COMPUTED_VALUE"""),327.55)</f>
        <v>327.55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IFERROR(__xludf.DUMMYFUNCTION("""COMPUTED_VALUE"""),330.7)</f>
        <v>330.7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IFERROR(__xludf.DUMMYFUNCTION("""COMPUTED_VALUE"""),336.3)</f>
        <v>336.3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IFERROR(__xludf.DUMMYFUNCTION("""COMPUTED_VALUE"""),334.25)</f>
        <v>334.25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IFERROR(__xludf.DUMMYFUNCTION("""COMPUTED_VALUE"""),330.05)</f>
        <v>330.05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IFERROR(__xludf.DUMMYFUNCTION("""COMPUTED_VALUE"""),328.7)</f>
        <v>328.7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IFERROR(__xludf.DUMMYFUNCTION("""COMPUTED_VALUE"""),326.7)</f>
        <v>326.7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IFERROR(__xludf.DUMMYFUNCTION("""COMPUTED_VALUE"""),324.1)</f>
        <v>324.1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IFERROR(__xludf.DUMMYFUNCTION("""COMPUTED_VALUE"""),325.65)</f>
        <v>325.65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IFERROR(__xludf.DUMMYFUNCTION("""COMPUTED_VALUE"""),331.05)</f>
        <v>331.05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IFERROR(__xludf.DUMMYFUNCTION("""COMPUTED_VALUE"""),331.7)</f>
        <v>331.7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IFERROR(__xludf.DUMMYFUNCTION("""COMPUTED_VALUE"""),331.1)</f>
        <v>331.1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IFERROR(__xludf.DUMMYFUNCTION("""COMPUTED_VALUE"""),335.05)</f>
        <v>335.05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IFERROR(__xludf.DUMMYFUNCTION("""COMPUTED_VALUE"""),336.4)</f>
        <v>336.4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IFERROR(__xludf.DUMMYFUNCTION("""COMPUTED_VALUE"""),336.95)</f>
        <v>336.95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IFERROR(__xludf.DUMMYFUNCTION("""COMPUTED_VALUE"""),338.65)</f>
        <v>338.65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IFERROR(__xludf.DUMMYFUNCTION("""COMPUTED_VALUE"""),339.2)</f>
        <v>339.2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IFERROR(__xludf.DUMMYFUNCTION("""COMPUTED_VALUE"""),343.0)</f>
        <v>343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IFERROR(__xludf.DUMMYFUNCTION("""COMPUTED_VALUE"""),347.6)</f>
        <v>347.6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IFERROR(__xludf.DUMMYFUNCTION("""COMPUTED_VALUE"""),340.5)</f>
        <v>340.5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IFERROR(__xludf.DUMMYFUNCTION("""COMPUTED_VALUE"""),337.9)</f>
        <v>337.9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IFERROR(__xludf.DUMMYFUNCTION("""COMPUTED_VALUE"""),340.95)</f>
        <v>340.95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IFERROR(__xludf.DUMMYFUNCTION("""COMPUTED_VALUE"""),340.45)</f>
        <v>340.45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IFERROR(__xludf.DUMMYFUNCTION("""COMPUTED_VALUE"""),340.25)</f>
        <v>340.25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IFERROR(__xludf.DUMMYFUNCTION("""COMPUTED_VALUE"""),342.0)</f>
        <v>342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IFERROR(__xludf.DUMMYFUNCTION("""COMPUTED_VALUE"""),339.1)</f>
        <v>339.1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IFERROR(__xludf.DUMMYFUNCTION("""COMPUTED_VALUE"""),338.0)</f>
        <v>338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IFERROR(__xludf.DUMMYFUNCTION("""COMPUTED_VALUE"""),333.8)</f>
        <v>333.8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IFERROR(__xludf.DUMMYFUNCTION("""COMPUTED_VALUE"""),335.85)</f>
        <v>335.85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IFERROR(__xludf.DUMMYFUNCTION("""COMPUTED_VALUE"""),339.7)</f>
        <v>339.7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IFERROR(__xludf.DUMMYFUNCTION("""COMPUTED_VALUE"""),341.7)</f>
        <v>341.7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IFERROR(__xludf.DUMMYFUNCTION("""COMPUTED_VALUE"""),336.65)</f>
        <v>336.65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IFERROR(__xludf.DUMMYFUNCTION("""COMPUTED_VALUE"""),339.25)</f>
        <v>339.25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IFERROR(__xludf.DUMMYFUNCTION("""COMPUTED_VALUE"""),341.5)</f>
        <v>341.5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IFERROR(__xludf.DUMMYFUNCTION("""COMPUTED_VALUE"""),341.0)</f>
        <v>341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IFERROR(__xludf.DUMMYFUNCTION("""COMPUTED_VALUE"""),341.95)</f>
        <v>341.95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IFERROR(__xludf.DUMMYFUNCTION("""COMPUTED_VALUE"""),342.0)</f>
        <v>342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IFERROR(__xludf.DUMMYFUNCTION("""COMPUTED_VALUE"""),342.65)</f>
        <v>342.65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IFERROR(__xludf.DUMMYFUNCTION("""COMPUTED_VALUE"""),339.6)</f>
        <v>339.6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IFERROR(__xludf.DUMMYFUNCTION("""COMPUTED_VALUE"""),341.75)</f>
        <v>341.75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IFERROR(__xludf.DUMMYFUNCTION("""COMPUTED_VALUE"""),339.15)</f>
        <v>339.15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IFERROR(__xludf.DUMMYFUNCTION("""COMPUTED_VALUE"""),347.5)</f>
        <v>347.5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IFERROR(__xludf.DUMMYFUNCTION("""COMPUTED_VALUE"""),345.15)</f>
        <v>345.15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IFERROR(__xludf.DUMMYFUNCTION("""COMPUTED_VALUE"""),336.95)</f>
        <v>336.95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IFERROR(__xludf.DUMMYFUNCTION("""COMPUTED_VALUE"""),335.2)</f>
        <v>335.2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IFERROR(__xludf.DUMMYFUNCTION("""COMPUTED_VALUE"""),330.6)</f>
        <v>330.6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IFERROR(__xludf.DUMMYFUNCTION("""COMPUTED_VALUE"""),326.65)</f>
        <v>326.65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IFERROR(__xludf.DUMMYFUNCTION("""COMPUTED_VALUE"""),326.1)</f>
        <v>326.1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IFERROR(__xludf.DUMMYFUNCTION("""COMPUTED_VALUE"""),325.45)</f>
        <v>325.45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IFERROR(__xludf.DUMMYFUNCTION("""COMPUTED_VALUE"""),326.65)</f>
        <v>326.65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IFERROR(__xludf.DUMMYFUNCTION("""COMPUTED_VALUE"""),327.15)</f>
        <v>327.15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IFERROR(__xludf.DUMMYFUNCTION("""COMPUTED_VALUE"""),326.95)</f>
        <v>326.95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IFERROR(__xludf.DUMMYFUNCTION("""COMPUTED_VALUE"""),328.45)</f>
        <v>328.45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IFERROR(__xludf.DUMMYFUNCTION("""COMPUTED_VALUE"""),330.2)</f>
        <v>330.2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IFERROR(__xludf.DUMMYFUNCTION("""COMPUTED_VALUE"""),328.45)</f>
        <v>328.45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IFERROR(__xludf.DUMMYFUNCTION("""COMPUTED_VALUE"""),326.6)</f>
        <v>326.6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IFERROR(__xludf.DUMMYFUNCTION("""COMPUTED_VALUE"""),326.6)</f>
        <v>326.6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IFERROR(__xludf.DUMMYFUNCTION("""COMPUTED_VALUE"""),326.65)</f>
        <v>326.65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IFERROR(__xludf.DUMMYFUNCTION("""COMPUTED_VALUE"""),323.45)</f>
        <v>323.45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IFERROR(__xludf.DUMMYFUNCTION("""COMPUTED_VALUE"""),323.7)</f>
        <v>323.7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IFERROR(__xludf.DUMMYFUNCTION("""COMPUTED_VALUE"""),326.1)</f>
        <v>326.1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IFERROR(__xludf.DUMMYFUNCTION("""COMPUTED_VALUE"""),327.35)</f>
        <v>327.35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IFERROR(__xludf.DUMMYFUNCTION("""COMPUTED_VALUE"""),326.45)</f>
        <v>326.45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IFERROR(__xludf.DUMMYFUNCTION("""COMPUTED_VALUE"""),327.1)</f>
        <v>327.1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IFERROR(__xludf.DUMMYFUNCTION("""COMPUTED_VALUE"""),328.6)</f>
        <v>328.6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IFERROR(__xludf.DUMMYFUNCTION("""COMPUTED_VALUE"""),322.95)</f>
        <v>322.95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IFERROR(__xludf.DUMMYFUNCTION("""COMPUTED_VALUE"""),322.95)</f>
        <v>322.95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IFERROR(__xludf.DUMMYFUNCTION("""COMPUTED_VALUE"""),323.3)</f>
        <v>323.3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IFERROR(__xludf.DUMMYFUNCTION("""COMPUTED_VALUE"""),319.5)</f>
        <v>319.5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IFERROR(__xludf.DUMMYFUNCTION("""COMPUTED_VALUE"""),319.85)</f>
        <v>319.85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IFERROR(__xludf.DUMMYFUNCTION("""COMPUTED_VALUE"""),321.6)</f>
        <v>321.6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IFERROR(__xludf.DUMMYFUNCTION("""COMPUTED_VALUE"""),322.6)</f>
        <v>322.6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IFERROR(__xludf.DUMMYFUNCTION("""COMPUTED_VALUE"""),325.05)</f>
        <v>325.05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IFERROR(__xludf.DUMMYFUNCTION("""COMPUTED_VALUE"""),323.95)</f>
        <v>323.95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IFERROR(__xludf.DUMMYFUNCTION("""COMPUTED_VALUE"""),321.0)</f>
        <v>321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IFERROR(__xludf.DUMMYFUNCTION("""COMPUTED_VALUE"""),321.25)</f>
        <v>321.25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IFERROR(__xludf.DUMMYFUNCTION("""COMPUTED_VALUE"""),318.5)</f>
        <v>318.5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IFERROR(__xludf.DUMMYFUNCTION("""COMPUTED_VALUE"""),319.9)</f>
        <v>319.9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IFERROR(__xludf.DUMMYFUNCTION("""COMPUTED_VALUE"""),320.7)</f>
        <v>320.7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IFERROR(__xludf.DUMMYFUNCTION("""COMPUTED_VALUE"""),323.25)</f>
        <v>323.25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IFERROR(__xludf.DUMMYFUNCTION("""COMPUTED_VALUE"""),322.55)</f>
        <v>322.55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IFERROR(__xludf.DUMMYFUNCTION("""COMPUTED_VALUE"""),324.1)</f>
        <v>324.1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IFERROR(__xludf.DUMMYFUNCTION("""COMPUTED_VALUE"""),325.5)</f>
        <v>325.5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IFERROR(__xludf.DUMMYFUNCTION("""COMPUTED_VALUE"""),324.9)</f>
        <v>324.9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IFERROR(__xludf.DUMMYFUNCTION("""COMPUTED_VALUE"""),329.55)</f>
        <v>329.55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IFERROR(__xludf.DUMMYFUNCTION("""COMPUTED_VALUE"""),336.3)</f>
        <v>336.3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IFERROR(__xludf.DUMMYFUNCTION("""COMPUTED_VALUE"""),352.1)</f>
        <v>352.1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IFERROR(__xludf.DUMMYFUNCTION("""COMPUTED_VALUE"""),350.6)</f>
        <v>350.6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IFERROR(__xludf.DUMMYFUNCTION("""COMPUTED_VALUE"""),350.8)</f>
        <v>350.8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IFERROR(__xludf.DUMMYFUNCTION("""COMPUTED_VALUE"""),348.85)</f>
        <v>348.85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IFERROR(__xludf.DUMMYFUNCTION("""COMPUTED_VALUE"""),344.4)</f>
        <v>344.4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IFERROR(__xludf.DUMMYFUNCTION("""COMPUTED_VALUE"""),336.0)</f>
        <v>336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IFERROR(__xludf.DUMMYFUNCTION("""COMPUTED_VALUE"""),337.45)</f>
        <v>337.45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IFERROR(__xludf.DUMMYFUNCTION("""COMPUTED_VALUE"""),337.9)</f>
        <v>337.9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IFERROR(__xludf.DUMMYFUNCTION("""COMPUTED_VALUE"""),349.1)</f>
        <v>349.1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IFERROR(__xludf.DUMMYFUNCTION("""COMPUTED_VALUE"""),346.35)</f>
        <v>346.35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IFERROR(__xludf.DUMMYFUNCTION("""COMPUTED_VALUE"""),343.35)</f>
        <v>343.35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IFERROR(__xludf.DUMMYFUNCTION("""COMPUTED_VALUE"""),338.75)</f>
        <v>338.75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IFERROR(__xludf.DUMMYFUNCTION("""COMPUTED_VALUE"""),338.7)</f>
        <v>338.7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IFERROR(__xludf.DUMMYFUNCTION("""COMPUTED_VALUE"""),342.45)</f>
        <v>342.45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IFERROR(__xludf.DUMMYFUNCTION("""COMPUTED_VALUE"""),336.7)</f>
        <v>336.7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IFERROR(__xludf.DUMMYFUNCTION("""COMPUTED_VALUE"""),344.7)</f>
        <v>344.7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IFERROR(__xludf.DUMMYFUNCTION("""COMPUTED_VALUE"""),348.05)</f>
        <v>348.05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IFERROR(__xludf.DUMMYFUNCTION("""COMPUTED_VALUE"""),358.15)</f>
        <v>358.15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IFERROR(__xludf.DUMMYFUNCTION("""COMPUTED_VALUE"""),356.0)</f>
        <v>356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IFERROR(__xludf.DUMMYFUNCTION("""COMPUTED_VALUE"""),350.35)</f>
        <v>350.35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IFERROR(__xludf.DUMMYFUNCTION("""COMPUTED_VALUE"""),358.55)</f>
        <v>358.55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IFERROR(__xludf.DUMMYFUNCTION("""COMPUTED_VALUE"""),367.25)</f>
        <v>367.25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IFERROR(__xludf.DUMMYFUNCTION("""COMPUTED_VALUE"""),367.0)</f>
        <v>367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IFERROR(__xludf.DUMMYFUNCTION("""COMPUTED_VALUE"""),365.05)</f>
        <v>365.05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IFERROR(__xludf.DUMMYFUNCTION("""COMPUTED_VALUE"""),361.9)</f>
        <v>361.9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IFERROR(__xludf.DUMMYFUNCTION("""COMPUTED_VALUE"""),366.9)</f>
        <v>366.9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IFERROR(__xludf.DUMMYFUNCTION("""COMPUTED_VALUE"""),368.45)</f>
        <v>368.45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IFERROR(__xludf.DUMMYFUNCTION("""COMPUTED_VALUE"""),368.25)</f>
        <v>368.25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IFERROR(__xludf.DUMMYFUNCTION("""COMPUTED_VALUE"""),363.0)</f>
        <v>363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IFERROR(__xludf.DUMMYFUNCTION("""COMPUTED_VALUE"""),369.1)</f>
        <v>369.1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IFERROR(__xludf.DUMMYFUNCTION("""COMPUTED_VALUE"""),368.4)</f>
        <v>368.4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IFERROR(__xludf.DUMMYFUNCTION("""COMPUTED_VALUE"""),368.4)</f>
        <v>368.4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IFERROR(__xludf.DUMMYFUNCTION("""COMPUTED_VALUE"""),363.2)</f>
        <v>363.2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IFERROR(__xludf.DUMMYFUNCTION("""COMPUTED_VALUE"""),372.95)</f>
        <v>372.95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IFERROR(__xludf.DUMMYFUNCTION("""COMPUTED_VALUE"""),375.45)</f>
        <v>375.45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IFERROR(__xludf.DUMMYFUNCTION("""COMPUTED_VALUE"""),382.75)</f>
        <v>382.75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IFERROR(__xludf.DUMMYFUNCTION("""COMPUTED_VALUE"""),384.9)</f>
        <v>384.9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IFERROR(__xludf.DUMMYFUNCTION("""COMPUTED_VALUE"""),381.9)</f>
        <v>381.9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IFERROR(__xludf.DUMMYFUNCTION("""COMPUTED_VALUE"""),381.9)</f>
        <v>381.9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IFERROR(__xludf.DUMMYFUNCTION("""COMPUTED_VALUE"""),377.55)</f>
        <v>377.55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IFERROR(__xludf.DUMMYFUNCTION("""COMPUTED_VALUE"""),365.8)</f>
        <v>365.8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IFERROR(__xludf.DUMMYFUNCTION("""COMPUTED_VALUE"""),378.05)</f>
        <v>378.05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IFERROR(__xludf.DUMMYFUNCTION("""COMPUTED_VALUE"""),380.6)</f>
        <v>380.6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IFERROR(__xludf.DUMMYFUNCTION("""COMPUTED_VALUE"""),376.25)</f>
        <v>376.25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IFERROR(__xludf.DUMMYFUNCTION("""COMPUTED_VALUE"""),377.3)</f>
        <v>377.3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IFERROR(__xludf.DUMMYFUNCTION("""COMPUTED_VALUE"""),379.9)</f>
        <v>379.9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IFERROR(__xludf.DUMMYFUNCTION("""COMPUTED_VALUE"""),390.55)</f>
        <v>390.55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IFERROR(__xludf.DUMMYFUNCTION("""COMPUTED_VALUE"""),384.45)</f>
        <v>384.45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IFERROR(__xludf.DUMMYFUNCTION("""COMPUTED_VALUE"""),382.4)</f>
        <v>382.4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IFERROR(__xludf.DUMMYFUNCTION("""COMPUTED_VALUE"""),383.35)</f>
        <v>383.35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IFERROR(__xludf.DUMMYFUNCTION("""COMPUTED_VALUE"""),378.5)</f>
        <v>378.5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IFERROR(__xludf.DUMMYFUNCTION("""COMPUTED_VALUE"""),374.05)</f>
        <v>374.05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IFERROR(__xludf.DUMMYFUNCTION("""COMPUTED_VALUE"""),380.95)</f>
        <v>380.95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IFERROR(__xludf.DUMMYFUNCTION("""COMPUTED_VALUE"""),372.4)</f>
        <v>372.4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IFERROR(__xludf.DUMMYFUNCTION("""COMPUTED_VALUE"""),375.55)</f>
        <v>375.55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IFERROR(__xludf.DUMMYFUNCTION("""COMPUTED_VALUE"""),378.4)</f>
        <v>378.4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IFERROR(__xludf.DUMMYFUNCTION("""COMPUTED_VALUE"""),375.65)</f>
        <v>375.65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IFERROR(__xludf.DUMMYFUNCTION("""COMPUTED_VALUE"""),370.65)</f>
        <v>370.65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IFERROR(__xludf.DUMMYFUNCTION("""COMPUTED_VALUE"""),364.65)</f>
        <v>364.65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IFERROR(__xludf.DUMMYFUNCTION("""COMPUTED_VALUE"""),359.65)</f>
        <v>359.65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IFERROR(__xludf.DUMMYFUNCTION("""COMPUTED_VALUE"""),366.1)</f>
        <v>366.1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IFERROR(__xludf.DUMMYFUNCTION("""COMPUTED_VALUE"""),368.85)</f>
        <v>368.85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IFERROR(__xludf.DUMMYFUNCTION("""COMPUTED_VALUE"""),374.15)</f>
        <v>374.15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IFERROR(__xludf.DUMMYFUNCTION("""COMPUTED_VALUE"""),378.65)</f>
        <v>378.65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IFERROR(__xludf.DUMMYFUNCTION("""COMPUTED_VALUE"""),380.15)</f>
        <v>380.15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IFERROR(__xludf.DUMMYFUNCTION("""COMPUTED_VALUE"""),386.25)</f>
        <v>386.25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IFERROR(__xludf.DUMMYFUNCTION("""COMPUTED_VALUE"""),392.6)</f>
        <v>392.6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IFERROR(__xludf.DUMMYFUNCTION("""COMPUTED_VALUE"""),390.8)</f>
        <v>390.8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IFERROR(__xludf.DUMMYFUNCTION("""COMPUTED_VALUE"""),393.6)</f>
        <v>393.6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IFERROR(__xludf.DUMMYFUNCTION("""COMPUTED_VALUE"""),398.0)</f>
        <v>398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IFERROR(__xludf.DUMMYFUNCTION("""COMPUTED_VALUE"""),396.2)</f>
        <v>396.2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IFERROR(__xludf.DUMMYFUNCTION("""COMPUTED_VALUE"""),405.4)</f>
        <v>405.4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IFERROR(__xludf.DUMMYFUNCTION("""COMPUTED_VALUE"""),402.25)</f>
        <v>402.25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IFERROR(__xludf.DUMMYFUNCTION("""COMPUTED_VALUE"""),401.85)</f>
        <v>401.85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IFERROR(__xludf.DUMMYFUNCTION("""COMPUTED_VALUE"""),410.2)</f>
        <v>410.2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IFERROR(__xludf.DUMMYFUNCTION("""COMPUTED_VALUE"""),406.85)</f>
        <v>406.85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IFERROR(__xludf.DUMMYFUNCTION("""COMPUTED_VALUE"""),401.3)</f>
        <v>401.3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IFERROR(__xludf.DUMMYFUNCTION("""COMPUTED_VALUE"""),399.15)</f>
        <v>399.15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IFERROR(__xludf.DUMMYFUNCTION("""COMPUTED_VALUE"""),400.05)</f>
        <v>400.05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IFERROR(__xludf.DUMMYFUNCTION("""COMPUTED_VALUE"""),398.65)</f>
        <v>398.65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IFERROR(__xludf.DUMMYFUNCTION("""COMPUTED_VALUE"""),394.85)</f>
        <v>394.85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IFERROR(__xludf.DUMMYFUNCTION("""COMPUTED_VALUE"""),400.35)</f>
        <v>400.35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IFERROR(__xludf.DUMMYFUNCTION("""COMPUTED_VALUE"""),402.15)</f>
        <v>402.15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IFERROR(__xludf.DUMMYFUNCTION("""COMPUTED_VALUE"""),392.95)</f>
        <v>392.95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IFERROR(__xludf.DUMMYFUNCTION("""COMPUTED_VALUE"""),392.7)</f>
        <v>392.7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IFERROR(__xludf.DUMMYFUNCTION("""COMPUTED_VALUE"""),390.45)</f>
        <v>390.45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IFERROR(__xludf.DUMMYFUNCTION("""COMPUTED_VALUE"""),396.3)</f>
        <v>396.3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IFERROR(__xludf.DUMMYFUNCTION("""COMPUTED_VALUE"""),395.25)</f>
        <v>395.25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IFERROR(__xludf.DUMMYFUNCTION("""COMPUTED_VALUE"""),388.3)</f>
        <v>388.3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IFERROR(__xludf.DUMMYFUNCTION("""COMPUTED_VALUE"""),389.4)</f>
        <v>389.4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IFERROR(__xludf.DUMMYFUNCTION("""COMPUTED_VALUE"""),392.45)</f>
        <v>392.45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IFERROR(__xludf.DUMMYFUNCTION("""COMPUTED_VALUE"""),388.8)</f>
        <v>388.8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IFERROR(__xludf.DUMMYFUNCTION("""COMPUTED_VALUE"""),388.65)</f>
        <v>388.65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IFERROR(__xludf.DUMMYFUNCTION("""COMPUTED_VALUE"""),390.05)</f>
        <v>390.05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IFERROR(__xludf.DUMMYFUNCTION("""COMPUTED_VALUE"""),389.7)</f>
        <v>389.7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IFERROR(__xludf.DUMMYFUNCTION("""COMPUTED_VALUE"""),398.15)</f>
        <v>398.15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IFERROR(__xludf.DUMMYFUNCTION("""COMPUTED_VALUE"""),386.9)</f>
        <v>386.9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IFERROR(__xludf.DUMMYFUNCTION("""COMPUTED_VALUE"""),378.7)</f>
        <v>378.7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IFERROR(__xludf.DUMMYFUNCTION("""COMPUTED_VALUE"""),367.4)</f>
        <v>367.4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IFERROR(__xludf.DUMMYFUNCTION("""COMPUTED_VALUE"""),366.8)</f>
        <v>366.8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IFERROR(__xludf.DUMMYFUNCTION("""COMPUTED_VALUE"""),366.4)</f>
        <v>366.4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IFERROR(__xludf.DUMMYFUNCTION("""COMPUTED_VALUE"""),361.65)</f>
        <v>361.65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IFERROR(__xludf.DUMMYFUNCTION("""COMPUTED_VALUE"""),362.4)</f>
        <v>362.4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IFERROR(__xludf.DUMMYFUNCTION("""COMPUTED_VALUE"""),355.65)</f>
        <v>355.65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IFERROR(__xludf.DUMMYFUNCTION("""COMPUTED_VALUE"""),351.65)</f>
        <v>351.65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IFERROR(__xludf.DUMMYFUNCTION("""COMPUTED_VALUE"""),351.85)</f>
        <v>351.85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IFERROR(__xludf.DUMMYFUNCTION("""COMPUTED_VALUE"""),353.9)</f>
        <v>353.9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IFERROR(__xludf.DUMMYFUNCTION("""COMPUTED_VALUE"""),348.1)</f>
        <v>348.1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IFERROR(__xludf.DUMMYFUNCTION("""COMPUTED_VALUE"""),355.55)</f>
        <v>355.55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IFERROR(__xludf.DUMMYFUNCTION("""COMPUTED_VALUE"""),355.55)</f>
        <v>355.55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20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IFERROR(__xludf.DUMMYFUNCTION("""COMPUTED_VALUE"""),161.29)</f>
        <v>161.29</v>
      </c>
    </row>
    <row r="4">
      <c r="A4" s="4">
        <f>IFERROR(__xludf.DUMMYFUNCTION("""COMPUTED_VALUE"""),44929.64583333333)</f>
        <v>44929.64583</v>
      </c>
      <c r="B4" s="5">
        <f>IFERROR(__xludf.DUMMYFUNCTION("""COMPUTED_VALUE"""),161.7)</f>
        <v>161.7</v>
      </c>
    </row>
    <row r="5">
      <c r="A5" s="4">
        <f>IFERROR(__xludf.DUMMYFUNCTION("""COMPUTED_VALUE"""),44930.64583333333)</f>
        <v>44930.64583</v>
      </c>
      <c r="B5" s="5">
        <f>IFERROR(__xludf.DUMMYFUNCTION("""COMPUTED_VALUE"""),158.29)</f>
        <v>158.29</v>
      </c>
    </row>
    <row r="6">
      <c r="A6" s="4">
        <f>IFERROR(__xludf.DUMMYFUNCTION("""COMPUTED_VALUE"""),44931.64583333333)</f>
        <v>44931.64583</v>
      </c>
      <c r="B6" s="5">
        <f>IFERROR(__xludf.DUMMYFUNCTION("""COMPUTED_VALUE"""),156.6)</f>
        <v>156.6</v>
      </c>
    </row>
    <row r="7">
      <c r="A7" s="4">
        <f>IFERROR(__xludf.DUMMYFUNCTION("""COMPUTED_VALUE"""),44932.64583333333)</f>
        <v>44932.64583</v>
      </c>
      <c r="B7" s="5">
        <f>IFERROR(__xludf.DUMMYFUNCTION("""COMPUTED_VALUE"""),156.07)</f>
        <v>156.07</v>
      </c>
    </row>
    <row r="8">
      <c r="A8" s="4">
        <f>IFERROR(__xludf.DUMMYFUNCTION("""COMPUTED_VALUE"""),44935.64583333333)</f>
        <v>44935.64583</v>
      </c>
      <c r="B8" s="5">
        <f>IFERROR(__xludf.DUMMYFUNCTION("""COMPUTED_VALUE"""),156.82)</f>
        <v>156.82</v>
      </c>
    </row>
    <row r="9">
      <c r="A9" s="4">
        <f>IFERROR(__xludf.DUMMYFUNCTION("""COMPUTED_VALUE"""),44936.64583333333)</f>
        <v>44936.64583</v>
      </c>
      <c r="B9" s="5">
        <f>IFERROR(__xludf.DUMMYFUNCTION("""COMPUTED_VALUE"""),158.85)</f>
        <v>158.85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IFERROR(__xludf.DUMMYFUNCTION("""COMPUTED_VALUE"""),158.96)</f>
        <v>158.96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IFERROR(__xludf.DUMMYFUNCTION("""COMPUTED_VALUE"""),160.13)</f>
        <v>160.13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IFERROR(__xludf.DUMMYFUNCTION("""COMPUTED_VALUE"""),160.5)</f>
        <v>160.5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IFERROR(__xludf.DUMMYFUNCTION("""COMPUTED_VALUE"""),161.74)</f>
        <v>161.74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IFERROR(__xludf.DUMMYFUNCTION("""COMPUTED_VALUE"""),163.8)</f>
        <v>163.8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IFERROR(__xludf.DUMMYFUNCTION("""COMPUTED_VALUE"""),164.51)</f>
        <v>164.51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IFERROR(__xludf.DUMMYFUNCTION("""COMPUTED_VALUE"""),165.56)</f>
        <v>165.56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IFERROR(__xludf.DUMMYFUNCTION("""COMPUTED_VALUE"""),167.44)</f>
        <v>167.44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IFERROR(__xludf.DUMMYFUNCTION("""COMPUTED_VALUE"""),168.83)</f>
        <v>168.83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IFERROR(__xludf.DUMMYFUNCTION("""COMPUTED_VALUE"""),165.71)</f>
        <v>165.71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IFERROR(__xludf.DUMMYFUNCTION("""COMPUTED_VALUE"""),164.55)</f>
        <v>164.55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IFERROR(__xludf.DUMMYFUNCTION("""COMPUTED_VALUE"""),164.44)</f>
        <v>164.44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IFERROR(__xludf.DUMMYFUNCTION("""COMPUTED_VALUE"""),158.89)</f>
        <v>158.89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IFERROR(__xludf.DUMMYFUNCTION("""COMPUTED_VALUE"""),162.49)</f>
        <v>162.49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IFERROR(__xludf.DUMMYFUNCTION("""COMPUTED_VALUE"""),162.41)</f>
        <v>162.41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IFERROR(__xludf.DUMMYFUNCTION("""COMPUTED_VALUE"""),159.53)</f>
        <v>159.53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IFERROR(__xludf.DUMMYFUNCTION("""COMPUTED_VALUE"""),161.14)</f>
        <v>161.14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IFERROR(__xludf.DUMMYFUNCTION("""COMPUTED_VALUE"""),162.79)</f>
        <v>162.79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IFERROR(__xludf.DUMMYFUNCTION("""COMPUTED_VALUE"""),162.64)</f>
        <v>162.64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IFERROR(__xludf.DUMMYFUNCTION("""COMPUTED_VALUE"""),159.0)</f>
        <v>159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IFERROR(__xludf.DUMMYFUNCTION("""COMPUTED_VALUE"""),159.64)</f>
        <v>159.64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IFERROR(__xludf.DUMMYFUNCTION("""COMPUTED_VALUE"""),160.57)</f>
        <v>160.57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IFERROR(__xludf.DUMMYFUNCTION("""COMPUTED_VALUE"""),162.0)</f>
        <v>162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IFERROR(__xludf.DUMMYFUNCTION("""COMPUTED_VALUE"""),161.25)</f>
        <v>161.25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IFERROR(__xludf.DUMMYFUNCTION("""COMPUTED_VALUE"""),160.88)</f>
        <v>160.88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IFERROR(__xludf.DUMMYFUNCTION("""COMPUTED_VALUE"""),160.95)</f>
        <v>160.95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IFERROR(__xludf.DUMMYFUNCTION("""COMPUTED_VALUE"""),160.35)</f>
        <v>160.35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IFERROR(__xludf.DUMMYFUNCTION("""COMPUTED_VALUE"""),161.85)</f>
        <v>161.85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IFERROR(__xludf.DUMMYFUNCTION("""COMPUTED_VALUE"""),162.9)</f>
        <v>162.9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IFERROR(__xludf.DUMMYFUNCTION("""COMPUTED_VALUE"""),160.99)</f>
        <v>160.99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IFERROR(__xludf.DUMMYFUNCTION("""COMPUTED_VALUE"""),159.94)</f>
        <v>159.94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IFERROR(__xludf.DUMMYFUNCTION("""COMPUTED_VALUE"""),161.29)</f>
        <v>161.29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IFERROR(__xludf.DUMMYFUNCTION("""COMPUTED_VALUE"""),164.4)</f>
        <v>164.4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IFERROR(__xludf.DUMMYFUNCTION("""COMPUTED_VALUE"""),166.69)</f>
        <v>166.69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IFERROR(__xludf.DUMMYFUNCTION("""COMPUTED_VALUE"""),164.18)</f>
        <v>164.18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IFERROR(__xludf.DUMMYFUNCTION("""COMPUTED_VALUE"""),165.26)</f>
        <v>165.26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IFERROR(__xludf.DUMMYFUNCTION("""COMPUTED_VALUE"""),166.58)</f>
        <v>166.58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IFERROR(__xludf.DUMMYFUNCTION("""COMPUTED_VALUE"""),170.36)</f>
        <v>170.36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IFERROR(__xludf.DUMMYFUNCTION("""COMPUTED_VALUE"""),171.04)</f>
        <v>171.04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IFERROR(__xludf.DUMMYFUNCTION("""COMPUTED_VALUE"""),169.35)</f>
        <v>169.35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IFERROR(__xludf.DUMMYFUNCTION("""COMPUTED_VALUE"""),169.91)</f>
        <v>169.91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IFERROR(__xludf.DUMMYFUNCTION("""COMPUTED_VALUE"""),169.58)</f>
        <v>169.58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IFERROR(__xludf.DUMMYFUNCTION("""COMPUTED_VALUE"""),168.9)</f>
        <v>168.9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IFERROR(__xludf.DUMMYFUNCTION("""COMPUTED_VALUE"""),171.23)</f>
        <v>171.23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IFERROR(__xludf.DUMMYFUNCTION("""COMPUTED_VALUE"""),174.11)</f>
        <v>174.11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IFERROR(__xludf.DUMMYFUNCTION("""COMPUTED_VALUE"""),172.28)</f>
        <v>172.28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IFERROR(__xludf.DUMMYFUNCTION("""COMPUTED_VALUE"""),170.63)</f>
        <v>170.63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IFERROR(__xludf.DUMMYFUNCTION("""COMPUTED_VALUE"""),167.36)</f>
        <v>167.36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IFERROR(__xludf.DUMMYFUNCTION("""COMPUTED_VALUE"""),168.08)</f>
        <v>168.08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IFERROR(__xludf.DUMMYFUNCTION("""COMPUTED_VALUE"""),166.61)</f>
        <v>166.61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IFERROR(__xludf.DUMMYFUNCTION("""COMPUTED_VALUE"""),166.8)</f>
        <v>166.8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IFERROR(__xludf.DUMMYFUNCTION("""COMPUTED_VALUE"""),165.08)</f>
        <v>165.08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IFERROR(__xludf.DUMMYFUNCTION("""COMPUTED_VALUE"""),166.58)</f>
        <v>166.58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IFERROR(__xludf.DUMMYFUNCTION("""COMPUTED_VALUE"""),166.84)</f>
        <v>166.84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IFERROR(__xludf.DUMMYFUNCTION("""COMPUTED_VALUE"""),169.28)</f>
        <v>169.28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IFERROR(__xludf.DUMMYFUNCTION("""COMPUTED_VALUE"""),168.45)</f>
        <v>168.45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IFERROR(__xludf.DUMMYFUNCTION("""COMPUTED_VALUE"""),169.24)</f>
        <v>169.24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IFERROR(__xludf.DUMMYFUNCTION("""COMPUTED_VALUE"""),168.94)</f>
        <v>168.94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IFERROR(__xludf.DUMMYFUNCTION("""COMPUTED_VALUE"""),171.79)</f>
        <v>171.79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IFERROR(__xludf.DUMMYFUNCTION("""COMPUTED_VALUE"""),173.51)</f>
        <v>173.51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IFERROR(__xludf.DUMMYFUNCTION("""COMPUTED_VALUE"""),170.48)</f>
        <v>170.48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IFERROR(__xludf.DUMMYFUNCTION("""COMPUTED_VALUE"""),173.4)</f>
        <v>173.4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IFERROR(__xludf.DUMMYFUNCTION("""COMPUTED_VALUE"""),177.49)</f>
        <v>177.49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IFERROR(__xludf.DUMMYFUNCTION("""COMPUTED_VALUE"""),172.73)</f>
        <v>172.73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IFERROR(__xludf.DUMMYFUNCTION("""COMPUTED_VALUE"""),172.46)</f>
        <v>172.46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IFERROR(__xludf.DUMMYFUNCTION("""COMPUTED_VALUE"""),173.18)</f>
        <v>173.18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IFERROR(__xludf.DUMMYFUNCTION("""COMPUTED_VALUE"""),173.66)</f>
        <v>173.66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IFERROR(__xludf.DUMMYFUNCTION("""COMPUTED_VALUE"""),173.96)</f>
        <v>173.96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IFERROR(__xludf.DUMMYFUNCTION("""COMPUTED_VALUE"""),174.68)</f>
        <v>174.68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IFERROR(__xludf.DUMMYFUNCTION("""COMPUTED_VALUE"""),178.73)</f>
        <v>178.73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IFERROR(__xludf.DUMMYFUNCTION("""COMPUTED_VALUE"""),176.96)</f>
        <v>176.96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IFERROR(__xludf.DUMMYFUNCTION("""COMPUTED_VALUE"""),177.94)</f>
        <v>177.94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IFERROR(__xludf.DUMMYFUNCTION("""COMPUTED_VALUE"""),180.08)</f>
        <v>180.08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IFERROR(__xludf.DUMMYFUNCTION("""COMPUTED_VALUE"""),179.78)</f>
        <v>179.78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IFERROR(__xludf.DUMMYFUNCTION("""COMPUTED_VALUE"""),179.14)</f>
        <v>179.14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IFERROR(__xludf.DUMMYFUNCTION("""COMPUTED_VALUE"""),180.79)</f>
        <v>180.79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IFERROR(__xludf.DUMMYFUNCTION("""COMPUTED_VALUE"""),183.56)</f>
        <v>183.56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IFERROR(__xludf.DUMMYFUNCTION("""COMPUTED_VALUE"""),182.55)</f>
        <v>182.55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IFERROR(__xludf.DUMMYFUNCTION("""COMPUTED_VALUE"""),185.74)</f>
        <v>185.74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IFERROR(__xludf.DUMMYFUNCTION("""COMPUTED_VALUE"""),186.41)</f>
        <v>186.41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IFERROR(__xludf.DUMMYFUNCTION("""COMPUTED_VALUE"""),181.31)</f>
        <v>181.31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IFERROR(__xludf.DUMMYFUNCTION("""COMPUTED_VALUE"""),182.44)</f>
        <v>182.44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IFERROR(__xludf.DUMMYFUNCTION("""COMPUTED_VALUE"""),180.45)</f>
        <v>180.45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IFERROR(__xludf.DUMMYFUNCTION("""COMPUTED_VALUE"""),179.1)</f>
        <v>179.1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IFERROR(__xludf.DUMMYFUNCTION("""COMPUTED_VALUE"""),176.74)</f>
        <v>176.74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IFERROR(__xludf.DUMMYFUNCTION("""COMPUTED_VALUE"""),175.28)</f>
        <v>175.28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IFERROR(__xludf.DUMMYFUNCTION("""COMPUTED_VALUE"""),175.76)</f>
        <v>175.76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IFERROR(__xludf.DUMMYFUNCTION("""COMPUTED_VALUE"""),175.58)</f>
        <v>175.58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IFERROR(__xludf.DUMMYFUNCTION("""COMPUTED_VALUE"""),176.85)</f>
        <v>176.85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IFERROR(__xludf.DUMMYFUNCTION("""COMPUTED_VALUE"""),178.46)</f>
        <v>178.46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IFERROR(__xludf.DUMMYFUNCTION("""COMPUTED_VALUE"""),177.98)</f>
        <v>177.98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IFERROR(__xludf.DUMMYFUNCTION("""COMPUTED_VALUE"""),175.88)</f>
        <v>175.88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IFERROR(__xludf.DUMMYFUNCTION("""COMPUTED_VALUE"""),176.33)</f>
        <v>176.33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IFERROR(__xludf.DUMMYFUNCTION("""COMPUTED_VALUE"""),175.39)</f>
        <v>175.39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IFERROR(__xludf.DUMMYFUNCTION("""COMPUTED_VALUE"""),174.75)</f>
        <v>174.75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IFERROR(__xludf.DUMMYFUNCTION("""COMPUTED_VALUE"""),175.95)</f>
        <v>175.95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IFERROR(__xludf.DUMMYFUNCTION("""COMPUTED_VALUE"""),176.7)</f>
        <v>176.7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IFERROR(__xludf.DUMMYFUNCTION("""COMPUTED_VALUE"""),176.48)</f>
        <v>176.48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IFERROR(__xludf.DUMMYFUNCTION("""COMPUTED_VALUE"""),179.4)</f>
        <v>179.4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IFERROR(__xludf.DUMMYFUNCTION("""COMPUTED_VALUE"""),181.24)</f>
        <v>181.24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IFERROR(__xludf.DUMMYFUNCTION("""COMPUTED_VALUE"""),183.68)</f>
        <v>183.68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IFERROR(__xludf.DUMMYFUNCTION("""COMPUTED_VALUE"""),181.24)</f>
        <v>181.24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IFERROR(__xludf.DUMMYFUNCTION("""COMPUTED_VALUE"""),181.69)</f>
        <v>181.69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IFERROR(__xludf.DUMMYFUNCTION("""COMPUTED_VALUE"""),184.88)</f>
        <v>184.88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IFERROR(__xludf.DUMMYFUNCTION("""COMPUTED_VALUE"""),184.84)</f>
        <v>184.84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IFERROR(__xludf.DUMMYFUNCTION("""COMPUTED_VALUE"""),184.84)</f>
        <v>184.84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IFERROR(__xludf.DUMMYFUNCTION("""COMPUTED_VALUE"""),182.33)</f>
        <v>182.33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IFERROR(__xludf.DUMMYFUNCTION("""COMPUTED_VALUE"""),186.56)</f>
        <v>186.56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IFERROR(__xludf.DUMMYFUNCTION("""COMPUTED_VALUE"""),193.65)</f>
        <v>193.65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IFERROR(__xludf.DUMMYFUNCTION("""COMPUTED_VALUE"""),190.16)</f>
        <v>190.16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IFERROR(__xludf.DUMMYFUNCTION("""COMPUTED_VALUE"""),187.58)</f>
        <v>187.58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IFERROR(__xludf.DUMMYFUNCTION("""COMPUTED_VALUE"""),186.38)</f>
        <v>186.38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IFERROR(__xludf.DUMMYFUNCTION("""COMPUTED_VALUE"""),187.16)</f>
        <v>187.16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IFERROR(__xludf.DUMMYFUNCTION("""COMPUTED_VALUE"""),187.61)</f>
        <v>187.61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IFERROR(__xludf.DUMMYFUNCTION("""COMPUTED_VALUE"""),191.36)</f>
        <v>191.36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IFERROR(__xludf.DUMMYFUNCTION("""COMPUTED_VALUE"""),187.88)</f>
        <v>187.88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IFERROR(__xludf.DUMMYFUNCTION("""COMPUTED_VALUE"""),187.2)</f>
        <v>187.2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IFERROR(__xludf.DUMMYFUNCTION("""COMPUTED_VALUE"""),189.94)</f>
        <v>189.94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IFERROR(__xludf.DUMMYFUNCTION("""COMPUTED_VALUE"""),197.03)</f>
        <v>197.03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IFERROR(__xludf.DUMMYFUNCTION("""COMPUTED_VALUE"""),191.59)</f>
        <v>191.59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IFERROR(__xludf.DUMMYFUNCTION("""COMPUTED_VALUE"""),187.5)</f>
        <v>187.5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IFERROR(__xludf.DUMMYFUNCTION("""COMPUTED_VALUE"""),190.13)</f>
        <v>190.13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IFERROR(__xludf.DUMMYFUNCTION("""COMPUTED_VALUE"""),189.04)</f>
        <v>189.04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IFERROR(__xludf.DUMMYFUNCTION("""COMPUTED_VALUE"""),182.33)</f>
        <v>182.33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IFERROR(__xludf.DUMMYFUNCTION("""COMPUTED_VALUE"""),180.04)</f>
        <v>180.04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IFERROR(__xludf.DUMMYFUNCTION("""COMPUTED_VALUE"""),180.75)</f>
        <v>180.75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IFERROR(__xludf.DUMMYFUNCTION("""COMPUTED_VALUE"""),180.86)</f>
        <v>180.86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IFERROR(__xludf.DUMMYFUNCTION("""COMPUTED_VALUE"""),182.44)</f>
        <v>182.44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IFERROR(__xludf.DUMMYFUNCTION("""COMPUTED_VALUE"""),183.19)</f>
        <v>183.19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IFERROR(__xludf.DUMMYFUNCTION("""COMPUTED_VALUE"""),183.08)</f>
        <v>183.08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IFERROR(__xludf.DUMMYFUNCTION("""COMPUTED_VALUE"""),185.59)</f>
        <v>185.59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IFERROR(__xludf.DUMMYFUNCTION("""COMPUTED_VALUE"""),188.36)</f>
        <v>188.36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IFERROR(__xludf.DUMMYFUNCTION("""COMPUTED_VALUE"""),188.25)</f>
        <v>188.25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IFERROR(__xludf.DUMMYFUNCTION("""COMPUTED_VALUE"""),188.03)</f>
        <v>188.03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IFERROR(__xludf.DUMMYFUNCTION("""COMPUTED_VALUE"""),193.65)</f>
        <v>193.65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IFERROR(__xludf.DUMMYFUNCTION("""COMPUTED_VALUE"""),199.54)</f>
        <v>199.54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IFERROR(__xludf.DUMMYFUNCTION("""COMPUTED_VALUE"""),188.85)</f>
        <v>188.85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IFERROR(__xludf.DUMMYFUNCTION("""COMPUTED_VALUE"""),186.41)</f>
        <v>186.41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IFERROR(__xludf.DUMMYFUNCTION("""COMPUTED_VALUE"""),186.53)</f>
        <v>186.53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IFERROR(__xludf.DUMMYFUNCTION("""COMPUTED_VALUE"""),185.51)</f>
        <v>185.51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IFERROR(__xludf.DUMMYFUNCTION("""COMPUTED_VALUE"""),185.96)</f>
        <v>185.96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IFERROR(__xludf.DUMMYFUNCTION("""COMPUTED_VALUE"""),181.13)</f>
        <v>181.13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IFERROR(__xludf.DUMMYFUNCTION("""COMPUTED_VALUE"""),180.26)</f>
        <v>180.26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IFERROR(__xludf.DUMMYFUNCTION("""COMPUTED_VALUE"""),181.35)</f>
        <v>181.35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IFERROR(__xludf.DUMMYFUNCTION("""COMPUTED_VALUE"""),183.23)</f>
        <v>183.23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IFERROR(__xludf.DUMMYFUNCTION("""COMPUTED_VALUE"""),183.38)</f>
        <v>183.38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IFERROR(__xludf.DUMMYFUNCTION("""COMPUTED_VALUE"""),186.04)</f>
        <v>186.04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IFERROR(__xludf.DUMMYFUNCTION("""COMPUTED_VALUE"""),182.78)</f>
        <v>182.78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IFERROR(__xludf.DUMMYFUNCTION("""COMPUTED_VALUE"""),180.75)</f>
        <v>180.75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IFERROR(__xludf.DUMMYFUNCTION("""COMPUTED_VALUE"""),185.4)</f>
        <v>185.4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IFERROR(__xludf.DUMMYFUNCTION("""COMPUTED_VALUE"""),185.85)</f>
        <v>185.85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IFERROR(__xludf.DUMMYFUNCTION("""COMPUTED_VALUE"""),187.2)</f>
        <v>187.2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IFERROR(__xludf.DUMMYFUNCTION("""COMPUTED_VALUE"""),184.73)</f>
        <v>184.73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IFERROR(__xludf.DUMMYFUNCTION("""COMPUTED_VALUE"""),181.5)</f>
        <v>181.5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IFERROR(__xludf.DUMMYFUNCTION("""COMPUTED_VALUE"""),186.38)</f>
        <v>186.38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IFERROR(__xludf.DUMMYFUNCTION("""COMPUTED_VALUE"""),188.36)</f>
        <v>188.36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IFERROR(__xludf.DUMMYFUNCTION("""COMPUTED_VALUE"""),185.33)</f>
        <v>185.33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IFERROR(__xludf.DUMMYFUNCTION("""COMPUTED_VALUE"""),183.41)</f>
        <v>183.41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IFERROR(__xludf.DUMMYFUNCTION("""COMPUTED_VALUE"""),189.15)</f>
        <v>189.15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IFERROR(__xludf.DUMMYFUNCTION("""COMPUTED_VALUE"""),191.55)</f>
        <v>191.55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IFERROR(__xludf.DUMMYFUNCTION("""COMPUTED_VALUE"""),190.73)</f>
        <v>190.73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IFERROR(__xludf.DUMMYFUNCTION("""COMPUTED_VALUE"""),190.88)</f>
        <v>190.88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IFERROR(__xludf.DUMMYFUNCTION("""COMPUTED_VALUE"""),192.75)</f>
        <v>192.75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IFERROR(__xludf.DUMMYFUNCTION("""COMPUTED_VALUE"""),193.99)</f>
        <v>193.99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IFERROR(__xludf.DUMMYFUNCTION("""COMPUTED_VALUE"""),198.38)</f>
        <v>198.38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IFERROR(__xludf.DUMMYFUNCTION("""COMPUTED_VALUE"""),191.3)</f>
        <v>191.3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IFERROR(__xludf.DUMMYFUNCTION("""COMPUTED_VALUE"""),193.2)</f>
        <v>193.2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IFERROR(__xludf.DUMMYFUNCTION("""COMPUTED_VALUE"""),195.15)</f>
        <v>195.15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IFERROR(__xludf.DUMMYFUNCTION("""COMPUTED_VALUE"""),194.1)</f>
        <v>194.1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IFERROR(__xludf.DUMMYFUNCTION("""COMPUTED_VALUE"""),200.1)</f>
        <v>200.1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IFERROR(__xludf.DUMMYFUNCTION("""COMPUTED_VALUE"""),204.65)</f>
        <v>204.65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IFERROR(__xludf.DUMMYFUNCTION("""COMPUTED_VALUE"""),201.6)</f>
        <v>201.6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IFERROR(__xludf.DUMMYFUNCTION("""COMPUTED_VALUE"""),199.15)</f>
        <v>199.15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IFERROR(__xludf.DUMMYFUNCTION("""COMPUTED_VALUE"""),198.9)</f>
        <v>198.9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IFERROR(__xludf.DUMMYFUNCTION("""COMPUTED_VALUE"""),198.35)</f>
        <v>198.35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IFERROR(__xludf.DUMMYFUNCTION("""COMPUTED_VALUE"""),199.35)</f>
        <v>199.35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IFERROR(__xludf.DUMMYFUNCTION("""COMPUTED_VALUE"""),200.75)</f>
        <v>200.75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IFERROR(__xludf.DUMMYFUNCTION("""COMPUTED_VALUE"""),199.75)</f>
        <v>199.75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IFERROR(__xludf.DUMMYFUNCTION("""COMPUTED_VALUE"""),199.55)</f>
        <v>199.55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IFERROR(__xludf.DUMMYFUNCTION("""COMPUTED_VALUE"""),199.0)</f>
        <v>199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IFERROR(__xludf.DUMMYFUNCTION("""COMPUTED_VALUE"""),196.6)</f>
        <v>196.6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IFERROR(__xludf.DUMMYFUNCTION("""COMPUTED_VALUE"""),197.05)</f>
        <v>197.05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IFERROR(__xludf.DUMMYFUNCTION("""COMPUTED_VALUE"""),196.25)</f>
        <v>196.25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IFERROR(__xludf.DUMMYFUNCTION("""COMPUTED_VALUE"""),197.95)</f>
        <v>197.95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IFERROR(__xludf.DUMMYFUNCTION("""COMPUTED_VALUE"""),198.5)</f>
        <v>198.5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IFERROR(__xludf.DUMMYFUNCTION("""COMPUTED_VALUE"""),200.75)</f>
        <v>200.75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IFERROR(__xludf.DUMMYFUNCTION("""COMPUTED_VALUE"""),201.8)</f>
        <v>201.8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IFERROR(__xludf.DUMMYFUNCTION("""COMPUTED_VALUE"""),203.05)</f>
        <v>203.05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IFERROR(__xludf.DUMMYFUNCTION("""COMPUTED_VALUE"""),207.15)</f>
        <v>207.15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IFERROR(__xludf.DUMMYFUNCTION("""COMPUTED_VALUE"""),206.5)</f>
        <v>206.5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IFERROR(__xludf.DUMMYFUNCTION("""COMPUTED_VALUE"""),205.8)</f>
        <v>205.8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IFERROR(__xludf.DUMMYFUNCTION("""COMPUTED_VALUE"""),202.85)</f>
        <v>202.85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IFERROR(__xludf.DUMMYFUNCTION("""COMPUTED_VALUE"""),199.75)</f>
        <v>199.75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IFERROR(__xludf.DUMMYFUNCTION("""COMPUTED_VALUE"""),199.5)</f>
        <v>199.5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IFERROR(__xludf.DUMMYFUNCTION("""COMPUTED_VALUE"""),198.95)</f>
        <v>198.95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IFERROR(__xludf.DUMMYFUNCTION("""COMPUTED_VALUE"""),200.95)</f>
        <v>200.95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IFERROR(__xludf.DUMMYFUNCTION("""COMPUTED_VALUE"""),200.85)</f>
        <v>200.85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IFERROR(__xludf.DUMMYFUNCTION("""COMPUTED_VALUE"""),202.15)</f>
        <v>202.15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IFERROR(__xludf.DUMMYFUNCTION("""COMPUTED_VALUE"""),200.95)</f>
        <v>200.95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IFERROR(__xludf.DUMMYFUNCTION("""COMPUTED_VALUE"""),203.1)</f>
        <v>203.1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IFERROR(__xludf.DUMMYFUNCTION("""COMPUTED_VALUE"""),204.4)</f>
        <v>204.4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IFERROR(__xludf.DUMMYFUNCTION("""COMPUTED_VALUE"""),208.2)</f>
        <v>208.2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IFERROR(__xludf.DUMMYFUNCTION("""COMPUTED_VALUE"""),208.0)</f>
        <v>208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IFERROR(__xludf.DUMMYFUNCTION("""COMPUTED_VALUE"""),207.0)</f>
        <v>207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IFERROR(__xludf.DUMMYFUNCTION("""COMPUTED_VALUE"""),209.8)</f>
        <v>209.8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IFERROR(__xludf.DUMMYFUNCTION("""COMPUTED_VALUE"""),211.15)</f>
        <v>211.15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IFERROR(__xludf.DUMMYFUNCTION("""COMPUTED_VALUE"""),212.3)</f>
        <v>212.3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IFERROR(__xludf.DUMMYFUNCTION("""COMPUTED_VALUE"""),210.15)</f>
        <v>210.15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IFERROR(__xludf.DUMMYFUNCTION("""COMPUTED_VALUE"""),207.2)</f>
        <v>207.2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IFERROR(__xludf.DUMMYFUNCTION("""COMPUTED_VALUE"""),209.5)</f>
        <v>209.5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IFERROR(__xludf.DUMMYFUNCTION("""COMPUTED_VALUE"""),209.3)</f>
        <v>209.3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IFERROR(__xludf.DUMMYFUNCTION("""COMPUTED_VALUE"""),208.95)</f>
        <v>208.95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IFERROR(__xludf.DUMMYFUNCTION("""COMPUTED_VALUE"""),211.6)</f>
        <v>211.6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IFERROR(__xludf.DUMMYFUNCTION("""COMPUTED_VALUE"""),210.9)</f>
        <v>210.9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IFERROR(__xludf.DUMMYFUNCTION("""COMPUTED_VALUE"""),210.45)</f>
        <v>210.45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IFERROR(__xludf.DUMMYFUNCTION("""COMPUTED_VALUE"""),210.2)</f>
        <v>210.2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IFERROR(__xludf.DUMMYFUNCTION("""COMPUTED_VALUE"""),211.05)</f>
        <v>211.05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IFERROR(__xludf.DUMMYFUNCTION("""COMPUTED_VALUE"""),208.95)</f>
        <v>208.95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IFERROR(__xludf.DUMMYFUNCTION("""COMPUTED_VALUE"""),210.2)</f>
        <v>210.2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IFERROR(__xludf.DUMMYFUNCTION("""COMPUTED_VALUE"""),212.9)</f>
        <v>212.9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IFERROR(__xludf.DUMMYFUNCTION("""COMPUTED_VALUE"""),222.3)</f>
        <v>222.3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IFERROR(__xludf.DUMMYFUNCTION("""COMPUTED_VALUE"""),224.4)</f>
        <v>224.4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IFERROR(__xludf.DUMMYFUNCTION("""COMPUTED_VALUE"""),230.0)</f>
        <v>230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IFERROR(__xludf.DUMMYFUNCTION("""COMPUTED_VALUE"""),228.6)</f>
        <v>228.6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IFERROR(__xludf.DUMMYFUNCTION("""COMPUTED_VALUE"""),230.95)</f>
        <v>230.95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IFERROR(__xludf.DUMMYFUNCTION("""COMPUTED_VALUE"""),231.35)</f>
        <v>231.35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IFERROR(__xludf.DUMMYFUNCTION("""COMPUTED_VALUE"""),236.95)</f>
        <v>236.95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IFERROR(__xludf.DUMMYFUNCTION("""COMPUTED_VALUE"""),232.1)</f>
        <v>232.1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IFERROR(__xludf.DUMMYFUNCTION("""COMPUTED_VALUE"""),237.35)</f>
        <v>237.35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IFERROR(__xludf.DUMMYFUNCTION("""COMPUTED_VALUE"""),231.85)</f>
        <v>231.85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IFERROR(__xludf.DUMMYFUNCTION("""COMPUTED_VALUE"""),233.55)</f>
        <v>233.55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IFERROR(__xludf.DUMMYFUNCTION("""COMPUTED_VALUE"""),227.15)</f>
        <v>227.15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IFERROR(__xludf.DUMMYFUNCTION("""COMPUTED_VALUE"""),232.35)</f>
        <v>232.35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IFERROR(__xludf.DUMMYFUNCTION("""COMPUTED_VALUE"""),231.75)</f>
        <v>231.75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IFERROR(__xludf.DUMMYFUNCTION("""COMPUTED_VALUE"""),233.35)</f>
        <v>233.35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IFERROR(__xludf.DUMMYFUNCTION("""COMPUTED_VALUE"""),234.05)</f>
        <v>234.05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IFERROR(__xludf.DUMMYFUNCTION("""COMPUTED_VALUE"""),239.1)</f>
        <v>239.1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IFERROR(__xludf.DUMMYFUNCTION("""COMPUTED_VALUE"""),237.2)</f>
        <v>237.2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IFERROR(__xludf.DUMMYFUNCTION("""COMPUTED_VALUE"""),238.25)</f>
        <v>238.25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IFERROR(__xludf.DUMMYFUNCTION("""COMPUTED_VALUE"""),237.85)</f>
        <v>237.85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IFERROR(__xludf.DUMMYFUNCTION("""COMPUTED_VALUE"""),237.05)</f>
        <v>237.05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IFERROR(__xludf.DUMMYFUNCTION("""COMPUTED_VALUE"""),241.45)</f>
        <v>241.45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IFERROR(__xludf.DUMMYFUNCTION("""COMPUTED_VALUE"""),241.25)</f>
        <v>241.25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IFERROR(__xludf.DUMMYFUNCTION("""COMPUTED_VALUE"""),242.35)</f>
        <v>242.35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IFERROR(__xludf.DUMMYFUNCTION("""COMPUTED_VALUE"""),242.3)</f>
        <v>242.3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IFERROR(__xludf.DUMMYFUNCTION("""COMPUTED_VALUE"""),239.15)</f>
        <v>239.15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IFERROR(__xludf.DUMMYFUNCTION("""COMPUTED_VALUE"""),241.95)</f>
        <v>241.95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IFERROR(__xludf.DUMMYFUNCTION("""COMPUTED_VALUE"""),239.5)</f>
        <v>239.5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IFERROR(__xludf.DUMMYFUNCTION("""COMPUTED_VALUE"""),241.15)</f>
        <v>241.15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IFERROR(__xludf.DUMMYFUNCTION("""COMPUTED_VALUE"""),239.05)</f>
        <v>239.05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IFERROR(__xludf.DUMMYFUNCTION("""COMPUTED_VALUE"""),239.2)</f>
        <v>239.2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IFERROR(__xludf.DUMMYFUNCTION("""COMPUTED_VALUE"""),233.45)</f>
        <v>233.45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IFERROR(__xludf.DUMMYFUNCTION("""COMPUTED_VALUE"""),235.4)</f>
        <v>235.4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IFERROR(__xludf.DUMMYFUNCTION("""COMPUTED_VALUE"""),237.95)</f>
        <v>237.95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IFERROR(__xludf.DUMMYFUNCTION("""COMPUTED_VALUE"""),246.2)</f>
        <v>246.2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IFERROR(__xludf.DUMMYFUNCTION("""COMPUTED_VALUE"""),245.5)</f>
        <v>245.5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IFERROR(__xludf.DUMMYFUNCTION("""COMPUTED_VALUE"""),253.95)</f>
        <v>253.95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IFERROR(__xludf.DUMMYFUNCTION("""COMPUTED_VALUE"""),254.1)</f>
        <v>254.1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IFERROR(__xludf.DUMMYFUNCTION("""COMPUTED_VALUE"""),259.3)</f>
        <v>259.3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IFERROR(__xludf.DUMMYFUNCTION("""COMPUTED_VALUE"""),265.8)</f>
        <v>265.8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IFERROR(__xludf.DUMMYFUNCTION("""COMPUTED_VALUE"""),277.1)</f>
        <v>277.1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IFERROR(__xludf.DUMMYFUNCTION("""COMPUTED_VALUE"""),282.9)</f>
        <v>282.9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IFERROR(__xludf.DUMMYFUNCTION("""COMPUTED_VALUE"""),274.25)</f>
        <v>274.25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IFERROR(__xludf.DUMMYFUNCTION("""COMPUTED_VALUE"""),267.95)</f>
        <v>267.95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IFERROR(__xludf.DUMMYFUNCTION("""COMPUTED_VALUE"""),276.2)</f>
        <v>276.2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IFERROR(__xludf.DUMMYFUNCTION("""COMPUTED_VALUE"""),273.0)</f>
        <v>273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IFERROR(__xludf.DUMMYFUNCTION("""COMPUTED_VALUE"""),270.3)</f>
        <v>270.3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IFERROR(__xludf.DUMMYFUNCTION("""COMPUTED_VALUE"""),270.25)</f>
        <v>270.25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IFERROR(__xludf.DUMMYFUNCTION("""COMPUTED_VALUE"""),273.65)</f>
        <v>273.65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IFERROR(__xludf.DUMMYFUNCTION("""COMPUTED_VALUE"""),281.65)</f>
        <v>281.65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IFERROR(__xludf.DUMMYFUNCTION("""COMPUTED_VALUE"""),274.55)</f>
        <v>274.55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IFERROR(__xludf.DUMMYFUNCTION("""COMPUTED_VALUE"""),276.35)</f>
        <v>276.35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IFERROR(__xludf.DUMMYFUNCTION("""COMPUTED_VALUE"""),287.9)</f>
        <v>287.9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IFERROR(__xludf.DUMMYFUNCTION("""COMPUTED_VALUE"""),280.1)</f>
        <v>280.1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IFERROR(__xludf.DUMMYFUNCTION("""COMPUTED_VALUE"""),282.6)</f>
        <v>282.6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IFERROR(__xludf.DUMMYFUNCTION("""COMPUTED_VALUE"""),281.95)</f>
        <v>281.95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IFERROR(__xludf.DUMMYFUNCTION("""COMPUTED_VALUE"""),287.8)</f>
        <v>287.8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IFERROR(__xludf.DUMMYFUNCTION("""COMPUTED_VALUE"""),292.5)</f>
        <v>292.5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IFERROR(__xludf.DUMMYFUNCTION("""COMPUTED_VALUE"""),279.55)</f>
        <v>279.55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IFERROR(__xludf.DUMMYFUNCTION("""COMPUTED_VALUE"""),282.85)</f>
        <v>282.85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IFERROR(__xludf.DUMMYFUNCTION("""COMPUTED_VALUE"""),287.7)</f>
        <v>287.7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IFERROR(__xludf.DUMMYFUNCTION("""COMPUTED_VALUE"""),294.65)</f>
        <v>294.65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IFERROR(__xludf.DUMMYFUNCTION("""COMPUTED_VALUE"""),295.0)</f>
        <v>295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IFERROR(__xludf.DUMMYFUNCTION("""COMPUTED_VALUE"""),293.7)</f>
        <v>293.7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IFERROR(__xludf.DUMMYFUNCTION("""COMPUTED_VALUE"""),292.65)</f>
        <v>292.65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IFERROR(__xludf.DUMMYFUNCTION("""COMPUTED_VALUE"""),285.55)</f>
        <v>285.55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IFERROR(__xludf.DUMMYFUNCTION("""COMPUTED_VALUE"""),285.15)</f>
        <v>285.15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IFERROR(__xludf.DUMMYFUNCTION("""COMPUTED_VALUE"""),264.3)</f>
        <v>264.3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IFERROR(__xludf.DUMMYFUNCTION("""COMPUTED_VALUE"""),266.35)</f>
        <v>266.35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IFERROR(__xludf.DUMMYFUNCTION("""COMPUTED_VALUE"""),265.95)</f>
        <v>265.95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IFERROR(__xludf.DUMMYFUNCTION("""COMPUTED_VALUE"""),264.9)</f>
        <v>264.9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IFERROR(__xludf.DUMMYFUNCTION("""COMPUTED_VALUE"""),259.0)</f>
        <v>259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IFERROR(__xludf.DUMMYFUNCTION("""COMPUTED_VALUE"""),264.65)</f>
        <v>264.65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IFERROR(__xludf.DUMMYFUNCTION("""COMPUTED_VALUE"""),273.75)</f>
        <v>273.75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IFERROR(__xludf.DUMMYFUNCTION("""COMPUTED_VALUE"""),275.75)</f>
        <v>275.75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IFERROR(__xludf.DUMMYFUNCTION("""COMPUTED_VALUE"""),270.05)</f>
        <v>270.05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IFERROR(__xludf.DUMMYFUNCTION("""COMPUTED_VALUE"""),270.25)</f>
        <v>270.25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IFERROR(__xludf.DUMMYFUNCTION("""COMPUTED_VALUE"""),276.9)</f>
        <v>276.9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IFERROR(__xludf.DUMMYFUNCTION("""COMPUTED_VALUE"""),280.15)</f>
        <v>280.15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IFERROR(__xludf.DUMMYFUNCTION("""COMPUTED_VALUE"""),279.55)</f>
        <v>279.55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IFERROR(__xludf.DUMMYFUNCTION("""COMPUTED_VALUE"""),280.1)</f>
        <v>280.1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IFERROR(__xludf.DUMMYFUNCTION("""COMPUTED_VALUE"""),277.65)</f>
        <v>277.65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IFERROR(__xludf.DUMMYFUNCTION("""COMPUTED_VALUE"""),278.4)</f>
        <v>278.4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IFERROR(__xludf.DUMMYFUNCTION("""COMPUTED_VALUE"""),281.75)</f>
        <v>281.75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IFERROR(__xludf.DUMMYFUNCTION("""COMPUTED_VALUE"""),281.2)</f>
        <v>281.2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IFERROR(__xludf.DUMMYFUNCTION("""COMPUTED_VALUE"""),282.55)</f>
        <v>282.55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IFERROR(__xludf.DUMMYFUNCTION("""COMPUTED_VALUE"""),275.25)</f>
        <v>275.25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IFERROR(__xludf.DUMMYFUNCTION("""COMPUTED_VALUE"""),274.05)</f>
        <v>274.05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IFERROR(__xludf.DUMMYFUNCTION("""COMPUTED_VALUE"""),274.25)</f>
        <v>274.25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IFERROR(__xludf.DUMMYFUNCTION("""COMPUTED_VALUE"""),280.1)</f>
        <v>280.1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IFERROR(__xludf.DUMMYFUNCTION("""COMPUTED_VALUE"""),281.65)</f>
        <v>281.65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IFERROR(__xludf.DUMMYFUNCTION("""COMPUTED_VALUE"""),283.65)</f>
        <v>283.65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IFERROR(__xludf.DUMMYFUNCTION("""COMPUTED_VALUE"""),285.35)</f>
        <v>285.35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IFERROR(__xludf.DUMMYFUNCTION("""COMPUTED_VALUE"""),290.4)</f>
        <v>290.4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IFERROR(__xludf.DUMMYFUNCTION("""COMPUTED_VALUE"""),293.3)</f>
        <v>293.3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IFERROR(__xludf.DUMMYFUNCTION("""COMPUTED_VALUE"""),292.25)</f>
        <v>292.25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IFERROR(__xludf.DUMMYFUNCTION("""COMPUTED_VALUE"""),293.7)</f>
        <v>293.7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IFERROR(__xludf.DUMMYFUNCTION("""COMPUTED_VALUE"""),301.85)</f>
        <v>301.85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IFERROR(__xludf.DUMMYFUNCTION("""COMPUTED_VALUE"""),313.6)</f>
        <v>313.6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IFERROR(__xludf.DUMMYFUNCTION("""COMPUTED_VALUE"""),310.85)</f>
        <v>310.85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IFERROR(__xludf.DUMMYFUNCTION("""COMPUTED_VALUE"""),306.85)</f>
        <v>306.85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IFERROR(__xludf.DUMMYFUNCTION("""COMPUTED_VALUE"""),295.25)</f>
        <v>295.25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IFERROR(__xludf.DUMMYFUNCTION("""COMPUTED_VALUE"""),302.0)</f>
        <v>302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IFERROR(__xludf.DUMMYFUNCTION("""COMPUTED_VALUE"""),296.15)</f>
        <v>296.15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IFERROR(__xludf.DUMMYFUNCTION("""COMPUTED_VALUE"""),303.75)</f>
        <v>303.75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IFERROR(__xludf.DUMMYFUNCTION("""COMPUTED_VALUE"""),306.55)</f>
        <v>306.55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IFERROR(__xludf.DUMMYFUNCTION("""COMPUTED_VALUE"""),309.25)</f>
        <v>309.25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IFERROR(__xludf.DUMMYFUNCTION("""COMPUTED_VALUE"""),314.85)</f>
        <v>314.85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IFERROR(__xludf.DUMMYFUNCTION("""COMPUTED_VALUE"""),312.5)</f>
        <v>312.5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IFERROR(__xludf.DUMMYFUNCTION("""COMPUTED_VALUE"""),313.15)</f>
        <v>313.15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IFERROR(__xludf.DUMMYFUNCTION("""COMPUTED_VALUE"""),325.65)</f>
        <v>325.65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IFERROR(__xludf.DUMMYFUNCTION("""COMPUTED_VALUE"""),325.75)</f>
        <v>325.75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IFERROR(__xludf.DUMMYFUNCTION("""COMPUTED_VALUE"""),319.9)</f>
        <v>319.9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IFERROR(__xludf.DUMMYFUNCTION("""COMPUTED_VALUE"""),318.8)</f>
        <v>318.8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IFERROR(__xludf.DUMMYFUNCTION("""COMPUTED_VALUE"""),317.95)</f>
        <v>317.95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IFERROR(__xludf.DUMMYFUNCTION("""COMPUTED_VALUE"""),312.8)</f>
        <v>312.8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IFERROR(__xludf.DUMMYFUNCTION("""COMPUTED_VALUE"""),317.7)</f>
        <v>317.7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IFERROR(__xludf.DUMMYFUNCTION("""COMPUTED_VALUE"""),306.7)</f>
        <v>306.7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IFERROR(__xludf.DUMMYFUNCTION("""COMPUTED_VALUE"""),310.0)</f>
        <v>310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IFERROR(__xludf.DUMMYFUNCTION("""COMPUTED_VALUE"""),337.65)</f>
        <v>337.65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IFERROR(__xludf.DUMMYFUNCTION("""COMPUTED_VALUE"""),295.95)</f>
        <v>295.95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IFERROR(__xludf.DUMMYFUNCTION("""COMPUTED_VALUE"""),298.8)</f>
        <v>298.8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IFERROR(__xludf.DUMMYFUNCTION("""COMPUTED_VALUE"""),300.45)</f>
        <v>300.45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IFERROR(__xludf.DUMMYFUNCTION("""COMPUTED_VALUE"""),309.35)</f>
        <v>309.35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IFERROR(__xludf.DUMMYFUNCTION("""COMPUTED_VALUE"""),315.8)</f>
        <v>315.8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IFERROR(__xludf.DUMMYFUNCTION("""COMPUTED_VALUE"""),316.55)</f>
        <v>316.55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IFERROR(__xludf.DUMMYFUNCTION("""COMPUTED_VALUE"""),324.65)</f>
        <v>324.65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IFERROR(__xludf.DUMMYFUNCTION("""COMPUTED_VALUE"""),321.45)</f>
        <v>321.45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IFERROR(__xludf.DUMMYFUNCTION("""COMPUTED_VALUE"""),321.5)</f>
        <v>321.5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IFERROR(__xludf.DUMMYFUNCTION("""COMPUTED_VALUE"""),331.8)</f>
        <v>331.8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IFERROR(__xludf.DUMMYFUNCTION("""COMPUTED_VALUE"""),327.3)</f>
        <v>327.3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IFERROR(__xludf.DUMMYFUNCTION("""COMPUTED_VALUE"""),324.55)</f>
        <v>324.55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IFERROR(__xludf.DUMMYFUNCTION("""COMPUTED_VALUE"""),325.95)</f>
        <v>325.95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IFERROR(__xludf.DUMMYFUNCTION("""COMPUTED_VALUE"""),332.95)</f>
        <v>332.95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IFERROR(__xludf.DUMMYFUNCTION("""COMPUTED_VALUE"""),327.4)</f>
        <v>327.4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IFERROR(__xludf.DUMMYFUNCTION("""COMPUTED_VALUE"""),326.7)</f>
        <v>326.7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IFERROR(__xludf.DUMMYFUNCTION("""COMPUTED_VALUE"""),331.55)</f>
        <v>331.55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IFERROR(__xludf.DUMMYFUNCTION("""COMPUTED_VALUE"""),330.95)</f>
        <v>330.95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IFERROR(__xludf.DUMMYFUNCTION("""COMPUTED_VALUE"""),329.6)</f>
        <v>329.6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IFERROR(__xludf.DUMMYFUNCTION("""COMPUTED_VALUE"""),330.8)</f>
        <v>330.8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IFERROR(__xludf.DUMMYFUNCTION("""COMPUTED_VALUE"""),335.15)</f>
        <v>335.15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IFERROR(__xludf.DUMMYFUNCTION("""COMPUTED_VALUE"""),335.0)</f>
        <v>335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IFERROR(__xludf.DUMMYFUNCTION("""COMPUTED_VALUE"""),339.4)</f>
        <v>339.4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IFERROR(__xludf.DUMMYFUNCTION("""COMPUTED_VALUE"""),339.4)</f>
        <v>339.4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IFERROR(__xludf.DUMMYFUNCTION("""COMPUTED_VALUE"""),341.15)</f>
        <v>341.15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IFERROR(__xludf.DUMMYFUNCTION("""COMPUTED_VALUE"""),346.05)</f>
        <v>346.05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IFERROR(__xludf.DUMMYFUNCTION("""COMPUTED_VALUE"""),342.8)</f>
        <v>342.8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IFERROR(__xludf.DUMMYFUNCTION("""COMPUTED_VALUE"""),343.1)</f>
        <v>343.1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IFERROR(__xludf.DUMMYFUNCTION("""COMPUTED_VALUE"""),343.85)</f>
        <v>343.85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IFERROR(__xludf.DUMMYFUNCTION("""COMPUTED_VALUE"""),342.45)</f>
        <v>342.45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IFERROR(__xludf.DUMMYFUNCTION("""COMPUTED_VALUE"""),341.25)</f>
        <v>341.25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IFERROR(__xludf.DUMMYFUNCTION("""COMPUTED_VALUE"""),332.2)</f>
        <v>332.2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IFERROR(__xludf.DUMMYFUNCTION("""COMPUTED_VALUE"""),338.6)</f>
        <v>338.6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IFERROR(__xludf.DUMMYFUNCTION("""COMPUTED_VALUE"""),334.25)</f>
        <v>334.25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IFERROR(__xludf.DUMMYFUNCTION("""COMPUTED_VALUE"""),337.15)</f>
        <v>337.15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IFERROR(__xludf.DUMMYFUNCTION("""COMPUTED_VALUE"""),339.45)</f>
        <v>339.45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IFERROR(__xludf.DUMMYFUNCTION("""COMPUTED_VALUE"""),344.2)</f>
        <v>344.2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IFERROR(__xludf.DUMMYFUNCTION("""COMPUTED_VALUE"""),342.35)</f>
        <v>342.35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IFERROR(__xludf.DUMMYFUNCTION("""COMPUTED_VALUE"""),349.8)</f>
        <v>349.8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IFERROR(__xludf.DUMMYFUNCTION("""COMPUTED_VALUE"""),348.2)</f>
        <v>348.2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IFERROR(__xludf.DUMMYFUNCTION("""COMPUTED_VALUE"""),361.1)</f>
        <v>361.1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IFERROR(__xludf.DUMMYFUNCTION("""COMPUTED_VALUE"""),358.25)</f>
        <v>358.25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IFERROR(__xludf.DUMMYFUNCTION("""COMPUTED_VALUE"""),342.8)</f>
        <v>342.8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IFERROR(__xludf.DUMMYFUNCTION("""COMPUTED_VALUE"""),340.75)</f>
        <v>340.75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IFERROR(__xludf.DUMMYFUNCTION("""COMPUTED_VALUE"""),352.05)</f>
        <v>352.05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IFERROR(__xludf.DUMMYFUNCTION("""COMPUTED_VALUE"""),342.65)</f>
        <v>342.65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IFERROR(__xludf.DUMMYFUNCTION("""COMPUTED_VALUE"""),346.0)</f>
        <v>346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IFERROR(__xludf.DUMMYFUNCTION("""COMPUTED_VALUE"""),341.15)</f>
        <v>341.15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IFERROR(__xludf.DUMMYFUNCTION("""COMPUTED_VALUE"""),336.95)</f>
        <v>336.95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IFERROR(__xludf.DUMMYFUNCTION("""COMPUTED_VALUE"""),333.5)</f>
        <v>333.5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IFERROR(__xludf.DUMMYFUNCTION("""COMPUTED_VALUE"""),338.6)</f>
        <v>338.6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IFERROR(__xludf.DUMMYFUNCTION("""COMPUTED_VALUE"""),340.3)</f>
        <v>340.3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IFERROR(__xludf.DUMMYFUNCTION("""COMPUTED_VALUE"""),340.5)</f>
        <v>340.5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IFERROR(__xludf.DUMMYFUNCTION("""COMPUTED_VALUE"""),336.65)</f>
        <v>336.65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IFERROR(__xludf.DUMMYFUNCTION("""COMPUTED_VALUE"""),334.0)</f>
        <v>334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IFERROR(__xludf.DUMMYFUNCTION("""COMPUTED_VALUE"""),336.25)</f>
        <v>336.25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IFERROR(__xludf.DUMMYFUNCTION("""COMPUTED_VALUE"""),338.25)</f>
        <v>338.25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IFERROR(__xludf.DUMMYFUNCTION("""COMPUTED_VALUE"""),335.35)</f>
        <v>335.35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IFERROR(__xludf.DUMMYFUNCTION("""COMPUTED_VALUE"""),334.45)</f>
        <v>334.45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IFERROR(__xludf.DUMMYFUNCTION("""COMPUTED_VALUE"""),333.3)</f>
        <v>333.3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IFERROR(__xludf.DUMMYFUNCTION("""COMPUTED_VALUE"""),337.4)</f>
        <v>337.4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IFERROR(__xludf.DUMMYFUNCTION("""COMPUTED_VALUE"""),335.55)</f>
        <v>335.55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IFERROR(__xludf.DUMMYFUNCTION("""COMPUTED_VALUE"""),334.65)</f>
        <v>334.65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IFERROR(__xludf.DUMMYFUNCTION("""COMPUTED_VALUE"""),332.9)</f>
        <v>332.9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IFERROR(__xludf.DUMMYFUNCTION("""COMPUTED_VALUE"""),331.25)</f>
        <v>331.25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IFERROR(__xludf.DUMMYFUNCTION("""COMPUTED_VALUE"""),329.8)</f>
        <v>329.8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IFERROR(__xludf.DUMMYFUNCTION("""COMPUTED_VALUE"""),328.55)</f>
        <v>328.55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IFERROR(__xludf.DUMMYFUNCTION("""COMPUTED_VALUE"""),334.15)</f>
        <v>334.15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IFERROR(__xludf.DUMMYFUNCTION("""COMPUTED_VALUE"""),333.2)</f>
        <v>333.2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IFERROR(__xludf.DUMMYFUNCTION("""COMPUTED_VALUE"""),338.2)</f>
        <v>338.2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IFERROR(__xludf.DUMMYFUNCTION("""COMPUTED_VALUE"""),337.25)</f>
        <v>337.25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IFERROR(__xludf.DUMMYFUNCTION("""COMPUTED_VALUE"""),338.25)</f>
        <v>338.25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IFERROR(__xludf.DUMMYFUNCTION("""COMPUTED_VALUE"""),336.9)</f>
        <v>336.9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IFERROR(__xludf.DUMMYFUNCTION("""COMPUTED_VALUE"""),334.3)</f>
        <v>334.3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IFERROR(__xludf.DUMMYFUNCTION("""COMPUTED_VALUE"""),334.9)</f>
        <v>334.9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IFERROR(__xludf.DUMMYFUNCTION("""COMPUTED_VALUE"""),340.85)</f>
        <v>340.85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IFERROR(__xludf.DUMMYFUNCTION("""COMPUTED_VALUE"""),341.15)</f>
        <v>341.15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IFERROR(__xludf.DUMMYFUNCTION("""COMPUTED_VALUE"""),350.05)</f>
        <v>350.05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IFERROR(__xludf.DUMMYFUNCTION("""COMPUTED_VALUE"""),363.75)</f>
        <v>363.75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IFERROR(__xludf.DUMMYFUNCTION("""COMPUTED_VALUE"""),365.45)</f>
        <v>365.45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IFERROR(__xludf.DUMMYFUNCTION("""COMPUTED_VALUE"""),354.25)</f>
        <v>354.25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IFERROR(__xludf.DUMMYFUNCTION("""COMPUTED_VALUE"""),352.85)</f>
        <v>352.85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IFERROR(__xludf.DUMMYFUNCTION("""COMPUTED_VALUE"""),350.8)</f>
        <v>350.8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IFERROR(__xludf.DUMMYFUNCTION("""COMPUTED_VALUE"""),344.15)</f>
        <v>344.15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IFERROR(__xludf.DUMMYFUNCTION("""COMPUTED_VALUE"""),338.85)</f>
        <v>338.85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IFERROR(__xludf.DUMMYFUNCTION("""COMPUTED_VALUE"""),328.95)</f>
        <v>328.95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IFERROR(__xludf.DUMMYFUNCTION("""COMPUTED_VALUE"""),327.15)</f>
        <v>327.15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IFERROR(__xludf.DUMMYFUNCTION("""COMPUTED_VALUE"""),329.75)</f>
        <v>329.75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IFERROR(__xludf.DUMMYFUNCTION("""COMPUTED_VALUE"""),334.35)</f>
        <v>334.35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IFERROR(__xludf.DUMMYFUNCTION("""COMPUTED_VALUE"""),330.05)</f>
        <v>330.05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IFERROR(__xludf.DUMMYFUNCTION("""COMPUTED_VALUE"""),330.7)</f>
        <v>330.7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IFERROR(__xludf.DUMMYFUNCTION("""COMPUTED_VALUE"""),329.85)</f>
        <v>329.85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IFERROR(__xludf.DUMMYFUNCTION("""COMPUTED_VALUE"""),327.2)</f>
        <v>327.2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IFERROR(__xludf.DUMMYFUNCTION("""COMPUTED_VALUE"""),331.15)</f>
        <v>331.15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IFERROR(__xludf.DUMMYFUNCTION("""COMPUTED_VALUE"""),332.05)</f>
        <v>332.05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IFERROR(__xludf.DUMMYFUNCTION("""COMPUTED_VALUE"""),331.15)</f>
        <v>331.15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IFERROR(__xludf.DUMMYFUNCTION("""COMPUTED_VALUE"""),322.75)</f>
        <v>322.75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IFERROR(__xludf.DUMMYFUNCTION("""COMPUTED_VALUE"""),316.9)</f>
        <v>316.9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IFERROR(__xludf.DUMMYFUNCTION("""COMPUTED_VALUE"""),319.15)</f>
        <v>319.15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IFERROR(__xludf.DUMMYFUNCTION("""COMPUTED_VALUE"""),315.8)</f>
        <v>315.8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IFERROR(__xludf.DUMMYFUNCTION("""COMPUTED_VALUE"""),318.3)</f>
        <v>318.3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IFERROR(__xludf.DUMMYFUNCTION("""COMPUTED_VALUE"""),320.55)</f>
        <v>320.55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IFERROR(__xludf.DUMMYFUNCTION("""COMPUTED_VALUE"""),318.45)</f>
        <v>318.45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IFERROR(__xludf.DUMMYFUNCTION("""COMPUTED_VALUE"""),320.8)</f>
        <v>320.8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IFERROR(__xludf.DUMMYFUNCTION("""COMPUTED_VALUE"""),315.45)</f>
        <v>315.45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IFERROR(__xludf.DUMMYFUNCTION("""COMPUTED_VALUE"""),316.6)</f>
        <v>316.6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IFERROR(__xludf.DUMMYFUNCTION("""COMPUTED_VALUE"""),318.5)</f>
        <v>318.5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IFERROR(__xludf.DUMMYFUNCTION("""COMPUTED_VALUE"""),312.95)</f>
        <v>312.95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IFERROR(__xludf.DUMMYFUNCTION("""COMPUTED_VALUE"""),316.25)</f>
        <v>316.25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IFERROR(__xludf.DUMMYFUNCTION("""COMPUTED_VALUE"""),329.8)</f>
        <v>329.8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IFERROR(__xludf.DUMMYFUNCTION("""COMPUTED_VALUE"""),322.7)</f>
        <v>322.7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IFERROR(__xludf.DUMMYFUNCTION("""COMPUTED_VALUE"""),318.0)</f>
        <v>318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IFERROR(__xludf.DUMMYFUNCTION("""COMPUTED_VALUE"""),312.1)</f>
        <v>312.1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IFERROR(__xludf.DUMMYFUNCTION("""COMPUTED_VALUE"""),312.05)</f>
        <v>312.05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IFERROR(__xludf.DUMMYFUNCTION("""COMPUTED_VALUE"""),315.05)</f>
        <v>315.05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IFERROR(__xludf.DUMMYFUNCTION("""COMPUTED_VALUE"""),325.9)</f>
        <v>325.9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IFERROR(__xludf.DUMMYFUNCTION("""COMPUTED_VALUE"""),336.95)</f>
        <v>336.95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IFERROR(__xludf.DUMMYFUNCTION("""COMPUTED_VALUE"""),342.75)</f>
        <v>342.75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IFERROR(__xludf.DUMMYFUNCTION("""COMPUTED_VALUE"""),338.8)</f>
        <v>338.8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IFERROR(__xludf.DUMMYFUNCTION("""COMPUTED_VALUE"""),339.25)</f>
        <v>339.25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IFERROR(__xludf.DUMMYFUNCTION("""COMPUTED_VALUE"""),333.65)</f>
        <v>333.65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IFERROR(__xludf.DUMMYFUNCTION("""COMPUTED_VALUE"""),329.4)</f>
        <v>329.4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IFERROR(__xludf.DUMMYFUNCTION("""COMPUTED_VALUE"""),327.85)</f>
        <v>327.85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IFERROR(__xludf.DUMMYFUNCTION("""COMPUTED_VALUE"""),329.65)</f>
        <v>329.65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IFERROR(__xludf.DUMMYFUNCTION("""COMPUTED_VALUE"""),325.05)</f>
        <v>325.05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IFERROR(__xludf.DUMMYFUNCTION("""COMPUTED_VALUE"""),328.35)</f>
        <v>328.35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IFERROR(__xludf.DUMMYFUNCTION("""COMPUTED_VALUE"""),328.9)</f>
        <v>328.9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IFERROR(__xludf.DUMMYFUNCTION("""COMPUTED_VALUE"""),329.1)</f>
        <v>329.1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IFERROR(__xludf.DUMMYFUNCTION("""COMPUTED_VALUE"""),327.9)</f>
        <v>327.9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IFERROR(__xludf.DUMMYFUNCTION("""COMPUTED_VALUE"""),327.55)</f>
        <v>327.55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IFERROR(__xludf.DUMMYFUNCTION("""COMPUTED_VALUE"""),329.2)</f>
        <v>329.2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IFERROR(__xludf.DUMMYFUNCTION("""COMPUTED_VALUE"""),333.85)</f>
        <v>333.85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IFERROR(__xludf.DUMMYFUNCTION("""COMPUTED_VALUE"""),335.0)</f>
        <v>335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IFERROR(__xludf.DUMMYFUNCTION("""COMPUTED_VALUE"""),329.8)</f>
        <v>329.8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IFERROR(__xludf.DUMMYFUNCTION("""COMPUTED_VALUE"""),321.55)</f>
        <v>321.55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IFERROR(__xludf.DUMMYFUNCTION("""COMPUTED_VALUE"""),321.65)</f>
        <v>321.65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IFERROR(__xludf.DUMMYFUNCTION("""COMPUTED_VALUE"""),315.8)</f>
        <v>315.8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IFERROR(__xludf.DUMMYFUNCTION("""COMPUTED_VALUE"""),315.3)</f>
        <v>315.3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IFERROR(__xludf.DUMMYFUNCTION("""COMPUTED_VALUE"""),310.1)</f>
        <v>310.1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IFERROR(__xludf.DUMMYFUNCTION("""COMPUTED_VALUE"""),310.3)</f>
        <v>310.3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IFERROR(__xludf.DUMMYFUNCTION("""COMPUTED_VALUE"""),309.4)</f>
        <v>309.4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IFERROR(__xludf.DUMMYFUNCTION("""COMPUTED_VALUE"""),307.55)</f>
        <v>307.55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IFERROR(__xludf.DUMMYFUNCTION("""COMPUTED_VALUE"""),308.7)</f>
        <v>308.7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IFERROR(__xludf.DUMMYFUNCTION("""COMPUTED_VALUE"""),310.4)</f>
        <v>310.4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IFERROR(__xludf.DUMMYFUNCTION("""COMPUTED_VALUE"""),315.15)</f>
        <v>315.15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IFERROR(__xludf.DUMMYFUNCTION("""COMPUTED_VALUE"""),316.05)</f>
        <v>316.05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IFERROR(__xludf.DUMMYFUNCTION("""COMPUTED_VALUE"""),306.0)</f>
        <v>306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IFERROR(__xludf.DUMMYFUNCTION("""COMPUTED_VALUE"""),305.05)</f>
        <v>305.05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IFERROR(__xludf.DUMMYFUNCTION("""COMPUTED_VALUE"""),306.65)</f>
        <v>306.65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IFERROR(__xludf.DUMMYFUNCTION("""COMPUTED_VALUE"""),305.25)</f>
        <v>305.25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IFERROR(__xludf.DUMMYFUNCTION("""COMPUTED_VALUE"""),299.7)</f>
        <v>299.7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IFERROR(__xludf.DUMMYFUNCTION("""COMPUTED_VALUE"""),287.6)</f>
        <v>287.6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IFERROR(__xludf.DUMMYFUNCTION("""COMPUTED_VALUE"""),290.25)</f>
        <v>290.25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IFERROR(__xludf.DUMMYFUNCTION("""COMPUTED_VALUE"""),298.65)</f>
        <v>298.65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IFERROR(__xludf.DUMMYFUNCTION("""COMPUTED_VALUE"""),297.65)</f>
        <v>297.65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IFERROR(__xludf.DUMMYFUNCTION("""COMPUTED_VALUE"""),302.6)</f>
        <v>302.6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IFERROR(__xludf.DUMMYFUNCTION("""COMPUTED_VALUE"""),306.25)</f>
        <v>306.25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IFERROR(__xludf.DUMMYFUNCTION("""COMPUTED_VALUE"""),302.35)</f>
        <v>302.35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IFERROR(__xludf.DUMMYFUNCTION("""COMPUTED_VALUE"""),297.55)</f>
        <v>297.55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IFERROR(__xludf.DUMMYFUNCTION("""COMPUTED_VALUE"""),294.35)</f>
        <v>294.35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IFERROR(__xludf.DUMMYFUNCTION("""COMPUTED_VALUE"""),295.85)</f>
        <v>295.85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IFERROR(__xludf.DUMMYFUNCTION("""COMPUTED_VALUE"""),287.0)</f>
        <v>287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IFERROR(__xludf.DUMMYFUNCTION("""COMPUTED_VALUE"""),283.95)</f>
        <v>283.95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IFERROR(__xludf.DUMMYFUNCTION("""COMPUTED_VALUE"""),287.85)</f>
        <v>287.85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IFERROR(__xludf.DUMMYFUNCTION("""COMPUTED_VALUE"""),295.35)</f>
        <v>295.35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IFERROR(__xludf.DUMMYFUNCTION("""COMPUTED_VALUE"""),301.65)</f>
        <v>301.65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IFERROR(__xludf.DUMMYFUNCTION("""COMPUTED_VALUE"""),283.8)</f>
        <v>283.8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IFERROR(__xludf.DUMMYFUNCTION("""COMPUTED_VALUE"""),285.65)</f>
        <v>285.65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IFERROR(__xludf.DUMMYFUNCTION("""COMPUTED_VALUE"""),285.2)</f>
        <v>285.2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IFERROR(__xludf.DUMMYFUNCTION("""COMPUTED_VALUE"""),281.15)</f>
        <v>281.15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IFERROR(__xludf.DUMMYFUNCTION("""COMPUTED_VALUE"""),278.15)</f>
        <v>278.15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IFERROR(__xludf.DUMMYFUNCTION("""COMPUTED_VALUE"""),268.7)</f>
        <v>268.7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IFERROR(__xludf.DUMMYFUNCTION("""COMPUTED_VALUE"""),261.45)</f>
        <v>261.45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IFERROR(__xludf.DUMMYFUNCTION("""COMPUTED_VALUE"""),257.05)</f>
        <v>257.05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IFERROR(__xludf.DUMMYFUNCTION("""COMPUTED_VALUE"""),259.15)</f>
        <v>259.15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IFERROR(__xludf.DUMMYFUNCTION("""COMPUTED_VALUE"""),257.35)</f>
        <v>257.35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IFERROR(__xludf.DUMMYFUNCTION("""COMPUTED_VALUE"""),263.2)</f>
        <v>263.2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IFERROR(__xludf.DUMMYFUNCTION("""COMPUTED_VALUE"""),266.95)</f>
        <v>266.95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IFERROR(__xludf.DUMMYFUNCTION("""COMPUTED_VALUE"""),263.05)</f>
        <v>263.05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IFERROR(__xludf.DUMMYFUNCTION("""COMPUTED_VALUE"""),265.75)</f>
        <v>265.75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IFERROR(__xludf.DUMMYFUNCTION("""COMPUTED_VALUE"""),261.9)</f>
        <v>261.9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IFERROR(__xludf.DUMMYFUNCTION("""COMPUTED_VALUE"""),259.15)</f>
        <v>259.15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IFERROR(__xludf.DUMMYFUNCTION("""COMPUTED_VALUE"""),255.75)</f>
        <v>255.75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IFERROR(__xludf.DUMMYFUNCTION("""COMPUTED_VALUE"""),256.25)</f>
        <v>256.25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IFERROR(__xludf.DUMMYFUNCTION("""COMPUTED_VALUE"""),250.85)</f>
        <v>250.85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IFERROR(__xludf.DUMMYFUNCTION("""COMPUTED_VALUE"""),252.5)</f>
        <v>252.5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IFERROR(__xludf.DUMMYFUNCTION("""COMPUTED_VALUE"""),254.0)</f>
        <v>254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IFERROR(__xludf.DUMMYFUNCTION("""COMPUTED_VALUE"""),264.4)</f>
        <v>264.4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IFERROR(__xludf.DUMMYFUNCTION("""COMPUTED_VALUE"""),266.65)</f>
        <v>266.65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IFERROR(__xludf.DUMMYFUNCTION("""COMPUTED_VALUE"""),263.3)</f>
        <v>263.3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IFERROR(__xludf.DUMMYFUNCTION("""COMPUTED_VALUE"""),271.3)</f>
        <v>271.3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IFERROR(__xludf.DUMMYFUNCTION("""COMPUTED_VALUE"""),267.3)</f>
        <v>267.3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IFERROR(__xludf.DUMMYFUNCTION("""COMPUTED_VALUE"""),267.1)</f>
        <v>267.1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IFERROR(__xludf.DUMMYFUNCTION("""COMPUTED_VALUE"""),267.65)</f>
        <v>267.65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IFERROR(__xludf.DUMMYFUNCTION("""COMPUTED_VALUE"""),267.35)</f>
        <v>267.35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IFERROR(__xludf.DUMMYFUNCTION("""COMPUTED_VALUE"""),270.8)</f>
        <v>270.8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IFERROR(__xludf.DUMMYFUNCTION("""COMPUTED_VALUE"""),277.2)</f>
        <v>277.2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IFERROR(__xludf.DUMMYFUNCTION("""COMPUTED_VALUE"""),280.35)</f>
        <v>280.35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IFERROR(__xludf.DUMMYFUNCTION("""COMPUTED_VALUE"""),283.1)</f>
        <v>283.1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IFERROR(__xludf.DUMMYFUNCTION("""COMPUTED_VALUE"""),291.85)</f>
        <v>291.85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IFERROR(__xludf.DUMMYFUNCTION("""COMPUTED_VALUE"""),291.0)</f>
        <v>291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IFERROR(__xludf.DUMMYFUNCTION("""COMPUTED_VALUE"""),290.85)</f>
        <v>290.85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IFERROR(__xludf.DUMMYFUNCTION("""COMPUTED_VALUE"""),295.5)</f>
        <v>295.5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IFERROR(__xludf.DUMMYFUNCTION("""COMPUTED_VALUE"""),290.35)</f>
        <v>290.35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IFERROR(__xludf.DUMMYFUNCTION("""COMPUTED_VALUE"""),289.3)</f>
        <v>289.3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IFERROR(__xludf.DUMMYFUNCTION("""COMPUTED_VALUE"""),286.75)</f>
        <v>286.75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IFERROR(__xludf.DUMMYFUNCTION("""COMPUTED_VALUE"""),299.1)</f>
        <v>299.1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IFERROR(__xludf.DUMMYFUNCTION("""COMPUTED_VALUE"""),293.9)</f>
        <v>293.9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IFERROR(__xludf.DUMMYFUNCTION("""COMPUTED_VALUE"""),289.4)</f>
        <v>289.4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IFERROR(__xludf.DUMMYFUNCTION("""COMPUTED_VALUE"""),288.95)</f>
        <v>288.95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IFERROR(__xludf.DUMMYFUNCTION("""COMPUTED_VALUE"""),293.4)</f>
        <v>293.4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IFERROR(__xludf.DUMMYFUNCTION("""COMPUTED_VALUE"""),304.1)</f>
        <v>304.1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IFERROR(__xludf.DUMMYFUNCTION("""COMPUTED_VALUE"""),304.55)</f>
        <v>304.55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IFERROR(__xludf.DUMMYFUNCTION("""COMPUTED_VALUE"""),305.75)</f>
        <v>305.75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IFERROR(__xludf.DUMMYFUNCTION("""COMPUTED_VALUE"""),309.0)</f>
        <v>309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IFERROR(__xludf.DUMMYFUNCTION("""COMPUTED_VALUE"""),320.0)</f>
        <v>320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IFERROR(__xludf.DUMMYFUNCTION("""COMPUTED_VALUE"""),312.55)</f>
        <v>312.55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IFERROR(__xludf.DUMMYFUNCTION("""COMPUTED_VALUE"""),314.95)</f>
        <v>314.95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IFERROR(__xludf.DUMMYFUNCTION("""COMPUTED_VALUE"""),314.4)</f>
        <v>314.4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IFERROR(__xludf.DUMMYFUNCTION("""COMPUTED_VALUE"""),306.5)</f>
        <v>306.5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IFERROR(__xludf.DUMMYFUNCTION("""COMPUTED_VALUE"""),308.55)</f>
        <v>308.55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IFERROR(__xludf.DUMMYFUNCTION("""COMPUTED_VALUE"""),302.95)</f>
        <v>302.95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IFERROR(__xludf.DUMMYFUNCTION("""COMPUTED_VALUE"""),307.45)</f>
        <v>307.45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IFERROR(__xludf.DUMMYFUNCTION("""COMPUTED_VALUE"""),303.95)</f>
        <v>303.95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IFERROR(__xludf.DUMMYFUNCTION("""COMPUTED_VALUE"""),308.2)</f>
        <v>308.2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IFERROR(__xludf.DUMMYFUNCTION("""COMPUTED_VALUE"""),307.6)</f>
        <v>307.6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IFERROR(__xludf.DUMMYFUNCTION("""COMPUTED_VALUE"""),311.1)</f>
        <v>311.1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IFERROR(__xludf.DUMMYFUNCTION("""COMPUTED_VALUE"""),308.25)</f>
        <v>308.25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IFERROR(__xludf.DUMMYFUNCTION("""COMPUTED_VALUE"""),299.3)</f>
        <v>299.3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IFERROR(__xludf.DUMMYFUNCTION("""COMPUTED_VALUE"""),309.05)</f>
        <v>309.05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IFERROR(__xludf.DUMMYFUNCTION("""COMPUTED_VALUE"""),298.45)</f>
        <v>298.45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IFERROR(__xludf.DUMMYFUNCTION("""COMPUTED_VALUE"""),295.95)</f>
        <v>295.95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IFERROR(__xludf.DUMMYFUNCTION("""COMPUTED_VALUE"""),299.65)</f>
        <v>299.65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IFERROR(__xludf.DUMMYFUNCTION("""COMPUTED_VALUE"""),300.2)</f>
        <v>300.2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IFERROR(__xludf.DUMMYFUNCTION("""COMPUTED_VALUE"""),304.05)</f>
        <v>304.05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IFERROR(__xludf.DUMMYFUNCTION("""COMPUTED_VALUE"""),297.9)</f>
        <v>297.9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IFERROR(__xludf.DUMMYFUNCTION("""COMPUTED_VALUE"""),296.15)</f>
        <v>296.15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IFERROR(__xludf.DUMMYFUNCTION("""COMPUTED_VALUE"""),290.9)</f>
        <v>290.9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IFERROR(__xludf.DUMMYFUNCTION("""COMPUTED_VALUE"""),298.1)</f>
        <v>298.1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IFERROR(__xludf.DUMMYFUNCTION("""COMPUTED_VALUE"""),296.7)</f>
        <v>296.7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IFERROR(__xludf.DUMMYFUNCTION("""COMPUTED_VALUE"""),294.55)</f>
        <v>294.55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IFERROR(__xludf.DUMMYFUNCTION("""COMPUTED_VALUE"""),291.15)</f>
        <v>291.15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IFERROR(__xludf.DUMMYFUNCTION("""COMPUTED_VALUE"""),293.1)</f>
        <v>293.1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IFERROR(__xludf.DUMMYFUNCTION("""COMPUTED_VALUE"""),289.75)</f>
        <v>289.75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IFERROR(__xludf.DUMMYFUNCTION("""COMPUTED_VALUE"""),293.05)</f>
        <v>293.05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IFERROR(__xludf.DUMMYFUNCTION("""COMPUTED_VALUE"""),288.25)</f>
        <v>288.25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IFERROR(__xludf.DUMMYFUNCTION("""COMPUTED_VALUE"""),288.55)</f>
        <v>288.55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IFERROR(__xludf.DUMMYFUNCTION("""COMPUTED_VALUE"""),294.25)</f>
        <v>294.25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IFERROR(__xludf.DUMMYFUNCTION("""COMPUTED_VALUE"""),295.8)</f>
        <v>295.8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IFERROR(__xludf.DUMMYFUNCTION("""COMPUTED_VALUE"""),300.5)</f>
        <v>300.5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IFERROR(__xludf.DUMMYFUNCTION("""COMPUTED_VALUE"""),301.05)</f>
        <v>301.05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IFERROR(__xludf.DUMMYFUNCTION("""COMPUTED_VALUE"""),295.45)</f>
        <v>295.45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IFERROR(__xludf.DUMMYFUNCTION("""COMPUTED_VALUE"""),289.0)</f>
        <v>289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IFERROR(__xludf.DUMMYFUNCTION("""COMPUTED_VALUE"""),285.5)</f>
        <v>285.5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IFERROR(__xludf.DUMMYFUNCTION("""COMPUTED_VALUE"""),288.65)</f>
        <v>288.65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IFERROR(__xludf.DUMMYFUNCTION("""COMPUTED_VALUE"""),288.55)</f>
        <v>288.55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IFERROR(__xludf.DUMMYFUNCTION("""COMPUTED_VALUE"""),287.3)</f>
        <v>287.3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IFERROR(__xludf.DUMMYFUNCTION("""COMPUTED_VALUE"""),286.45)</f>
        <v>286.45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IFERROR(__xludf.DUMMYFUNCTION("""COMPUTED_VALUE"""),293.1)</f>
        <v>293.1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IFERROR(__xludf.DUMMYFUNCTION("""COMPUTED_VALUE"""),290.25)</f>
        <v>290.25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IFERROR(__xludf.DUMMYFUNCTION("""COMPUTED_VALUE"""),285.95)</f>
        <v>285.95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IFERROR(__xludf.DUMMYFUNCTION("""COMPUTED_VALUE"""),290.45)</f>
        <v>290.45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IFERROR(__xludf.DUMMYFUNCTION("""COMPUTED_VALUE"""),293.5)</f>
        <v>293.5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IFERROR(__xludf.DUMMYFUNCTION("""COMPUTED_VALUE"""),299.25)</f>
        <v>299.25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IFERROR(__xludf.DUMMYFUNCTION("""COMPUTED_VALUE"""),299.9)</f>
        <v>299.9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IFERROR(__xludf.DUMMYFUNCTION("""COMPUTED_VALUE"""),297.55)</f>
        <v>297.55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IFERROR(__xludf.DUMMYFUNCTION("""COMPUTED_VALUE"""),294.85)</f>
        <v>294.85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IFERROR(__xludf.DUMMYFUNCTION("""COMPUTED_VALUE"""),293.7)</f>
        <v>293.7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IFERROR(__xludf.DUMMYFUNCTION("""COMPUTED_VALUE"""),294.0)</f>
        <v>294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IFERROR(__xludf.DUMMYFUNCTION("""COMPUTED_VALUE"""),295.9)</f>
        <v>295.9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IFERROR(__xludf.DUMMYFUNCTION("""COMPUTED_VALUE"""),297.75)</f>
        <v>297.75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IFERROR(__xludf.DUMMYFUNCTION("""COMPUTED_VALUE"""),299.65)</f>
        <v>299.65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IFERROR(__xludf.DUMMYFUNCTION("""COMPUTED_VALUE"""),299.25)</f>
        <v>299.25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IFERROR(__xludf.DUMMYFUNCTION("""COMPUTED_VALUE"""),298.55)</f>
        <v>298.55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IFERROR(__xludf.DUMMYFUNCTION("""COMPUTED_VALUE"""),298.2)</f>
        <v>298.2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IFERROR(__xludf.DUMMYFUNCTION("""COMPUTED_VALUE"""),298.05)</f>
        <v>298.05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IFERROR(__xludf.DUMMYFUNCTION("""COMPUTED_VALUE"""),297.05)</f>
        <v>297.05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IFERROR(__xludf.DUMMYFUNCTION("""COMPUTED_VALUE"""),296.6)</f>
        <v>296.6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IFERROR(__xludf.DUMMYFUNCTION("""COMPUTED_VALUE"""),294.15)</f>
        <v>294.15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IFERROR(__xludf.DUMMYFUNCTION("""COMPUTED_VALUE"""),297.0)</f>
        <v>297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IFERROR(__xludf.DUMMYFUNCTION("""COMPUTED_VALUE"""),297.8)</f>
        <v>297.8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IFERROR(__xludf.DUMMYFUNCTION("""COMPUTED_VALUE"""),299.25)</f>
        <v>299.25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IFERROR(__xludf.DUMMYFUNCTION("""COMPUTED_VALUE"""),299.35)</f>
        <v>299.35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IFERROR(__xludf.DUMMYFUNCTION("""COMPUTED_VALUE"""),292.1)</f>
        <v>292.1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IFERROR(__xludf.DUMMYFUNCTION("""COMPUTED_VALUE"""),291.9)</f>
        <v>291.9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IFERROR(__xludf.DUMMYFUNCTION("""COMPUTED_VALUE"""),293.1)</f>
        <v>293.1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IFERROR(__xludf.DUMMYFUNCTION("""COMPUTED_VALUE"""),288.95)</f>
        <v>288.95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IFERROR(__xludf.DUMMYFUNCTION("""COMPUTED_VALUE"""),291.0)</f>
        <v>291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IFERROR(__xludf.DUMMYFUNCTION("""COMPUTED_VALUE"""),291.25)</f>
        <v>291.25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IFERROR(__xludf.DUMMYFUNCTION("""COMPUTED_VALUE"""),287.95)</f>
        <v>287.95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IFERROR(__xludf.DUMMYFUNCTION("""COMPUTED_VALUE"""),286.0)</f>
        <v>286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IFERROR(__xludf.DUMMYFUNCTION("""COMPUTED_VALUE"""),284.8)</f>
        <v>284.8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IFERROR(__xludf.DUMMYFUNCTION("""COMPUTED_VALUE"""),285.55)</f>
        <v>285.55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IFERROR(__xludf.DUMMYFUNCTION("""COMPUTED_VALUE"""),284.85)</f>
        <v>284.85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IFERROR(__xludf.DUMMYFUNCTION("""COMPUTED_VALUE"""),284.85)</f>
        <v>284.85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IFERROR(__xludf.DUMMYFUNCTION("""COMPUTED_VALUE"""),284.65)</f>
        <v>284.65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IFERROR(__xludf.DUMMYFUNCTION("""COMPUTED_VALUE"""),288.2)</f>
        <v>288.2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IFERROR(__xludf.DUMMYFUNCTION("""COMPUTED_VALUE"""),288.7)</f>
        <v>288.7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IFERROR(__xludf.DUMMYFUNCTION("""COMPUTED_VALUE"""),290.35)</f>
        <v>290.35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IFERROR(__xludf.DUMMYFUNCTION("""COMPUTED_VALUE"""),288.0)</f>
        <v>288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IFERROR(__xludf.DUMMYFUNCTION("""COMPUTED_VALUE"""),288.4)</f>
        <v>288.4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IFERROR(__xludf.DUMMYFUNCTION("""COMPUTED_VALUE"""),284.0)</f>
        <v>284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IFERROR(__xludf.DUMMYFUNCTION("""COMPUTED_VALUE"""),283.35)</f>
        <v>283.35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IFERROR(__xludf.DUMMYFUNCTION("""COMPUTED_VALUE"""),284.15)</f>
        <v>284.15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IFERROR(__xludf.DUMMYFUNCTION("""COMPUTED_VALUE"""),279.9)</f>
        <v>279.9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IFERROR(__xludf.DUMMYFUNCTION("""COMPUTED_VALUE"""),274.45)</f>
        <v>274.45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IFERROR(__xludf.DUMMYFUNCTION("""COMPUTED_VALUE"""),275.25)</f>
        <v>275.25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IFERROR(__xludf.DUMMYFUNCTION("""COMPUTED_VALUE"""),279.85)</f>
        <v>279.85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IFERROR(__xludf.DUMMYFUNCTION("""COMPUTED_VALUE"""),286.7)</f>
        <v>286.7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IFERROR(__xludf.DUMMYFUNCTION("""COMPUTED_VALUE"""),286.05)</f>
        <v>286.05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IFERROR(__xludf.DUMMYFUNCTION("""COMPUTED_VALUE"""),281.8)</f>
        <v>281.8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IFERROR(__xludf.DUMMYFUNCTION("""COMPUTED_VALUE"""),285.35)</f>
        <v>285.35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IFERROR(__xludf.DUMMYFUNCTION("""COMPUTED_VALUE"""),282.8)</f>
        <v>282.8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IFERROR(__xludf.DUMMYFUNCTION("""COMPUTED_VALUE"""),283.85)</f>
        <v>283.85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IFERROR(__xludf.DUMMYFUNCTION("""COMPUTED_VALUE"""),282.95)</f>
        <v>282.95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IFERROR(__xludf.DUMMYFUNCTION("""COMPUTED_VALUE"""),286.8)</f>
        <v>286.8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IFERROR(__xludf.DUMMYFUNCTION("""COMPUTED_VALUE"""),287.65)</f>
        <v>287.65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IFERROR(__xludf.DUMMYFUNCTION("""COMPUTED_VALUE"""),286.25)</f>
        <v>286.25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IFERROR(__xludf.DUMMYFUNCTION("""COMPUTED_VALUE"""),288.35)</f>
        <v>288.35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IFERROR(__xludf.DUMMYFUNCTION("""COMPUTED_VALUE"""),287.15)</f>
        <v>287.15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IFERROR(__xludf.DUMMYFUNCTION("""COMPUTED_VALUE"""),289.1)</f>
        <v>289.1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IFERROR(__xludf.DUMMYFUNCTION("""COMPUTED_VALUE"""),286.2)</f>
        <v>286.2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IFERROR(__xludf.DUMMYFUNCTION("""COMPUTED_VALUE"""),286.65)</f>
        <v>286.65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IFERROR(__xludf.DUMMYFUNCTION("""COMPUTED_VALUE"""),288.6)</f>
        <v>288.6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IFERROR(__xludf.DUMMYFUNCTION("""COMPUTED_VALUE"""),293.3)</f>
        <v>293.3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IFERROR(__xludf.DUMMYFUNCTION("""COMPUTED_VALUE"""),284.4)</f>
        <v>284.4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IFERROR(__xludf.DUMMYFUNCTION("""COMPUTED_VALUE"""),282.25)</f>
        <v>282.25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IFERROR(__xludf.DUMMYFUNCTION("""COMPUTED_VALUE"""),280.6)</f>
        <v>280.6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IFERROR(__xludf.DUMMYFUNCTION("""COMPUTED_VALUE"""),280.25)</f>
        <v>280.25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IFERROR(__xludf.DUMMYFUNCTION("""COMPUTED_VALUE"""),280.65)</f>
        <v>280.65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IFERROR(__xludf.DUMMYFUNCTION("""COMPUTED_VALUE"""),289.7)</f>
        <v>289.7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IFERROR(__xludf.DUMMYFUNCTION("""COMPUTED_VALUE"""),286.9)</f>
        <v>286.9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IFERROR(__xludf.DUMMYFUNCTION("""COMPUTED_VALUE"""),289.0)</f>
        <v>289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IFERROR(__xludf.DUMMYFUNCTION("""COMPUTED_VALUE"""),285.3)</f>
        <v>285.3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IFERROR(__xludf.DUMMYFUNCTION("""COMPUTED_VALUE"""),286.15)</f>
        <v>286.15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IFERROR(__xludf.DUMMYFUNCTION("""COMPUTED_VALUE"""),289.15)</f>
        <v>289.15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IFERROR(__xludf.DUMMYFUNCTION("""COMPUTED_VALUE"""),286.15)</f>
        <v>286.15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IFERROR(__xludf.DUMMYFUNCTION("""COMPUTED_VALUE"""),287.5)</f>
        <v>287.5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IFERROR(__xludf.DUMMYFUNCTION("""COMPUTED_VALUE"""),290.95)</f>
        <v>290.95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IFERROR(__xludf.DUMMYFUNCTION("""COMPUTED_VALUE"""),291.85)</f>
        <v>291.85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IFERROR(__xludf.DUMMYFUNCTION("""COMPUTED_VALUE"""),289.75)</f>
        <v>289.75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IFERROR(__xludf.DUMMYFUNCTION("""COMPUTED_VALUE"""),288.2)</f>
        <v>288.2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IFERROR(__xludf.DUMMYFUNCTION("""COMPUTED_VALUE"""),288.6)</f>
        <v>288.6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IFERROR(__xludf.DUMMYFUNCTION("""COMPUTED_VALUE"""),289.65)</f>
        <v>289.65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IFERROR(__xludf.DUMMYFUNCTION("""COMPUTED_VALUE"""),288.5)</f>
        <v>288.5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IFERROR(__xludf.DUMMYFUNCTION("""COMPUTED_VALUE"""),291.05)</f>
        <v>291.05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IFERROR(__xludf.DUMMYFUNCTION("""COMPUTED_VALUE"""),288.25)</f>
        <v>288.25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IFERROR(__xludf.DUMMYFUNCTION("""COMPUTED_VALUE"""),295.35)</f>
        <v>295.35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IFERROR(__xludf.DUMMYFUNCTION("""COMPUTED_VALUE"""),291.5)</f>
        <v>291.5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IFERROR(__xludf.DUMMYFUNCTION("""COMPUTED_VALUE"""),288.15)</f>
        <v>288.15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IFERROR(__xludf.DUMMYFUNCTION("""COMPUTED_VALUE"""),288.0)</f>
        <v>288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IFERROR(__xludf.DUMMYFUNCTION("""COMPUTED_VALUE"""),279.05)</f>
        <v>279.05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IFERROR(__xludf.DUMMYFUNCTION("""COMPUTED_VALUE"""),270.2)</f>
        <v>270.2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IFERROR(__xludf.DUMMYFUNCTION("""COMPUTED_VALUE"""),272.0)</f>
        <v>272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IFERROR(__xludf.DUMMYFUNCTION("""COMPUTED_VALUE"""),268.2)</f>
        <v>268.2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IFERROR(__xludf.DUMMYFUNCTION("""COMPUTED_VALUE"""),267.65)</f>
        <v>267.65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IFERROR(__xludf.DUMMYFUNCTION("""COMPUTED_VALUE"""),267.1)</f>
        <v>267.1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IFERROR(__xludf.DUMMYFUNCTION("""COMPUTED_VALUE"""),269.85)</f>
        <v>269.85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IFERROR(__xludf.DUMMYFUNCTION("""COMPUTED_VALUE"""),271.3)</f>
        <v>271.3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IFERROR(__xludf.DUMMYFUNCTION("""COMPUTED_VALUE"""),273.55)</f>
        <v>273.55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IFERROR(__xludf.DUMMYFUNCTION("""COMPUTED_VALUE"""),274.2)</f>
        <v>274.2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IFERROR(__xludf.DUMMYFUNCTION("""COMPUTED_VALUE"""),275.15)</f>
        <v>275.15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IFERROR(__xludf.DUMMYFUNCTION("""COMPUTED_VALUE"""),277.2)</f>
        <v>277.2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IFERROR(__xludf.DUMMYFUNCTION("""COMPUTED_VALUE"""),277.6)</f>
        <v>277.6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IFERROR(__xludf.DUMMYFUNCTION("""COMPUTED_VALUE"""),275.8)</f>
        <v>275.8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IFERROR(__xludf.DUMMYFUNCTION("""COMPUTED_VALUE"""),273.45)</f>
        <v>273.45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IFERROR(__xludf.DUMMYFUNCTION("""COMPUTED_VALUE"""),275.05)</f>
        <v>275.05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IFERROR(__xludf.DUMMYFUNCTION("""COMPUTED_VALUE"""),273.7)</f>
        <v>273.7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IFERROR(__xludf.DUMMYFUNCTION("""COMPUTED_VALUE"""),269.95)</f>
        <v>269.95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IFERROR(__xludf.DUMMYFUNCTION("""COMPUTED_VALUE"""),269.65)</f>
        <v>269.65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IFERROR(__xludf.DUMMYFUNCTION("""COMPUTED_VALUE"""),267.45)</f>
        <v>267.45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IFERROR(__xludf.DUMMYFUNCTION("""COMPUTED_VALUE"""),268.45)</f>
        <v>268.45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IFERROR(__xludf.DUMMYFUNCTION("""COMPUTED_VALUE"""),269.1)</f>
        <v>269.1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IFERROR(__xludf.DUMMYFUNCTION("""COMPUTED_VALUE"""),269.8)</f>
        <v>269.8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IFERROR(__xludf.DUMMYFUNCTION("""COMPUTED_VALUE"""),265.2)</f>
        <v>265.2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IFERROR(__xludf.DUMMYFUNCTION("""COMPUTED_VALUE"""),264.55)</f>
        <v>264.55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IFERROR(__xludf.DUMMYFUNCTION("""COMPUTED_VALUE"""),265.5)</f>
        <v>265.5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IFERROR(__xludf.DUMMYFUNCTION("""COMPUTED_VALUE"""),264.8)</f>
        <v>264.8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IFERROR(__xludf.DUMMYFUNCTION("""COMPUTED_VALUE"""),263.6)</f>
        <v>263.6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IFERROR(__xludf.DUMMYFUNCTION("""COMPUTED_VALUE"""),262.2)</f>
        <v>262.2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IFERROR(__xludf.DUMMYFUNCTION("""COMPUTED_VALUE"""),260.35)</f>
        <v>260.35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IFERROR(__xludf.DUMMYFUNCTION("""COMPUTED_VALUE"""),261.1)</f>
        <v>261.1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IFERROR(__xludf.DUMMYFUNCTION("""COMPUTED_VALUE"""),257.95)</f>
        <v>257.95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IFERROR(__xludf.DUMMYFUNCTION("""COMPUTED_VALUE"""),263.45)</f>
        <v>263.45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IFERROR(__xludf.DUMMYFUNCTION("""COMPUTED_VALUE"""),265.0)</f>
        <v>265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IFERROR(__xludf.DUMMYFUNCTION("""COMPUTED_VALUE"""),267.0)</f>
        <v>267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IFERROR(__xludf.DUMMYFUNCTION("""COMPUTED_VALUE"""),268.05)</f>
        <v>268.05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IFERROR(__xludf.DUMMYFUNCTION("""COMPUTED_VALUE"""),265.45)</f>
        <v>265.45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IFERROR(__xludf.DUMMYFUNCTION("""COMPUTED_VALUE"""),260.6)</f>
        <v>260.6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IFERROR(__xludf.DUMMYFUNCTION("""COMPUTED_VALUE"""),260.35)</f>
        <v>260.35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IFERROR(__xludf.DUMMYFUNCTION("""COMPUTED_VALUE"""),264.6)</f>
        <v>264.6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IFERROR(__xludf.DUMMYFUNCTION("""COMPUTED_VALUE"""),266.8)</f>
        <v>266.8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IFERROR(__xludf.DUMMYFUNCTION("""COMPUTED_VALUE"""),270.95)</f>
        <v>270.95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IFERROR(__xludf.DUMMYFUNCTION("""COMPUTED_VALUE"""),271.65)</f>
        <v>271.65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IFERROR(__xludf.DUMMYFUNCTION("""COMPUTED_VALUE"""),268.55)</f>
        <v>268.55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IFERROR(__xludf.DUMMYFUNCTION("""COMPUTED_VALUE"""),264.1)</f>
        <v>264.1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IFERROR(__xludf.DUMMYFUNCTION("""COMPUTED_VALUE"""),259.3)</f>
        <v>259.3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IFERROR(__xludf.DUMMYFUNCTION("""COMPUTED_VALUE"""),258.0)</f>
        <v>258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IFERROR(__xludf.DUMMYFUNCTION("""COMPUTED_VALUE"""),258.55)</f>
        <v>258.55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IFERROR(__xludf.DUMMYFUNCTION("""COMPUTED_VALUE"""),258.8)</f>
        <v>258.8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IFERROR(__xludf.DUMMYFUNCTION("""COMPUTED_VALUE"""),258.35)</f>
        <v>258.35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IFERROR(__xludf.DUMMYFUNCTION("""COMPUTED_VALUE"""),257.3)</f>
        <v>257.3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IFERROR(__xludf.DUMMYFUNCTION("""COMPUTED_VALUE"""),257.65)</f>
        <v>257.65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IFERROR(__xludf.DUMMYFUNCTION("""COMPUTED_VALUE"""),254.05)</f>
        <v>254.05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IFERROR(__xludf.DUMMYFUNCTION("""COMPUTED_VALUE"""),255.8)</f>
        <v>255.8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IFERROR(__xludf.DUMMYFUNCTION("""COMPUTED_VALUE"""),259.25)</f>
        <v>259.25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IFERROR(__xludf.DUMMYFUNCTION("""COMPUTED_VALUE"""),254.15)</f>
        <v>254.15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IFERROR(__xludf.DUMMYFUNCTION("""COMPUTED_VALUE"""),254.35)</f>
        <v>254.35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IFERROR(__xludf.DUMMYFUNCTION("""COMPUTED_VALUE"""),259.8)</f>
        <v>259.8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IFERROR(__xludf.DUMMYFUNCTION("""COMPUTED_VALUE"""),260.5)</f>
        <v>260.5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IFERROR(__xludf.DUMMYFUNCTION("""COMPUTED_VALUE"""),256.5)</f>
        <v>256.5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IFERROR(__xludf.DUMMYFUNCTION("""COMPUTED_VALUE"""),270.4)</f>
        <v>270.4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IFERROR(__xludf.DUMMYFUNCTION("""COMPUTED_VALUE"""),283.2)</f>
        <v>283.2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IFERROR(__xludf.DUMMYFUNCTION("""COMPUTED_VALUE"""),289.4)</f>
        <v>289.4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IFERROR(__xludf.DUMMYFUNCTION("""COMPUTED_VALUE"""),289.35)</f>
        <v>289.35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IFERROR(__xludf.DUMMYFUNCTION("""COMPUTED_VALUE"""),292.75)</f>
        <v>292.75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IFERROR(__xludf.DUMMYFUNCTION("""COMPUTED_VALUE"""),289.75)</f>
        <v>289.75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IFERROR(__xludf.DUMMYFUNCTION("""COMPUTED_VALUE"""),294.35)</f>
        <v>294.35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IFERROR(__xludf.DUMMYFUNCTION("""COMPUTED_VALUE"""),294.45)</f>
        <v>294.45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IFERROR(__xludf.DUMMYFUNCTION("""COMPUTED_VALUE"""),293.9)</f>
        <v>293.9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IFERROR(__xludf.DUMMYFUNCTION("""COMPUTED_VALUE"""),287.2)</f>
        <v>287.2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IFERROR(__xludf.DUMMYFUNCTION("""COMPUTED_VALUE"""),300.5)</f>
        <v>300.5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IFERROR(__xludf.DUMMYFUNCTION("""COMPUTED_VALUE"""),300.75)</f>
        <v>300.75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IFERROR(__xludf.DUMMYFUNCTION("""COMPUTED_VALUE"""),300.55)</f>
        <v>300.55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IFERROR(__xludf.DUMMYFUNCTION("""COMPUTED_VALUE"""),294.65)</f>
        <v>294.65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IFERROR(__xludf.DUMMYFUNCTION("""COMPUTED_VALUE"""),298.95)</f>
        <v>298.95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IFERROR(__xludf.DUMMYFUNCTION("""COMPUTED_VALUE"""),303.35)</f>
        <v>303.35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IFERROR(__xludf.DUMMYFUNCTION("""COMPUTED_VALUE"""),304.8)</f>
        <v>304.8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IFERROR(__xludf.DUMMYFUNCTION("""COMPUTED_VALUE"""),307.25)</f>
        <v>307.25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IFERROR(__xludf.DUMMYFUNCTION("""COMPUTED_VALUE"""),303.25)</f>
        <v>303.25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IFERROR(__xludf.DUMMYFUNCTION("""COMPUTED_VALUE"""),298.65)</f>
        <v>298.65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IFERROR(__xludf.DUMMYFUNCTION("""COMPUTED_VALUE"""),296.8)</f>
        <v>296.8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IFERROR(__xludf.DUMMYFUNCTION("""COMPUTED_VALUE"""),291.95)</f>
        <v>291.95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IFERROR(__xludf.DUMMYFUNCTION("""COMPUTED_VALUE"""),299.45)</f>
        <v>299.45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IFERROR(__xludf.DUMMYFUNCTION("""COMPUTED_VALUE"""),299.15)</f>
        <v>299.15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IFERROR(__xludf.DUMMYFUNCTION("""COMPUTED_VALUE"""),295.2)</f>
        <v>295.2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IFERROR(__xludf.DUMMYFUNCTION("""COMPUTED_VALUE"""),298.65)</f>
        <v>298.65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IFERROR(__xludf.DUMMYFUNCTION("""COMPUTED_VALUE"""),298.8)</f>
        <v>298.8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IFERROR(__xludf.DUMMYFUNCTION("""COMPUTED_VALUE"""),303.6)</f>
        <v>303.6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IFERROR(__xludf.DUMMYFUNCTION("""COMPUTED_VALUE"""),300.95)</f>
        <v>300.95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IFERROR(__xludf.DUMMYFUNCTION("""COMPUTED_VALUE"""),297.75)</f>
        <v>297.75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IFERROR(__xludf.DUMMYFUNCTION("""COMPUTED_VALUE"""),298.5)</f>
        <v>298.5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IFERROR(__xludf.DUMMYFUNCTION("""COMPUTED_VALUE"""),299.4)</f>
        <v>299.4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IFERROR(__xludf.DUMMYFUNCTION("""COMPUTED_VALUE"""),296.7)</f>
        <v>296.7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IFERROR(__xludf.DUMMYFUNCTION("""COMPUTED_VALUE"""),297.6)</f>
        <v>297.6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IFERROR(__xludf.DUMMYFUNCTION("""COMPUTED_VALUE"""),302.1)</f>
        <v>302.1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IFERROR(__xludf.DUMMYFUNCTION("""COMPUTED_VALUE"""),299.0)</f>
        <v>299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IFERROR(__xludf.DUMMYFUNCTION("""COMPUTED_VALUE"""),295.0)</f>
        <v>295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IFERROR(__xludf.DUMMYFUNCTION("""COMPUTED_VALUE"""),295.5)</f>
        <v>295.5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IFERROR(__xludf.DUMMYFUNCTION("""COMPUTED_VALUE"""),296.1)</f>
        <v>296.1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IFERROR(__xludf.DUMMYFUNCTION("""COMPUTED_VALUE"""),292.8)</f>
        <v>292.8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IFERROR(__xludf.DUMMYFUNCTION("""COMPUTED_VALUE"""),289.95)</f>
        <v>289.95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IFERROR(__xludf.DUMMYFUNCTION("""COMPUTED_VALUE"""),295.15)</f>
        <v>295.15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IFERROR(__xludf.DUMMYFUNCTION("""COMPUTED_VALUE"""),295.4)</f>
        <v>295.4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IFERROR(__xludf.DUMMYFUNCTION("""COMPUTED_VALUE"""),294.85)</f>
        <v>294.85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IFERROR(__xludf.DUMMYFUNCTION("""COMPUTED_VALUE"""),298.1)</f>
        <v>298.1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IFERROR(__xludf.DUMMYFUNCTION("""COMPUTED_VALUE"""),302.75)</f>
        <v>302.75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IFERROR(__xludf.DUMMYFUNCTION("""COMPUTED_VALUE"""),300.35)</f>
        <v>300.35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IFERROR(__xludf.DUMMYFUNCTION("""COMPUTED_VALUE"""),312.45)</f>
        <v>312.45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IFERROR(__xludf.DUMMYFUNCTION("""COMPUTED_VALUE"""),312.25)</f>
        <v>312.25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IFERROR(__xludf.DUMMYFUNCTION("""COMPUTED_VALUE"""),318.1)</f>
        <v>318.1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IFERROR(__xludf.DUMMYFUNCTION("""COMPUTED_VALUE"""),319.7)</f>
        <v>319.7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IFERROR(__xludf.DUMMYFUNCTION("""COMPUTED_VALUE"""),319.35)</f>
        <v>319.35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IFERROR(__xludf.DUMMYFUNCTION("""COMPUTED_VALUE"""),319.75)</f>
        <v>319.75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IFERROR(__xludf.DUMMYFUNCTION("""COMPUTED_VALUE"""),319.15)</f>
        <v>319.15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IFERROR(__xludf.DUMMYFUNCTION("""COMPUTED_VALUE"""),316.4)</f>
        <v>316.4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IFERROR(__xludf.DUMMYFUNCTION("""COMPUTED_VALUE"""),320.9)</f>
        <v>320.9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IFERROR(__xludf.DUMMYFUNCTION("""COMPUTED_VALUE"""),319.0)</f>
        <v>319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IFERROR(__xludf.DUMMYFUNCTION("""COMPUTED_VALUE"""),320.35)</f>
        <v>320.35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IFERROR(__xludf.DUMMYFUNCTION("""COMPUTED_VALUE"""),318.35)</f>
        <v>318.35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IFERROR(__xludf.DUMMYFUNCTION("""COMPUTED_VALUE"""),319.05)</f>
        <v>319.05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IFERROR(__xludf.DUMMYFUNCTION("""COMPUTED_VALUE"""),319.45)</f>
        <v>319.45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IFERROR(__xludf.DUMMYFUNCTION("""COMPUTED_VALUE"""),315.95)</f>
        <v>315.95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IFERROR(__xludf.DUMMYFUNCTION("""COMPUTED_VALUE"""),313.8)</f>
        <v>313.8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IFERROR(__xludf.DUMMYFUNCTION("""COMPUTED_VALUE"""),313.95)</f>
        <v>313.95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IFERROR(__xludf.DUMMYFUNCTION("""COMPUTED_VALUE"""),310.9)</f>
        <v>310.9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IFERROR(__xludf.DUMMYFUNCTION("""COMPUTED_VALUE"""),306.3)</f>
        <v>306.3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IFERROR(__xludf.DUMMYFUNCTION("""COMPUTED_VALUE"""),301.5)</f>
        <v>301.5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IFERROR(__xludf.DUMMYFUNCTION("""COMPUTED_VALUE"""),301.75)</f>
        <v>301.75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IFERROR(__xludf.DUMMYFUNCTION("""COMPUTED_VALUE"""),305.85)</f>
        <v>305.85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IFERROR(__xludf.DUMMYFUNCTION("""COMPUTED_VALUE"""),296.55)</f>
        <v>296.55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IFERROR(__xludf.DUMMYFUNCTION("""COMPUTED_VALUE"""),298.6)</f>
        <v>298.6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IFERROR(__xludf.DUMMYFUNCTION("""COMPUTED_VALUE"""),299.9)</f>
        <v>299.9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IFERROR(__xludf.DUMMYFUNCTION("""COMPUTED_VALUE"""),299.55)</f>
        <v>299.55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IFERROR(__xludf.DUMMYFUNCTION("""COMPUTED_VALUE"""),294.3)</f>
        <v>294.3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IFERROR(__xludf.DUMMYFUNCTION("""COMPUTED_VALUE"""),295.35)</f>
        <v>295.35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IFERROR(__xludf.DUMMYFUNCTION("""COMPUTED_VALUE"""),292.55)</f>
        <v>292.55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IFERROR(__xludf.DUMMYFUNCTION("""COMPUTED_VALUE"""),300.15)</f>
        <v>300.15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IFERROR(__xludf.DUMMYFUNCTION("""COMPUTED_VALUE"""),290.55)</f>
        <v>290.55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IFERROR(__xludf.DUMMYFUNCTION("""COMPUTED_VALUE"""),286.15)</f>
        <v>286.15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IFERROR(__xludf.DUMMYFUNCTION("""COMPUTED_VALUE"""),282.15)</f>
        <v>282.15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IFERROR(__xludf.DUMMYFUNCTION("""COMPUTED_VALUE"""),285.05)</f>
        <v>285.05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IFERROR(__xludf.DUMMYFUNCTION("""COMPUTED_VALUE"""),284.6)</f>
        <v>284.6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IFERROR(__xludf.DUMMYFUNCTION("""COMPUTED_VALUE"""),285.65)</f>
        <v>285.65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IFERROR(__xludf.DUMMYFUNCTION("""COMPUTED_VALUE"""),290.3)</f>
        <v>290.3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IFERROR(__xludf.DUMMYFUNCTION("""COMPUTED_VALUE"""),285.7)</f>
        <v>285.7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IFERROR(__xludf.DUMMYFUNCTION("""COMPUTED_VALUE"""),287.2)</f>
        <v>287.2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IFERROR(__xludf.DUMMYFUNCTION("""COMPUTED_VALUE"""),286.65)</f>
        <v>286.65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IFERROR(__xludf.DUMMYFUNCTION("""COMPUTED_VALUE"""),284.8)</f>
        <v>284.8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IFERROR(__xludf.DUMMYFUNCTION("""COMPUTED_VALUE"""),285.7)</f>
        <v>285.7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IFERROR(__xludf.DUMMYFUNCTION("""COMPUTED_VALUE"""),285.15)</f>
        <v>285.15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IFERROR(__xludf.DUMMYFUNCTION("""COMPUTED_VALUE"""),286.35)</f>
        <v>286.35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21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IFERROR(__xludf.DUMMYFUNCTION("""COMPUTED_VALUE"""),239.0)</f>
        <v>239</v>
      </c>
    </row>
    <row r="4">
      <c r="A4" s="4">
        <f>IFERROR(__xludf.DUMMYFUNCTION("""COMPUTED_VALUE"""),44929.64583333333)</f>
        <v>44929.64583</v>
      </c>
      <c r="B4" s="5">
        <f>IFERROR(__xludf.DUMMYFUNCTION("""COMPUTED_VALUE"""),238.46)</f>
        <v>238.46</v>
      </c>
    </row>
    <row r="5">
      <c r="A5" s="4">
        <f>IFERROR(__xludf.DUMMYFUNCTION("""COMPUTED_VALUE"""),44930.64583333333)</f>
        <v>44930.64583</v>
      </c>
      <c r="B5" s="5">
        <f>IFERROR(__xludf.DUMMYFUNCTION("""COMPUTED_VALUE"""),233.43)</f>
        <v>233.43</v>
      </c>
    </row>
    <row r="6">
      <c r="A6" s="4">
        <f>IFERROR(__xludf.DUMMYFUNCTION("""COMPUTED_VALUE"""),44931.64583333333)</f>
        <v>44931.64583</v>
      </c>
      <c r="B6" s="5">
        <f>IFERROR(__xludf.DUMMYFUNCTION("""COMPUTED_VALUE"""),234.22)</f>
        <v>234.22</v>
      </c>
    </row>
    <row r="7">
      <c r="A7" s="4">
        <f>IFERROR(__xludf.DUMMYFUNCTION("""COMPUTED_VALUE"""),44932.64583333333)</f>
        <v>44932.64583</v>
      </c>
      <c r="B7" s="5">
        <f>IFERROR(__xludf.DUMMYFUNCTION("""COMPUTED_VALUE"""),231.25)</f>
        <v>231.25</v>
      </c>
    </row>
    <row r="8">
      <c r="A8" s="4">
        <f>IFERROR(__xludf.DUMMYFUNCTION("""COMPUTED_VALUE"""),44935.64583333333)</f>
        <v>44935.64583</v>
      </c>
      <c r="B8" s="5">
        <f>IFERROR(__xludf.DUMMYFUNCTION("""COMPUTED_VALUE"""),235.76)</f>
        <v>235.76</v>
      </c>
    </row>
    <row r="9">
      <c r="A9" s="4">
        <f>IFERROR(__xludf.DUMMYFUNCTION("""COMPUTED_VALUE"""),44936.64583333333)</f>
        <v>44936.64583</v>
      </c>
      <c r="B9" s="5">
        <f>IFERROR(__xludf.DUMMYFUNCTION("""COMPUTED_VALUE"""),249.96)</f>
        <v>249.96</v>
      </c>
    </row>
    <row r="10">
      <c r="A10" s="4">
        <f>IFERROR(__xludf.DUMMYFUNCTION("""COMPUTED_VALUE"""),44937.64583333333)</f>
        <v>44937.64583</v>
      </c>
      <c r="B10" s="5">
        <f>IFERROR(__xludf.DUMMYFUNCTION("""COMPUTED_VALUE"""),253.17)</f>
        <v>253.17</v>
      </c>
    </row>
    <row r="11">
      <c r="A11" s="4">
        <f>IFERROR(__xludf.DUMMYFUNCTION("""COMPUTED_VALUE"""),44938.64583333333)</f>
        <v>44938.64583</v>
      </c>
      <c r="B11" s="5">
        <f>IFERROR(__xludf.DUMMYFUNCTION("""COMPUTED_VALUE"""),249.56)</f>
        <v>249.56</v>
      </c>
    </row>
    <row r="12">
      <c r="A12" s="4">
        <f>IFERROR(__xludf.DUMMYFUNCTION("""COMPUTED_VALUE"""),44939.64583333333)</f>
        <v>44939.64583</v>
      </c>
      <c r="B12" s="5">
        <f>IFERROR(__xludf.DUMMYFUNCTION("""COMPUTED_VALUE"""),249.11)</f>
        <v>249.11</v>
      </c>
    </row>
    <row r="13">
      <c r="A13" s="4">
        <f>IFERROR(__xludf.DUMMYFUNCTION("""COMPUTED_VALUE"""),44942.64583333333)</f>
        <v>44942.64583</v>
      </c>
      <c r="B13" s="5">
        <f>IFERROR(__xludf.DUMMYFUNCTION("""COMPUTED_VALUE"""),250.02)</f>
        <v>250.02</v>
      </c>
    </row>
    <row r="14">
      <c r="A14" s="4">
        <f>IFERROR(__xludf.DUMMYFUNCTION("""COMPUTED_VALUE"""),44943.64583333333)</f>
        <v>44943.64583</v>
      </c>
      <c r="B14" s="5">
        <f>IFERROR(__xludf.DUMMYFUNCTION("""COMPUTED_VALUE"""),251.41)</f>
        <v>251.41</v>
      </c>
    </row>
    <row r="15">
      <c r="A15" s="4">
        <f>IFERROR(__xludf.DUMMYFUNCTION("""COMPUTED_VALUE"""),44944.64583333333)</f>
        <v>44944.64583</v>
      </c>
      <c r="B15" s="5">
        <f>IFERROR(__xludf.DUMMYFUNCTION("""COMPUTED_VALUE"""),247.23)</f>
        <v>247.23</v>
      </c>
    </row>
    <row r="16">
      <c r="A16" s="4">
        <f>IFERROR(__xludf.DUMMYFUNCTION("""COMPUTED_VALUE"""),44945.64583333333)</f>
        <v>44945.64583</v>
      </c>
      <c r="B16" s="5">
        <f>IFERROR(__xludf.DUMMYFUNCTION("""COMPUTED_VALUE"""),242.6)</f>
        <v>242.6</v>
      </c>
    </row>
    <row r="17">
      <c r="A17" s="4">
        <f>IFERROR(__xludf.DUMMYFUNCTION("""COMPUTED_VALUE"""),44946.64583333333)</f>
        <v>44946.64583</v>
      </c>
      <c r="B17" s="5">
        <f>IFERROR(__xludf.DUMMYFUNCTION("""COMPUTED_VALUE"""),244.06)</f>
        <v>244.06</v>
      </c>
    </row>
    <row r="18">
      <c r="A18" s="4">
        <f>IFERROR(__xludf.DUMMYFUNCTION("""COMPUTED_VALUE"""),44949.64583333333)</f>
        <v>44949.64583</v>
      </c>
      <c r="B18" s="5">
        <f>IFERROR(__xludf.DUMMYFUNCTION("""COMPUTED_VALUE"""),247.23)</f>
        <v>247.23</v>
      </c>
    </row>
    <row r="19">
      <c r="A19" s="4">
        <f>IFERROR(__xludf.DUMMYFUNCTION("""COMPUTED_VALUE"""),44950.64583333333)</f>
        <v>44950.64583</v>
      </c>
      <c r="B19" s="5">
        <f>IFERROR(__xludf.DUMMYFUNCTION("""COMPUTED_VALUE"""),255.56)</f>
        <v>255.56</v>
      </c>
    </row>
    <row r="20">
      <c r="A20" s="4">
        <f>IFERROR(__xludf.DUMMYFUNCTION("""COMPUTED_VALUE"""),44951.64583333333)</f>
        <v>44951.64583</v>
      </c>
      <c r="B20" s="5">
        <f>IFERROR(__xludf.DUMMYFUNCTION("""COMPUTED_VALUE"""),253.68)</f>
        <v>253.68</v>
      </c>
    </row>
    <row r="21">
      <c r="A21" s="4">
        <f>IFERROR(__xludf.DUMMYFUNCTION("""COMPUTED_VALUE"""),44953.64583333333)</f>
        <v>44953.64583</v>
      </c>
      <c r="B21" s="5">
        <f>IFERROR(__xludf.DUMMYFUNCTION("""COMPUTED_VALUE"""),269.75)</f>
        <v>269.75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IFERROR(__xludf.DUMMYFUNCTION("""COMPUTED_VALUE"""),268.57)</f>
        <v>268.57</v>
      </c>
    </row>
    <row r="23">
      <c r="A23" s="4">
        <f>IFERROR(__xludf.DUMMYFUNCTION("""COMPUTED_VALUE"""),44957.64583333333)</f>
        <v>44957.64583</v>
      </c>
      <c r="B23" s="5">
        <f>IFERROR(__xludf.DUMMYFUNCTION("""COMPUTED_VALUE"""),273.69)</f>
        <v>273.69</v>
      </c>
    </row>
    <row r="24">
      <c r="A24" s="4">
        <f>IFERROR(__xludf.DUMMYFUNCTION("""COMPUTED_VALUE"""),44958.64583333333)</f>
        <v>44958.64583</v>
      </c>
      <c r="B24" s="5">
        <f>IFERROR(__xludf.DUMMYFUNCTION("""COMPUTED_VALUE"""),270.39)</f>
        <v>270.39</v>
      </c>
    </row>
    <row r="25">
      <c r="A25" s="4">
        <f>IFERROR(__xludf.DUMMYFUNCTION("""COMPUTED_VALUE"""),44959.64583333333)</f>
        <v>44959.64583</v>
      </c>
      <c r="B25" s="5">
        <f>IFERROR(__xludf.DUMMYFUNCTION("""COMPUTED_VALUE"""),269.27)</f>
        <v>269.27</v>
      </c>
    </row>
    <row r="26">
      <c r="A26" s="4">
        <f>IFERROR(__xludf.DUMMYFUNCTION("""COMPUTED_VALUE"""),44960.64583333333)</f>
        <v>44960.64583</v>
      </c>
      <c r="B26" s="5">
        <f>IFERROR(__xludf.DUMMYFUNCTION("""COMPUTED_VALUE"""),269.66)</f>
        <v>269.66</v>
      </c>
    </row>
    <row r="27">
      <c r="A27" s="4">
        <f>IFERROR(__xludf.DUMMYFUNCTION("""COMPUTED_VALUE"""),44963.64583333333)</f>
        <v>44963.64583</v>
      </c>
      <c r="B27" s="5">
        <f>IFERROR(__xludf.DUMMYFUNCTION("""COMPUTED_VALUE"""),267.57)</f>
        <v>267.57</v>
      </c>
    </row>
    <row r="28">
      <c r="A28" s="4">
        <f>IFERROR(__xludf.DUMMYFUNCTION("""COMPUTED_VALUE"""),44964.64583333333)</f>
        <v>44964.64583</v>
      </c>
      <c r="B28" s="5">
        <f>IFERROR(__xludf.DUMMYFUNCTION("""COMPUTED_VALUE"""),263.61)</f>
        <v>263.61</v>
      </c>
    </row>
    <row r="29">
      <c r="A29" s="4">
        <f>IFERROR(__xludf.DUMMYFUNCTION("""COMPUTED_VALUE"""),44965.64583333333)</f>
        <v>44965.64583</v>
      </c>
      <c r="B29" s="5">
        <f>IFERROR(__xludf.DUMMYFUNCTION("""COMPUTED_VALUE"""),266.42)</f>
        <v>266.42</v>
      </c>
    </row>
    <row r="30">
      <c r="A30" s="4">
        <f>IFERROR(__xludf.DUMMYFUNCTION("""COMPUTED_VALUE"""),44966.64583333333)</f>
        <v>44966.64583</v>
      </c>
      <c r="B30" s="5">
        <f>IFERROR(__xludf.DUMMYFUNCTION("""COMPUTED_VALUE"""),264.4)</f>
        <v>264.4</v>
      </c>
    </row>
    <row r="31">
      <c r="A31" s="4">
        <f>IFERROR(__xludf.DUMMYFUNCTION("""COMPUTED_VALUE"""),44967.64583333333)</f>
        <v>44967.64583</v>
      </c>
      <c r="B31" s="5">
        <f>IFERROR(__xludf.DUMMYFUNCTION("""COMPUTED_VALUE"""),269.91)</f>
        <v>269.91</v>
      </c>
    </row>
    <row r="32">
      <c r="A32" s="4">
        <f>IFERROR(__xludf.DUMMYFUNCTION("""COMPUTED_VALUE"""),44970.64583333333)</f>
        <v>44970.64583</v>
      </c>
      <c r="B32" s="5">
        <f>IFERROR(__xludf.DUMMYFUNCTION("""COMPUTED_VALUE"""),267.0)</f>
        <v>267</v>
      </c>
    </row>
    <row r="33">
      <c r="A33" s="4">
        <f>IFERROR(__xludf.DUMMYFUNCTION("""COMPUTED_VALUE"""),44971.64583333333)</f>
        <v>44971.64583</v>
      </c>
      <c r="B33" s="5">
        <f>IFERROR(__xludf.DUMMYFUNCTION("""COMPUTED_VALUE"""),266.7)</f>
        <v>266.7</v>
      </c>
    </row>
    <row r="34">
      <c r="A34" s="4">
        <f>IFERROR(__xludf.DUMMYFUNCTION("""COMPUTED_VALUE"""),44972.64583333333)</f>
        <v>44972.64583</v>
      </c>
      <c r="B34" s="5">
        <f>IFERROR(__xludf.DUMMYFUNCTION("""COMPUTED_VALUE"""),268.88)</f>
        <v>268.88</v>
      </c>
    </row>
    <row r="35">
      <c r="A35" s="4">
        <f>IFERROR(__xludf.DUMMYFUNCTION("""COMPUTED_VALUE"""),44973.64583333333)</f>
        <v>44973.64583</v>
      </c>
      <c r="B35" s="5">
        <f>IFERROR(__xludf.DUMMYFUNCTION("""COMPUTED_VALUE"""),267.33)</f>
        <v>267.33</v>
      </c>
    </row>
    <row r="36">
      <c r="A36" s="4">
        <f>IFERROR(__xludf.DUMMYFUNCTION("""COMPUTED_VALUE"""),44974.64583333333)</f>
        <v>44974.64583</v>
      </c>
      <c r="B36" s="5">
        <f>IFERROR(__xludf.DUMMYFUNCTION("""COMPUTED_VALUE"""),266.3)</f>
        <v>266.3</v>
      </c>
    </row>
    <row r="37">
      <c r="A37" s="4">
        <f>IFERROR(__xludf.DUMMYFUNCTION("""COMPUTED_VALUE"""),44977.64583333333)</f>
        <v>44977.64583</v>
      </c>
      <c r="B37" s="5">
        <f>IFERROR(__xludf.DUMMYFUNCTION("""COMPUTED_VALUE"""),268.18)</f>
        <v>268.18</v>
      </c>
    </row>
    <row r="38">
      <c r="A38" s="4">
        <f>IFERROR(__xludf.DUMMYFUNCTION("""COMPUTED_VALUE"""),44978.64583333333)</f>
        <v>44978.64583</v>
      </c>
      <c r="B38" s="5">
        <f>IFERROR(__xludf.DUMMYFUNCTION("""COMPUTED_VALUE"""),264.25)</f>
        <v>264.25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IFERROR(__xludf.DUMMYFUNCTION("""COMPUTED_VALUE"""),259.98)</f>
        <v>259.98</v>
      </c>
    </row>
    <row r="40">
      <c r="A40" s="4">
        <f>IFERROR(__xludf.DUMMYFUNCTION("""COMPUTED_VALUE"""),44980.64583333333)</f>
        <v>44980.64583</v>
      </c>
      <c r="B40" s="5">
        <f>IFERROR(__xludf.DUMMYFUNCTION("""COMPUTED_VALUE"""),262.25)</f>
        <v>262.25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IFERROR(__xludf.DUMMYFUNCTION("""COMPUTED_VALUE"""),258.95)</f>
        <v>258.95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IFERROR(__xludf.DUMMYFUNCTION("""COMPUTED_VALUE"""),253.02)</f>
        <v>253.02</v>
      </c>
    </row>
    <row r="43">
      <c r="A43" s="4">
        <f>IFERROR(__xludf.DUMMYFUNCTION("""COMPUTED_VALUE"""),44985.64583333333)</f>
        <v>44985.64583</v>
      </c>
      <c r="B43" s="5">
        <f>IFERROR(__xludf.DUMMYFUNCTION("""COMPUTED_VALUE"""),254.68)</f>
        <v>254.68</v>
      </c>
    </row>
    <row r="44">
      <c r="A44" s="4">
        <f>IFERROR(__xludf.DUMMYFUNCTION("""COMPUTED_VALUE"""),44986.64583333333)</f>
        <v>44986.64583</v>
      </c>
      <c r="B44" s="5">
        <f>IFERROR(__xludf.DUMMYFUNCTION("""COMPUTED_VALUE"""),257.89)</f>
        <v>257.89</v>
      </c>
    </row>
    <row r="45">
      <c r="A45" s="4">
        <f>IFERROR(__xludf.DUMMYFUNCTION("""COMPUTED_VALUE"""),44987.64583333333)</f>
        <v>44987.64583</v>
      </c>
      <c r="B45" s="5">
        <f>IFERROR(__xludf.DUMMYFUNCTION("""COMPUTED_VALUE"""),254.53)</f>
        <v>254.53</v>
      </c>
    </row>
    <row r="46">
      <c r="A46" s="4">
        <f>IFERROR(__xludf.DUMMYFUNCTION("""COMPUTED_VALUE"""),44988.64583333333)</f>
        <v>44988.64583</v>
      </c>
      <c r="B46" s="5">
        <f>IFERROR(__xludf.DUMMYFUNCTION("""COMPUTED_VALUE"""),259.1)</f>
        <v>259.1</v>
      </c>
    </row>
    <row r="47">
      <c r="A47" s="4">
        <f>IFERROR(__xludf.DUMMYFUNCTION("""COMPUTED_VALUE"""),44991.64583333333)</f>
        <v>44991.64583</v>
      </c>
      <c r="B47" s="5">
        <f>IFERROR(__xludf.DUMMYFUNCTION("""COMPUTED_VALUE"""),266.42)</f>
        <v>266.42</v>
      </c>
    </row>
    <row r="48">
      <c r="A48" s="4">
        <f>IFERROR(__xludf.DUMMYFUNCTION("""COMPUTED_VALUE"""),44993.64583333333)</f>
        <v>44993.64583</v>
      </c>
      <c r="B48" s="5">
        <f>IFERROR(__xludf.DUMMYFUNCTION("""COMPUTED_VALUE"""),265.94)</f>
        <v>265.94</v>
      </c>
    </row>
    <row r="49">
      <c r="A49" s="4">
        <f>IFERROR(__xludf.DUMMYFUNCTION("""COMPUTED_VALUE"""),44994.64583333333)</f>
        <v>44994.64583</v>
      </c>
      <c r="B49" s="5">
        <f>IFERROR(__xludf.DUMMYFUNCTION("""COMPUTED_VALUE"""),261.64)</f>
        <v>261.64</v>
      </c>
    </row>
    <row r="50">
      <c r="A50" s="4">
        <f>IFERROR(__xludf.DUMMYFUNCTION("""COMPUTED_VALUE"""),44995.64583333333)</f>
        <v>44995.64583</v>
      </c>
      <c r="B50" s="5">
        <f>IFERROR(__xludf.DUMMYFUNCTION("""COMPUTED_VALUE"""),263.85)</f>
        <v>263.85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IFERROR(__xludf.DUMMYFUNCTION("""COMPUTED_VALUE"""),255.71)</f>
        <v>255.71</v>
      </c>
    </row>
    <row r="52">
      <c r="A52" s="4">
        <f>IFERROR(__xludf.DUMMYFUNCTION("""COMPUTED_VALUE"""),44999.64583333333)</f>
        <v>44999.64583</v>
      </c>
      <c r="B52" s="5">
        <f>IFERROR(__xludf.DUMMYFUNCTION("""COMPUTED_VALUE"""),252.23)</f>
        <v>252.23</v>
      </c>
    </row>
    <row r="53">
      <c r="A53" s="4">
        <f>IFERROR(__xludf.DUMMYFUNCTION("""COMPUTED_VALUE"""),45000.64583333333)</f>
        <v>45000.64583</v>
      </c>
      <c r="B53" s="5">
        <f>IFERROR(__xludf.DUMMYFUNCTION("""COMPUTED_VALUE"""),249.02)</f>
        <v>249.02</v>
      </c>
    </row>
    <row r="54">
      <c r="A54" s="4">
        <f>IFERROR(__xludf.DUMMYFUNCTION("""COMPUTED_VALUE"""),45001.64583333333)</f>
        <v>45001.64583</v>
      </c>
      <c r="B54" s="5">
        <f>IFERROR(__xludf.DUMMYFUNCTION("""COMPUTED_VALUE"""),251.65)</f>
        <v>251.65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IFERROR(__xludf.DUMMYFUNCTION("""COMPUTED_VALUE"""),253.65)</f>
        <v>253.65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IFERROR(__xludf.DUMMYFUNCTION("""COMPUTED_VALUE"""),248.66)</f>
        <v>248.66</v>
      </c>
    </row>
    <row r="57">
      <c r="A57" s="4">
        <f>IFERROR(__xludf.DUMMYFUNCTION("""COMPUTED_VALUE"""),45006.64583333333)</f>
        <v>45006.64583</v>
      </c>
      <c r="B57" s="5">
        <f>IFERROR(__xludf.DUMMYFUNCTION("""COMPUTED_VALUE"""),249.75)</f>
        <v>249.75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IFERROR(__xludf.DUMMYFUNCTION("""COMPUTED_VALUE"""),251.9)</f>
        <v>251.9</v>
      </c>
    </row>
    <row r="59">
      <c r="A59" s="4">
        <f>IFERROR(__xludf.DUMMYFUNCTION("""COMPUTED_VALUE"""),45008.64583333333)</f>
        <v>45008.64583</v>
      </c>
      <c r="B59" s="5">
        <f>IFERROR(__xludf.DUMMYFUNCTION("""COMPUTED_VALUE"""),253.74)</f>
        <v>253.74</v>
      </c>
    </row>
    <row r="60">
      <c r="A60" s="4">
        <f>IFERROR(__xludf.DUMMYFUNCTION("""COMPUTED_VALUE"""),45009.64583333333)</f>
        <v>45009.64583</v>
      </c>
      <c r="B60" s="5">
        <f>IFERROR(__xludf.DUMMYFUNCTION("""COMPUTED_VALUE"""),252.14)</f>
        <v>252.14</v>
      </c>
    </row>
    <row r="61">
      <c r="A61" s="4">
        <f>IFERROR(__xludf.DUMMYFUNCTION("""COMPUTED_VALUE"""),45012.64583333333)</f>
        <v>45012.64583</v>
      </c>
      <c r="B61" s="5">
        <f>IFERROR(__xludf.DUMMYFUNCTION("""COMPUTED_VALUE"""),249.44)</f>
        <v>249.44</v>
      </c>
    </row>
    <row r="62">
      <c r="A62" s="4">
        <f>IFERROR(__xludf.DUMMYFUNCTION("""COMPUTED_VALUE"""),45013.64583333333)</f>
        <v>45013.64583</v>
      </c>
      <c r="B62" s="5">
        <f>IFERROR(__xludf.DUMMYFUNCTION("""COMPUTED_VALUE"""),243.12)</f>
        <v>243.12</v>
      </c>
    </row>
    <row r="63">
      <c r="A63" s="4">
        <f>IFERROR(__xludf.DUMMYFUNCTION("""COMPUTED_VALUE"""),45014.64583333333)</f>
        <v>45014.64583</v>
      </c>
      <c r="B63" s="5">
        <f>IFERROR(__xludf.DUMMYFUNCTION("""COMPUTED_VALUE"""),247.72)</f>
        <v>247.72</v>
      </c>
    </row>
    <row r="64">
      <c r="A64" s="4">
        <f>IFERROR(__xludf.DUMMYFUNCTION("""COMPUTED_VALUE"""),45016.64583333333)</f>
        <v>45016.64583</v>
      </c>
      <c r="B64" s="5">
        <f>IFERROR(__xludf.DUMMYFUNCTION("""COMPUTED_VALUE"""),254.74)</f>
        <v>254.74</v>
      </c>
    </row>
    <row r="65">
      <c r="A65" s="4">
        <f>IFERROR(__xludf.DUMMYFUNCTION("""COMPUTED_VALUE"""),45019.64583333333)</f>
        <v>45019.64583</v>
      </c>
      <c r="B65" s="5">
        <f>IFERROR(__xludf.DUMMYFUNCTION("""COMPUTED_VALUE"""),256.83)</f>
        <v>256.83</v>
      </c>
    </row>
    <row r="66">
      <c r="A66" s="4">
        <f>IFERROR(__xludf.DUMMYFUNCTION("""COMPUTED_VALUE"""),45021.64583333333)</f>
        <v>45021.64583</v>
      </c>
      <c r="B66" s="5">
        <f>IFERROR(__xludf.DUMMYFUNCTION("""COMPUTED_VALUE"""),258.22)</f>
        <v>258.22</v>
      </c>
    </row>
    <row r="67">
      <c r="A67" s="4">
        <f>IFERROR(__xludf.DUMMYFUNCTION("""COMPUTED_VALUE"""),45022.64583333333)</f>
        <v>45022.64583</v>
      </c>
      <c r="B67" s="5">
        <f>IFERROR(__xludf.DUMMYFUNCTION("""COMPUTED_VALUE"""),264.94)</f>
        <v>264.94</v>
      </c>
    </row>
    <row r="68">
      <c r="A68" s="4">
        <f>IFERROR(__xludf.DUMMYFUNCTION("""COMPUTED_VALUE"""),45026.64583333333)</f>
        <v>45026.64583</v>
      </c>
      <c r="B68" s="5">
        <f>IFERROR(__xludf.DUMMYFUNCTION("""COMPUTED_VALUE"""),279.26)</f>
        <v>279.26</v>
      </c>
    </row>
    <row r="69">
      <c r="A69" s="4">
        <f>IFERROR(__xludf.DUMMYFUNCTION("""COMPUTED_VALUE"""),45027.64583333333)</f>
        <v>45027.64583</v>
      </c>
      <c r="B69" s="5">
        <f>IFERROR(__xludf.DUMMYFUNCTION("""COMPUTED_VALUE"""),277.68)</f>
        <v>277.68</v>
      </c>
    </row>
    <row r="70">
      <c r="A70" s="4">
        <f>IFERROR(__xludf.DUMMYFUNCTION("""COMPUTED_VALUE"""),45028.64583333333)</f>
        <v>45028.64583</v>
      </c>
      <c r="B70" s="5">
        <f>IFERROR(__xludf.DUMMYFUNCTION("""COMPUTED_VALUE"""),281.8)</f>
        <v>281.8</v>
      </c>
    </row>
    <row r="71">
      <c r="A71" s="4">
        <f>IFERROR(__xludf.DUMMYFUNCTION("""COMPUTED_VALUE"""),45029.64583333333)</f>
        <v>45029.64583</v>
      </c>
      <c r="B71" s="5">
        <f>IFERROR(__xludf.DUMMYFUNCTION("""COMPUTED_VALUE"""),284.22)</f>
        <v>284.22</v>
      </c>
    </row>
    <row r="72">
      <c r="A72" s="4">
        <f>IFERROR(__xludf.DUMMYFUNCTION("""COMPUTED_VALUE"""),45033.64583333333)</f>
        <v>45033.64583</v>
      </c>
      <c r="B72" s="5">
        <f>IFERROR(__xludf.DUMMYFUNCTION("""COMPUTED_VALUE"""),285.83)</f>
        <v>285.83</v>
      </c>
    </row>
    <row r="73">
      <c r="A73" s="4">
        <f>IFERROR(__xludf.DUMMYFUNCTION("""COMPUTED_VALUE"""),45034.64583333333)</f>
        <v>45034.64583</v>
      </c>
      <c r="B73" s="5">
        <f>IFERROR(__xludf.DUMMYFUNCTION("""COMPUTED_VALUE"""),286.34)</f>
        <v>286.34</v>
      </c>
    </row>
    <row r="74">
      <c r="A74" s="4">
        <f>IFERROR(__xludf.DUMMYFUNCTION("""COMPUTED_VALUE"""),45035.64583333333)</f>
        <v>45035.64583</v>
      </c>
      <c r="B74" s="5">
        <f>IFERROR(__xludf.DUMMYFUNCTION("""COMPUTED_VALUE"""),284.16)</f>
        <v>284.16</v>
      </c>
    </row>
    <row r="75">
      <c r="A75" s="4">
        <f>IFERROR(__xludf.DUMMYFUNCTION("""COMPUTED_VALUE"""),45036.64583333333)</f>
        <v>45036.64583</v>
      </c>
      <c r="B75" s="5">
        <f>IFERROR(__xludf.DUMMYFUNCTION("""COMPUTED_VALUE"""),288.64)</f>
        <v>288.64</v>
      </c>
    </row>
    <row r="76">
      <c r="A76" s="4">
        <f>IFERROR(__xludf.DUMMYFUNCTION("""COMPUTED_VALUE"""),45037.64583333333)</f>
        <v>45037.64583</v>
      </c>
      <c r="B76" s="5">
        <f>IFERROR(__xludf.DUMMYFUNCTION("""COMPUTED_VALUE"""),285.25)</f>
        <v>285.25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IFERROR(__xludf.DUMMYFUNCTION("""COMPUTED_VALUE"""),287.67)</f>
        <v>287.67</v>
      </c>
    </row>
    <row r="78">
      <c r="A78" s="4">
        <f>IFERROR(__xludf.DUMMYFUNCTION("""COMPUTED_VALUE"""),45041.64583333333)</f>
        <v>45041.64583</v>
      </c>
      <c r="B78" s="5">
        <f>IFERROR(__xludf.DUMMYFUNCTION("""COMPUTED_VALUE"""),286.67)</f>
        <v>286.67</v>
      </c>
    </row>
    <row r="79">
      <c r="A79" s="4">
        <f>IFERROR(__xludf.DUMMYFUNCTION("""COMPUTED_VALUE"""),45042.64583333333)</f>
        <v>45042.64583</v>
      </c>
      <c r="B79" s="5">
        <f>IFERROR(__xludf.DUMMYFUNCTION("""COMPUTED_VALUE"""),289.49)</f>
        <v>289.49</v>
      </c>
    </row>
    <row r="80">
      <c r="A80" s="4">
        <f>IFERROR(__xludf.DUMMYFUNCTION("""COMPUTED_VALUE"""),45043.64583333333)</f>
        <v>45043.64583</v>
      </c>
      <c r="B80" s="5">
        <f>IFERROR(__xludf.DUMMYFUNCTION("""COMPUTED_VALUE"""),291.55)</f>
        <v>291.55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IFERROR(__xludf.DUMMYFUNCTION("""COMPUTED_VALUE"""),293.58)</f>
        <v>293.58</v>
      </c>
    </row>
    <row r="82">
      <c r="A82" s="4">
        <f>IFERROR(__xludf.DUMMYFUNCTION("""COMPUTED_VALUE"""),45048.64583333333)</f>
        <v>45048.64583</v>
      </c>
      <c r="B82" s="5">
        <f>IFERROR(__xludf.DUMMYFUNCTION("""COMPUTED_VALUE"""),290.73)</f>
        <v>290.73</v>
      </c>
    </row>
    <row r="83">
      <c r="A83" s="4">
        <f>IFERROR(__xludf.DUMMYFUNCTION("""COMPUTED_VALUE"""),45049.64583333333)</f>
        <v>45049.64583</v>
      </c>
      <c r="B83" s="5">
        <f>IFERROR(__xludf.DUMMYFUNCTION("""COMPUTED_VALUE"""),292.82)</f>
        <v>292.82</v>
      </c>
    </row>
    <row r="84">
      <c r="A84" s="4">
        <f>IFERROR(__xludf.DUMMYFUNCTION("""COMPUTED_VALUE"""),45050.64583333333)</f>
        <v>45050.64583</v>
      </c>
      <c r="B84" s="5">
        <f>IFERROR(__xludf.DUMMYFUNCTION("""COMPUTED_VALUE"""),291.06)</f>
        <v>291.06</v>
      </c>
    </row>
    <row r="85">
      <c r="A85" s="4">
        <f>IFERROR(__xludf.DUMMYFUNCTION("""COMPUTED_VALUE"""),45051.64583333333)</f>
        <v>45051.64583</v>
      </c>
      <c r="B85" s="5">
        <f>IFERROR(__xludf.DUMMYFUNCTION("""COMPUTED_VALUE"""),288.82)</f>
        <v>288.82</v>
      </c>
    </row>
    <row r="86">
      <c r="A86" s="4">
        <f>IFERROR(__xludf.DUMMYFUNCTION("""COMPUTED_VALUE"""),45054.64583333333)</f>
        <v>45054.64583</v>
      </c>
      <c r="B86" s="5">
        <f>IFERROR(__xludf.DUMMYFUNCTION("""COMPUTED_VALUE"""),302.99)</f>
        <v>302.99</v>
      </c>
    </row>
    <row r="87">
      <c r="A87" s="4">
        <f>IFERROR(__xludf.DUMMYFUNCTION("""COMPUTED_VALUE"""),45055.64583333333)</f>
        <v>45055.64583</v>
      </c>
      <c r="B87" s="5">
        <f>IFERROR(__xludf.DUMMYFUNCTION("""COMPUTED_VALUE"""),304.9)</f>
        <v>304.9</v>
      </c>
    </row>
    <row r="88">
      <c r="A88" s="4">
        <f>IFERROR(__xludf.DUMMYFUNCTION("""COMPUTED_VALUE"""),45056.64583333333)</f>
        <v>45056.64583</v>
      </c>
      <c r="B88" s="5">
        <f>IFERROR(__xludf.DUMMYFUNCTION("""COMPUTED_VALUE"""),308.44)</f>
        <v>308.44</v>
      </c>
    </row>
    <row r="89">
      <c r="A89" s="4">
        <f>IFERROR(__xludf.DUMMYFUNCTION("""COMPUTED_VALUE"""),45057.64583333333)</f>
        <v>45057.64583</v>
      </c>
      <c r="B89" s="5">
        <f>IFERROR(__xludf.DUMMYFUNCTION("""COMPUTED_VALUE"""),309.71)</f>
        <v>309.71</v>
      </c>
    </row>
    <row r="90">
      <c r="A90" s="4">
        <f>IFERROR(__xludf.DUMMYFUNCTION("""COMPUTED_VALUE"""),45058.64583333333)</f>
        <v>45058.64583</v>
      </c>
      <c r="B90" s="5">
        <f>IFERROR(__xludf.DUMMYFUNCTION("""COMPUTED_VALUE"""),312.34)</f>
        <v>312.34</v>
      </c>
    </row>
    <row r="91">
      <c r="A91" s="4">
        <f>IFERROR(__xludf.DUMMYFUNCTION("""COMPUTED_VALUE"""),45061.64583333333)</f>
        <v>45061.64583</v>
      </c>
      <c r="B91" s="5">
        <f>IFERROR(__xludf.DUMMYFUNCTION("""COMPUTED_VALUE"""),321.36)</f>
        <v>321.36</v>
      </c>
    </row>
    <row r="92">
      <c r="A92" s="4">
        <f>IFERROR(__xludf.DUMMYFUNCTION("""COMPUTED_VALUE"""),45062.64583333333)</f>
        <v>45062.64583</v>
      </c>
      <c r="B92" s="5">
        <f>IFERROR(__xludf.DUMMYFUNCTION("""COMPUTED_VALUE"""),315.49)</f>
        <v>315.49</v>
      </c>
    </row>
    <row r="93">
      <c r="A93" s="4">
        <f>IFERROR(__xludf.DUMMYFUNCTION("""COMPUTED_VALUE"""),45063.64583333333)</f>
        <v>45063.64583</v>
      </c>
      <c r="B93" s="5">
        <f>IFERROR(__xludf.DUMMYFUNCTION("""COMPUTED_VALUE"""),312.07)</f>
        <v>312.07</v>
      </c>
    </row>
    <row r="94">
      <c r="A94" s="4">
        <f>IFERROR(__xludf.DUMMYFUNCTION("""COMPUTED_VALUE"""),45064.64583333333)</f>
        <v>45064.64583</v>
      </c>
      <c r="B94" s="5">
        <f>IFERROR(__xludf.DUMMYFUNCTION("""COMPUTED_VALUE"""),307.8)</f>
        <v>307.8</v>
      </c>
    </row>
    <row r="95">
      <c r="A95" s="4">
        <f>IFERROR(__xludf.DUMMYFUNCTION("""COMPUTED_VALUE"""),45065.64583333333)</f>
        <v>45065.64583</v>
      </c>
      <c r="B95" s="5">
        <f>IFERROR(__xludf.DUMMYFUNCTION("""COMPUTED_VALUE"""),317.79)</f>
        <v>317.79</v>
      </c>
    </row>
    <row r="96">
      <c r="A96" s="4">
        <f>IFERROR(__xludf.DUMMYFUNCTION("""COMPUTED_VALUE"""),45068.64583333333)</f>
        <v>45068.64583</v>
      </c>
      <c r="B96" s="5">
        <f>IFERROR(__xludf.DUMMYFUNCTION("""COMPUTED_VALUE"""),316.31)</f>
        <v>316.31</v>
      </c>
    </row>
    <row r="97">
      <c r="A97" s="4">
        <f>IFERROR(__xludf.DUMMYFUNCTION("""COMPUTED_VALUE"""),45069.64583333333)</f>
        <v>45069.64583</v>
      </c>
      <c r="B97" s="5">
        <f>IFERROR(__xludf.DUMMYFUNCTION("""COMPUTED_VALUE"""),319.94)</f>
        <v>319.94</v>
      </c>
    </row>
    <row r="98">
      <c r="A98" s="4">
        <f>IFERROR(__xludf.DUMMYFUNCTION("""COMPUTED_VALUE"""),45070.64583333333)</f>
        <v>45070.64583</v>
      </c>
      <c r="B98" s="5">
        <f>IFERROR(__xludf.DUMMYFUNCTION("""COMPUTED_VALUE"""),314.91)</f>
        <v>314.91</v>
      </c>
    </row>
    <row r="99">
      <c r="A99" s="4">
        <f>IFERROR(__xludf.DUMMYFUNCTION("""COMPUTED_VALUE"""),45071.64583333333)</f>
        <v>45071.64583</v>
      </c>
      <c r="B99" s="5">
        <f>IFERROR(__xludf.DUMMYFUNCTION("""COMPUTED_VALUE"""),311.68)</f>
        <v>311.68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IFERROR(__xludf.DUMMYFUNCTION("""COMPUTED_VALUE"""),313.86)</f>
        <v>313.86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IFERROR(__xludf.DUMMYFUNCTION("""COMPUTED_VALUE"""),315.67)</f>
        <v>315.67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IFERROR(__xludf.DUMMYFUNCTION("""COMPUTED_VALUE"""),314.07)</f>
        <v>314.07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IFERROR(__xludf.DUMMYFUNCTION("""COMPUTED_VALUE"""),318.61)</f>
        <v>318.61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IFERROR(__xludf.DUMMYFUNCTION("""COMPUTED_VALUE"""),324.0)</f>
        <v>324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IFERROR(__xludf.DUMMYFUNCTION("""COMPUTED_VALUE"""),324.42)</f>
        <v>324.42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IFERROR(__xludf.DUMMYFUNCTION("""COMPUTED_VALUE"""),330.68)</f>
        <v>330.68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IFERROR(__xludf.DUMMYFUNCTION("""COMPUTED_VALUE"""),336.44)</f>
        <v>336.44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IFERROR(__xludf.DUMMYFUNCTION("""COMPUTED_VALUE"""),343.82)</f>
        <v>343.82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IFERROR(__xludf.DUMMYFUNCTION("""COMPUTED_VALUE"""),338.83)</f>
        <v>338.83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IFERROR(__xludf.DUMMYFUNCTION("""COMPUTED_VALUE"""),340.4)</f>
        <v>340.4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IFERROR(__xludf.DUMMYFUNCTION("""COMPUTED_VALUE"""),341.52)</f>
        <v>341.52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IFERROR(__xludf.DUMMYFUNCTION("""COMPUTED_VALUE"""),340.34)</f>
        <v>340.34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IFERROR(__xludf.DUMMYFUNCTION("""COMPUTED_VALUE"""),345.24)</f>
        <v>345.24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IFERROR(__xludf.DUMMYFUNCTION("""COMPUTED_VALUE"""),344.12)</f>
        <v>344.12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IFERROR(__xludf.DUMMYFUNCTION("""COMPUTED_VALUE"""),344.94)</f>
        <v>344.94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IFERROR(__xludf.DUMMYFUNCTION("""COMPUTED_VALUE"""),342.67)</f>
        <v>342.67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IFERROR(__xludf.DUMMYFUNCTION("""COMPUTED_VALUE"""),353.08)</f>
        <v>353.08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IFERROR(__xludf.DUMMYFUNCTION("""COMPUTED_VALUE"""),351.96)</f>
        <v>351.96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IFERROR(__xludf.DUMMYFUNCTION("""COMPUTED_VALUE"""),344.67)</f>
        <v>344.67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IFERROR(__xludf.DUMMYFUNCTION("""COMPUTED_VALUE"""),338.8)</f>
        <v>338.8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IFERROR(__xludf.DUMMYFUNCTION("""COMPUTED_VALUE"""),343.76)</f>
        <v>343.76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IFERROR(__xludf.DUMMYFUNCTION("""COMPUTED_VALUE"""),346.94)</f>
        <v>346.94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IFERROR(__xludf.DUMMYFUNCTION("""COMPUTED_VALUE"""),355.14)</f>
        <v>355.14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IFERROR(__xludf.DUMMYFUNCTION("""COMPUTED_VALUE"""),360.53)</f>
        <v>360.53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IFERROR(__xludf.DUMMYFUNCTION("""COMPUTED_VALUE"""),357.65)</f>
        <v>357.65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IFERROR(__xludf.DUMMYFUNCTION("""COMPUTED_VALUE"""),358.05)</f>
        <v>358.05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IFERROR(__xludf.DUMMYFUNCTION("""COMPUTED_VALUE"""),356.11)</f>
        <v>356.11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IFERROR(__xludf.DUMMYFUNCTION("""COMPUTED_VALUE"""),363.71)</f>
        <v>363.71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IFERROR(__xludf.DUMMYFUNCTION("""COMPUTED_VALUE"""),374.24)</f>
        <v>374.24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IFERROR(__xludf.DUMMYFUNCTION("""COMPUTED_VALUE"""),374.51)</f>
        <v>374.51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IFERROR(__xludf.DUMMYFUNCTION("""COMPUTED_VALUE"""),380.48)</f>
        <v>380.48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IFERROR(__xludf.DUMMYFUNCTION("""COMPUTED_VALUE"""),376.21)</f>
        <v>376.21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IFERROR(__xludf.DUMMYFUNCTION("""COMPUTED_VALUE"""),375.72)</f>
        <v>375.72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IFERROR(__xludf.DUMMYFUNCTION("""COMPUTED_VALUE"""),378.3)</f>
        <v>378.3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IFERROR(__xludf.DUMMYFUNCTION("""COMPUTED_VALUE"""),374.42)</f>
        <v>374.42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IFERROR(__xludf.DUMMYFUNCTION("""COMPUTED_VALUE"""),370.55)</f>
        <v>370.55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IFERROR(__xludf.DUMMYFUNCTION("""COMPUTED_VALUE"""),375.69)</f>
        <v>375.69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IFERROR(__xludf.DUMMYFUNCTION("""COMPUTED_VALUE"""),376.33)</f>
        <v>376.33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IFERROR(__xludf.DUMMYFUNCTION("""COMPUTED_VALUE"""),378.81)</f>
        <v>378.81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IFERROR(__xludf.DUMMYFUNCTION("""COMPUTED_VALUE"""),380.93)</f>
        <v>380.93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IFERROR(__xludf.DUMMYFUNCTION("""COMPUTED_VALUE"""),387.11)</f>
        <v>387.11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IFERROR(__xludf.DUMMYFUNCTION("""COMPUTED_VALUE"""),388.1)</f>
        <v>388.1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IFERROR(__xludf.DUMMYFUNCTION("""COMPUTED_VALUE"""),389.68)</f>
        <v>389.68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IFERROR(__xludf.DUMMYFUNCTION("""COMPUTED_VALUE"""),384.59)</f>
        <v>384.59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IFERROR(__xludf.DUMMYFUNCTION("""COMPUTED_VALUE"""),390.04)</f>
        <v>390.04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IFERROR(__xludf.DUMMYFUNCTION("""COMPUTED_VALUE"""),389.65)</f>
        <v>389.65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IFERROR(__xludf.DUMMYFUNCTION("""COMPUTED_VALUE"""),376.94)</f>
        <v>376.94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IFERROR(__xludf.DUMMYFUNCTION("""COMPUTED_VALUE"""),374.7)</f>
        <v>374.7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IFERROR(__xludf.DUMMYFUNCTION("""COMPUTED_VALUE"""),372.3)</f>
        <v>372.3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IFERROR(__xludf.DUMMYFUNCTION("""COMPUTED_VALUE"""),368.97)</f>
        <v>368.97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IFERROR(__xludf.DUMMYFUNCTION("""COMPUTED_VALUE"""),367.64)</f>
        <v>367.64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IFERROR(__xludf.DUMMYFUNCTION("""COMPUTED_VALUE"""),376.87)</f>
        <v>376.87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IFERROR(__xludf.DUMMYFUNCTION("""COMPUTED_VALUE"""),374.27)</f>
        <v>374.27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IFERROR(__xludf.DUMMYFUNCTION("""COMPUTED_VALUE"""),370.37)</f>
        <v>370.37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IFERROR(__xludf.DUMMYFUNCTION("""COMPUTED_VALUE"""),367.67)</f>
        <v>367.67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IFERROR(__xludf.DUMMYFUNCTION("""COMPUTED_VALUE"""),374.57)</f>
        <v>374.57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IFERROR(__xludf.DUMMYFUNCTION("""COMPUTED_VALUE"""),371.55)</f>
        <v>371.55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IFERROR(__xludf.DUMMYFUNCTION("""COMPUTED_VALUE"""),372.79)</f>
        <v>372.79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IFERROR(__xludf.DUMMYFUNCTION("""COMPUTED_VALUE"""),375.63)</f>
        <v>375.63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IFERROR(__xludf.DUMMYFUNCTION("""COMPUTED_VALUE"""),375.45)</f>
        <v>375.45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IFERROR(__xludf.DUMMYFUNCTION("""COMPUTED_VALUE"""),371.64)</f>
        <v>371.64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IFERROR(__xludf.DUMMYFUNCTION("""COMPUTED_VALUE"""),369.85)</f>
        <v>369.85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IFERROR(__xludf.DUMMYFUNCTION("""COMPUTED_VALUE"""),366.31)</f>
        <v>366.31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IFERROR(__xludf.DUMMYFUNCTION("""COMPUTED_VALUE"""),364.68)</f>
        <v>364.68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IFERROR(__xludf.DUMMYFUNCTION("""COMPUTED_VALUE"""),367.55)</f>
        <v>367.55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IFERROR(__xludf.DUMMYFUNCTION("""COMPUTED_VALUE"""),366.58)</f>
        <v>366.58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IFERROR(__xludf.DUMMYFUNCTION("""COMPUTED_VALUE"""),363.83)</f>
        <v>363.83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IFERROR(__xludf.DUMMYFUNCTION("""COMPUTED_VALUE"""),370.0)</f>
        <v>370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IFERROR(__xludf.DUMMYFUNCTION("""COMPUTED_VALUE"""),368.67)</f>
        <v>368.67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IFERROR(__xludf.DUMMYFUNCTION("""COMPUTED_VALUE"""),369.97)</f>
        <v>369.97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IFERROR(__xludf.DUMMYFUNCTION("""COMPUTED_VALUE"""),369.43)</f>
        <v>369.43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IFERROR(__xludf.DUMMYFUNCTION("""COMPUTED_VALUE"""),372.24)</f>
        <v>372.24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IFERROR(__xludf.DUMMYFUNCTION("""COMPUTED_VALUE"""),379.72)</f>
        <v>379.72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IFERROR(__xludf.DUMMYFUNCTION("""COMPUTED_VALUE"""),384.32)</f>
        <v>384.32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IFERROR(__xludf.DUMMYFUNCTION("""COMPUTED_VALUE"""),375.82)</f>
        <v>375.82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IFERROR(__xludf.DUMMYFUNCTION("""COMPUTED_VALUE"""),378.9)</f>
        <v>378.9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IFERROR(__xludf.DUMMYFUNCTION("""COMPUTED_VALUE"""),378.12)</f>
        <v>378.12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IFERROR(__xludf.DUMMYFUNCTION("""COMPUTED_VALUE"""),383.96)</f>
        <v>383.96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IFERROR(__xludf.DUMMYFUNCTION("""COMPUTED_VALUE"""),387.83)</f>
        <v>387.83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IFERROR(__xludf.DUMMYFUNCTION("""COMPUTED_VALUE"""),386.53)</f>
        <v>386.53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IFERROR(__xludf.DUMMYFUNCTION("""COMPUTED_VALUE"""),379.6)</f>
        <v>379.6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IFERROR(__xludf.DUMMYFUNCTION("""COMPUTED_VALUE"""),375.6)</f>
        <v>375.6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IFERROR(__xludf.DUMMYFUNCTION("""COMPUTED_VALUE"""),374.54)</f>
        <v>374.54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IFERROR(__xludf.DUMMYFUNCTION("""COMPUTED_VALUE"""),375.21)</f>
        <v>375.21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IFERROR(__xludf.DUMMYFUNCTION("""COMPUTED_VALUE"""),375.42)</f>
        <v>375.42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IFERROR(__xludf.DUMMYFUNCTION("""COMPUTED_VALUE"""),371.76)</f>
        <v>371.76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IFERROR(__xludf.DUMMYFUNCTION("""COMPUTED_VALUE"""),381.51)</f>
        <v>381.51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IFERROR(__xludf.DUMMYFUNCTION("""COMPUTED_VALUE"""),375.6)</f>
        <v>375.6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IFERROR(__xludf.DUMMYFUNCTION("""COMPUTED_VALUE"""),371.46)</f>
        <v>371.46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IFERROR(__xludf.DUMMYFUNCTION("""COMPUTED_VALUE"""),375.09)</f>
        <v>375.09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IFERROR(__xludf.DUMMYFUNCTION("""COMPUTED_VALUE"""),376.81)</f>
        <v>376.81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IFERROR(__xludf.DUMMYFUNCTION("""COMPUTED_VALUE"""),373.73)</f>
        <v>373.73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IFERROR(__xludf.DUMMYFUNCTION("""COMPUTED_VALUE"""),381.72)</f>
        <v>381.72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IFERROR(__xludf.DUMMYFUNCTION("""COMPUTED_VALUE"""),383.81)</f>
        <v>383.81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IFERROR(__xludf.DUMMYFUNCTION("""COMPUTED_VALUE"""),385.59)</f>
        <v>385.59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IFERROR(__xludf.DUMMYFUNCTION("""COMPUTED_VALUE"""),403.84)</f>
        <v>403.84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IFERROR(__xludf.DUMMYFUNCTION("""COMPUTED_VALUE"""),403.3)</f>
        <v>403.3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IFERROR(__xludf.DUMMYFUNCTION("""COMPUTED_VALUE"""),396.94)</f>
        <v>396.94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IFERROR(__xludf.DUMMYFUNCTION("""COMPUTED_VALUE"""),404.69)</f>
        <v>404.69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IFERROR(__xludf.DUMMYFUNCTION("""COMPUTED_VALUE"""),404.87)</f>
        <v>404.87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IFERROR(__xludf.DUMMYFUNCTION("""COMPUTED_VALUE"""),401.48)</f>
        <v>401.48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IFERROR(__xludf.DUMMYFUNCTION("""COMPUTED_VALUE"""),391.89)</f>
        <v>391.89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IFERROR(__xludf.DUMMYFUNCTION("""COMPUTED_VALUE"""),386.14)</f>
        <v>386.14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IFERROR(__xludf.DUMMYFUNCTION("""COMPUTED_VALUE"""),379.3)</f>
        <v>379.3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IFERROR(__xludf.DUMMYFUNCTION("""COMPUTED_VALUE"""),388.07)</f>
        <v>388.07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IFERROR(__xludf.DUMMYFUNCTION("""COMPUTED_VALUE"""),380.48)</f>
        <v>380.48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IFERROR(__xludf.DUMMYFUNCTION("""COMPUTED_VALUE"""),380.57)</f>
        <v>380.57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IFERROR(__xludf.DUMMYFUNCTION("""COMPUTED_VALUE"""),379.99)</f>
        <v>379.99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IFERROR(__xludf.DUMMYFUNCTION("""COMPUTED_VALUE"""),385.29)</f>
        <v>385.29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IFERROR(__xludf.DUMMYFUNCTION("""COMPUTED_VALUE"""),391.98)</f>
        <v>391.98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IFERROR(__xludf.DUMMYFUNCTION("""COMPUTED_VALUE"""),391.1)</f>
        <v>391.1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IFERROR(__xludf.DUMMYFUNCTION("""COMPUTED_VALUE"""),390.47)</f>
        <v>390.47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IFERROR(__xludf.DUMMYFUNCTION("""COMPUTED_VALUE"""),388.98)</f>
        <v>388.98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IFERROR(__xludf.DUMMYFUNCTION("""COMPUTED_VALUE"""),393.1)</f>
        <v>393.1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IFERROR(__xludf.DUMMYFUNCTION("""COMPUTED_VALUE"""),394.13)</f>
        <v>394.13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IFERROR(__xludf.DUMMYFUNCTION("""COMPUTED_VALUE"""),395.46)</f>
        <v>395.46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IFERROR(__xludf.DUMMYFUNCTION("""COMPUTED_VALUE"""),406.54)</f>
        <v>406.54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IFERROR(__xludf.DUMMYFUNCTION("""COMPUTED_VALUE"""),411.9)</f>
        <v>411.9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IFERROR(__xludf.DUMMYFUNCTION("""COMPUTED_VALUE"""),412.59)</f>
        <v>412.59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IFERROR(__xludf.DUMMYFUNCTION("""COMPUTED_VALUE"""),408.2)</f>
        <v>408.2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IFERROR(__xludf.DUMMYFUNCTION("""COMPUTED_VALUE"""),412.68)</f>
        <v>412.68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IFERROR(__xludf.DUMMYFUNCTION("""COMPUTED_VALUE"""),412.38)</f>
        <v>412.38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IFERROR(__xludf.DUMMYFUNCTION("""COMPUTED_VALUE"""),411.62)</f>
        <v>411.62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IFERROR(__xludf.DUMMYFUNCTION("""COMPUTED_VALUE"""),407.84)</f>
        <v>407.84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IFERROR(__xludf.DUMMYFUNCTION("""COMPUTED_VALUE"""),422.25)</f>
        <v>422.25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IFERROR(__xludf.DUMMYFUNCTION("""COMPUTED_VALUE"""),431.24)</f>
        <v>431.24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IFERROR(__xludf.DUMMYFUNCTION("""COMPUTED_VALUE"""),427.64)</f>
        <v>427.64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IFERROR(__xludf.DUMMYFUNCTION("""COMPUTED_VALUE"""),427.06)</f>
        <v>427.06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IFERROR(__xludf.DUMMYFUNCTION("""COMPUTED_VALUE"""),427.15)</f>
        <v>427.15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IFERROR(__xludf.DUMMYFUNCTION("""COMPUTED_VALUE"""),429.18)</f>
        <v>429.18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IFERROR(__xludf.DUMMYFUNCTION("""COMPUTED_VALUE"""),437.35)</f>
        <v>437.35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IFERROR(__xludf.DUMMYFUNCTION("""COMPUTED_VALUE"""),437.05)</f>
        <v>437.05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IFERROR(__xludf.DUMMYFUNCTION("""COMPUTED_VALUE"""),432.57)</f>
        <v>432.57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IFERROR(__xludf.DUMMYFUNCTION("""COMPUTED_VALUE"""),436.35)</f>
        <v>436.35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IFERROR(__xludf.DUMMYFUNCTION("""COMPUTED_VALUE"""),433.08)</f>
        <v>433.08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IFERROR(__xludf.DUMMYFUNCTION("""COMPUTED_VALUE"""),436.05)</f>
        <v>436.05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IFERROR(__xludf.DUMMYFUNCTION("""COMPUTED_VALUE"""),435.72)</f>
        <v>435.72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IFERROR(__xludf.DUMMYFUNCTION("""COMPUTED_VALUE"""),443.37)</f>
        <v>443.37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IFERROR(__xludf.DUMMYFUNCTION("""COMPUTED_VALUE"""),442.41)</f>
        <v>442.41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IFERROR(__xludf.DUMMYFUNCTION("""COMPUTED_VALUE"""),441.29)</f>
        <v>441.29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IFERROR(__xludf.DUMMYFUNCTION("""COMPUTED_VALUE"""),426.94)</f>
        <v>426.94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IFERROR(__xludf.DUMMYFUNCTION("""COMPUTED_VALUE"""),429.12)</f>
        <v>429.12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IFERROR(__xludf.DUMMYFUNCTION("""COMPUTED_VALUE"""),438.71)</f>
        <v>438.71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IFERROR(__xludf.DUMMYFUNCTION("""COMPUTED_VALUE"""),435.6)</f>
        <v>435.6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IFERROR(__xludf.DUMMYFUNCTION("""COMPUTED_VALUE"""),448.52)</f>
        <v>448.52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IFERROR(__xludf.DUMMYFUNCTION("""COMPUTED_VALUE"""),456.39)</f>
        <v>456.39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IFERROR(__xludf.DUMMYFUNCTION("""COMPUTED_VALUE"""),472.16)</f>
        <v>472.16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IFERROR(__xludf.DUMMYFUNCTION("""COMPUTED_VALUE"""),478.61)</f>
        <v>478.61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IFERROR(__xludf.DUMMYFUNCTION("""COMPUTED_VALUE"""),474.85)</f>
        <v>474.85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IFERROR(__xludf.DUMMYFUNCTION("""COMPUTED_VALUE"""),473.07)</f>
        <v>473.07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IFERROR(__xludf.DUMMYFUNCTION("""COMPUTED_VALUE"""),481.73)</f>
        <v>481.73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IFERROR(__xludf.DUMMYFUNCTION("""COMPUTED_VALUE"""),478.82)</f>
        <v>478.82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IFERROR(__xludf.DUMMYFUNCTION("""COMPUTED_VALUE"""),477.7)</f>
        <v>477.7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IFERROR(__xludf.DUMMYFUNCTION("""COMPUTED_VALUE"""),484.18)</f>
        <v>484.18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IFERROR(__xludf.DUMMYFUNCTION("""COMPUTED_VALUE"""),489.41)</f>
        <v>489.41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IFERROR(__xludf.DUMMYFUNCTION("""COMPUTED_VALUE"""),493.77)</f>
        <v>493.77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IFERROR(__xludf.DUMMYFUNCTION("""COMPUTED_VALUE"""),494.26)</f>
        <v>494.26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IFERROR(__xludf.DUMMYFUNCTION("""COMPUTED_VALUE"""),491.84)</f>
        <v>491.84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IFERROR(__xludf.DUMMYFUNCTION("""COMPUTED_VALUE"""),495.71)</f>
        <v>495.71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IFERROR(__xludf.DUMMYFUNCTION("""COMPUTED_VALUE"""),487.66)</f>
        <v>487.66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IFERROR(__xludf.DUMMYFUNCTION("""COMPUTED_VALUE"""),495.83)</f>
        <v>495.83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IFERROR(__xludf.DUMMYFUNCTION("""COMPUTED_VALUE"""),498.55)</f>
        <v>498.55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IFERROR(__xludf.DUMMYFUNCTION("""COMPUTED_VALUE"""),484.57)</f>
        <v>484.57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IFERROR(__xludf.DUMMYFUNCTION("""COMPUTED_VALUE"""),490.9)</f>
        <v>490.9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IFERROR(__xludf.DUMMYFUNCTION("""COMPUTED_VALUE"""),491.47)</f>
        <v>491.47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IFERROR(__xludf.DUMMYFUNCTION("""COMPUTED_VALUE"""),509.12)</f>
        <v>509.12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IFERROR(__xludf.DUMMYFUNCTION("""COMPUTED_VALUE"""),519.92)</f>
        <v>519.92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IFERROR(__xludf.DUMMYFUNCTION("""COMPUTED_VALUE"""),535.27)</f>
        <v>535.27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IFERROR(__xludf.DUMMYFUNCTION("""COMPUTED_VALUE"""),531.82)</f>
        <v>531.82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IFERROR(__xludf.DUMMYFUNCTION("""COMPUTED_VALUE"""),531.97)</f>
        <v>531.97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IFERROR(__xludf.DUMMYFUNCTION("""COMPUTED_VALUE"""),561.06)</f>
        <v>561.06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IFERROR(__xludf.DUMMYFUNCTION("""COMPUTED_VALUE"""),568.78)</f>
        <v>568.78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IFERROR(__xludf.DUMMYFUNCTION("""COMPUTED_VALUE"""),565.3)</f>
        <v>565.3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IFERROR(__xludf.DUMMYFUNCTION("""COMPUTED_VALUE"""),559.55)</f>
        <v>559.55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IFERROR(__xludf.DUMMYFUNCTION("""COMPUTED_VALUE"""),553.92)</f>
        <v>553.92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IFERROR(__xludf.DUMMYFUNCTION("""COMPUTED_VALUE"""),551.86)</f>
        <v>551.86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IFERROR(__xludf.DUMMYFUNCTION("""COMPUTED_VALUE"""),549.01)</f>
        <v>549.01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IFERROR(__xludf.DUMMYFUNCTION("""COMPUTED_VALUE"""),555.91)</f>
        <v>555.91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IFERROR(__xludf.DUMMYFUNCTION("""COMPUTED_VALUE"""),557.28)</f>
        <v>557.28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IFERROR(__xludf.DUMMYFUNCTION("""COMPUTED_VALUE"""),568.2)</f>
        <v>568.2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IFERROR(__xludf.DUMMYFUNCTION("""COMPUTED_VALUE"""),564.57)</f>
        <v>564.57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IFERROR(__xludf.DUMMYFUNCTION("""COMPUTED_VALUE"""),560.79)</f>
        <v>560.79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IFERROR(__xludf.DUMMYFUNCTION("""COMPUTED_VALUE"""),557.58)</f>
        <v>557.58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IFERROR(__xludf.DUMMYFUNCTION("""COMPUTED_VALUE"""),564.39)</f>
        <v>564.39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IFERROR(__xludf.DUMMYFUNCTION("""COMPUTED_VALUE"""),567.48)</f>
        <v>567.48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IFERROR(__xludf.DUMMYFUNCTION("""COMPUTED_VALUE"""),567.2)</f>
        <v>567.2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IFERROR(__xludf.DUMMYFUNCTION("""COMPUTED_VALUE"""),582.79)</f>
        <v>582.79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IFERROR(__xludf.DUMMYFUNCTION("""COMPUTED_VALUE"""),579.98)</f>
        <v>579.98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IFERROR(__xludf.DUMMYFUNCTION("""COMPUTED_VALUE"""),575.23)</f>
        <v>575.23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IFERROR(__xludf.DUMMYFUNCTION("""COMPUTED_VALUE"""),591.69)</f>
        <v>591.69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IFERROR(__xludf.DUMMYFUNCTION("""COMPUTED_VALUE"""),597.62)</f>
        <v>597.62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IFERROR(__xludf.DUMMYFUNCTION("""COMPUTED_VALUE"""),618.63)</f>
        <v>618.63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IFERROR(__xludf.DUMMYFUNCTION("""COMPUTED_VALUE"""),616.06)</f>
        <v>616.06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IFERROR(__xludf.DUMMYFUNCTION("""COMPUTED_VALUE"""),629.16)</f>
        <v>629.16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IFERROR(__xludf.DUMMYFUNCTION("""COMPUTED_VALUE"""),622.32)</f>
        <v>622.32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IFERROR(__xludf.DUMMYFUNCTION("""COMPUTED_VALUE"""),615.36)</f>
        <v>615.36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IFERROR(__xludf.DUMMYFUNCTION("""COMPUTED_VALUE"""),589.15)</f>
        <v>589.15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IFERROR(__xludf.DUMMYFUNCTION("""COMPUTED_VALUE"""),585.85)</f>
        <v>585.85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IFERROR(__xludf.DUMMYFUNCTION("""COMPUTED_VALUE"""),572.59)</f>
        <v>572.59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IFERROR(__xludf.DUMMYFUNCTION("""COMPUTED_VALUE"""),588.69)</f>
        <v>588.69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IFERROR(__xludf.DUMMYFUNCTION("""COMPUTED_VALUE"""),579.8)</f>
        <v>579.8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IFERROR(__xludf.DUMMYFUNCTION("""COMPUTED_VALUE"""),569.32)</f>
        <v>569.32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IFERROR(__xludf.DUMMYFUNCTION("""COMPUTED_VALUE"""),584.12)</f>
        <v>584.12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IFERROR(__xludf.DUMMYFUNCTION("""COMPUTED_VALUE"""),593.14)</f>
        <v>593.14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IFERROR(__xludf.DUMMYFUNCTION("""COMPUTED_VALUE"""),597.02)</f>
        <v>597.02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IFERROR(__xludf.DUMMYFUNCTION("""COMPUTED_VALUE"""),592.45)</f>
        <v>592.45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IFERROR(__xludf.DUMMYFUNCTION("""COMPUTED_VALUE"""),601.01)</f>
        <v>601.01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IFERROR(__xludf.DUMMYFUNCTION("""COMPUTED_VALUE"""),600.68)</f>
        <v>600.68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IFERROR(__xludf.DUMMYFUNCTION("""COMPUTED_VALUE"""),608.19)</f>
        <v>608.19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IFERROR(__xludf.DUMMYFUNCTION("""COMPUTED_VALUE"""),610.91)</f>
        <v>610.91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IFERROR(__xludf.DUMMYFUNCTION("""COMPUTED_VALUE"""),612.4)</f>
        <v>612.4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IFERROR(__xludf.DUMMYFUNCTION("""COMPUTED_VALUE"""),609.67)</f>
        <v>609.67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IFERROR(__xludf.DUMMYFUNCTION("""COMPUTED_VALUE"""),613.36)</f>
        <v>613.36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IFERROR(__xludf.DUMMYFUNCTION("""COMPUTED_VALUE"""),610.52)</f>
        <v>610.52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IFERROR(__xludf.DUMMYFUNCTION("""COMPUTED_VALUE"""),613.55)</f>
        <v>613.55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IFERROR(__xludf.DUMMYFUNCTION("""COMPUTED_VALUE"""),616.57)</f>
        <v>616.57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IFERROR(__xludf.DUMMYFUNCTION("""COMPUTED_VALUE"""),604.65)</f>
        <v>604.65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IFERROR(__xludf.DUMMYFUNCTION("""COMPUTED_VALUE"""),601.01)</f>
        <v>601.01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IFERROR(__xludf.DUMMYFUNCTION("""COMPUTED_VALUE"""),588.03)</f>
        <v>588.03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IFERROR(__xludf.DUMMYFUNCTION("""COMPUTED_VALUE"""),583.09)</f>
        <v>583.09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IFERROR(__xludf.DUMMYFUNCTION("""COMPUTED_VALUE"""),589.36)</f>
        <v>589.36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IFERROR(__xludf.DUMMYFUNCTION("""COMPUTED_VALUE"""),597.35)</f>
        <v>597.35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IFERROR(__xludf.DUMMYFUNCTION("""COMPUTED_VALUE"""),600.32)</f>
        <v>600.32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IFERROR(__xludf.DUMMYFUNCTION("""COMPUTED_VALUE"""),606.13)</f>
        <v>606.13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IFERROR(__xludf.DUMMYFUNCTION("""COMPUTED_VALUE"""),605.07)</f>
        <v>605.07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IFERROR(__xludf.DUMMYFUNCTION("""COMPUTED_VALUE"""),605.74)</f>
        <v>605.74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IFERROR(__xludf.DUMMYFUNCTION("""COMPUTED_VALUE"""),610.16)</f>
        <v>610.16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IFERROR(__xludf.DUMMYFUNCTION("""COMPUTED_VALUE"""),622.2)</f>
        <v>622.2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IFERROR(__xludf.DUMMYFUNCTION("""COMPUTED_VALUE"""),613.48)</f>
        <v>613.48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IFERROR(__xludf.DUMMYFUNCTION("""COMPUTED_VALUE"""),615.18)</f>
        <v>615.18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IFERROR(__xludf.DUMMYFUNCTION("""COMPUTED_VALUE"""),598.44)</f>
        <v>598.44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IFERROR(__xludf.DUMMYFUNCTION("""COMPUTED_VALUE"""),612.7)</f>
        <v>612.7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IFERROR(__xludf.DUMMYFUNCTION("""COMPUTED_VALUE"""),623.72)</f>
        <v>623.72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IFERROR(__xludf.DUMMYFUNCTION("""COMPUTED_VALUE"""),633.61)</f>
        <v>633.61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IFERROR(__xludf.DUMMYFUNCTION("""COMPUTED_VALUE"""),581.01)</f>
        <v>581.01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IFERROR(__xludf.DUMMYFUNCTION("""COMPUTED_VALUE"""),583.97)</f>
        <v>583.97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IFERROR(__xludf.DUMMYFUNCTION("""COMPUTED_VALUE"""),573.47)</f>
        <v>573.47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IFERROR(__xludf.DUMMYFUNCTION("""COMPUTED_VALUE"""),566.87)</f>
        <v>566.87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IFERROR(__xludf.DUMMYFUNCTION("""COMPUTED_VALUE"""),572.5)</f>
        <v>572.5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IFERROR(__xludf.DUMMYFUNCTION("""COMPUTED_VALUE"""),575.89)</f>
        <v>575.89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IFERROR(__xludf.DUMMYFUNCTION("""COMPUTED_VALUE"""),573.59)</f>
        <v>573.59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IFERROR(__xludf.DUMMYFUNCTION("""COMPUTED_VALUE"""),582.58)</f>
        <v>582.58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IFERROR(__xludf.DUMMYFUNCTION("""COMPUTED_VALUE"""),581.49)</f>
        <v>581.49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IFERROR(__xludf.DUMMYFUNCTION("""COMPUTED_VALUE"""),580.25)</f>
        <v>580.25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IFERROR(__xludf.DUMMYFUNCTION("""COMPUTED_VALUE"""),573.62)</f>
        <v>573.62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IFERROR(__xludf.DUMMYFUNCTION("""COMPUTED_VALUE"""),571.23)</f>
        <v>571.23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IFERROR(__xludf.DUMMYFUNCTION("""COMPUTED_VALUE"""),559.33)</f>
        <v>559.33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IFERROR(__xludf.DUMMYFUNCTION("""COMPUTED_VALUE"""),558.76)</f>
        <v>558.76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IFERROR(__xludf.DUMMYFUNCTION("""COMPUTED_VALUE"""),575.38)</f>
        <v>575.38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IFERROR(__xludf.DUMMYFUNCTION("""COMPUTED_VALUE"""),547.2)</f>
        <v>547.2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IFERROR(__xludf.DUMMYFUNCTION("""COMPUTED_VALUE"""),562.97)</f>
        <v>562.97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IFERROR(__xludf.DUMMYFUNCTION("""COMPUTED_VALUE"""),567.99)</f>
        <v>567.99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IFERROR(__xludf.DUMMYFUNCTION("""COMPUTED_VALUE"""),587.51)</f>
        <v>587.51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IFERROR(__xludf.DUMMYFUNCTION("""COMPUTED_VALUE"""),590.33)</f>
        <v>590.33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IFERROR(__xludf.DUMMYFUNCTION("""COMPUTED_VALUE"""),597.56)</f>
        <v>597.56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IFERROR(__xludf.DUMMYFUNCTION("""COMPUTED_VALUE"""),598.53)</f>
        <v>598.53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IFERROR(__xludf.DUMMYFUNCTION("""COMPUTED_VALUE"""),596.81)</f>
        <v>596.81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IFERROR(__xludf.DUMMYFUNCTION("""COMPUTED_VALUE"""),601.38)</f>
        <v>601.38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IFERROR(__xludf.DUMMYFUNCTION("""COMPUTED_VALUE"""),596.84)</f>
        <v>596.84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IFERROR(__xludf.DUMMYFUNCTION("""COMPUTED_VALUE"""),591.66)</f>
        <v>591.66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IFERROR(__xludf.DUMMYFUNCTION("""COMPUTED_VALUE"""),592.21)</f>
        <v>592.21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IFERROR(__xludf.DUMMYFUNCTION("""COMPUTED_VALUE"""),582.25)</f>
        <v>582.25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IFERROR(__xludf.DUMMYFUNCTION("""COMPUTED_VALUE"""),579.98)</f>
        <v>579.98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IFERROR(__xludf.DUMMYFUNCTION("""COMPUTED_VALUE"""),578.13)</f>
        <v>578.13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IFERROR(__xludf.DUMMYFUNCTION("""COMPUTED_VALUE"""),576.22)</f>
        <v>576.22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IFERROR(__xludf.DUMMYFUNCTION("""COMPUTED_VALUE"""),588.48)</f>
        <v>588.48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IFERROR(__xludf.DUMMYFUNCTION("""COMPUTED_VALUE"""),599.17)</f>
        <v>599.17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IFERROR(__xludf.DUMMYFUNCTION("""COMPUTED_VALUE"""),606.61)</f>
        <v>606.61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IFERROR(__xludf.DUMMYFUNCTION("""COMPUTED_VALUE"""),594.05)</f>
        <v>594.05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IFERROR(__xludf.DUMMYFUNCTION("""COMPUTED_VALUE"""),590.63)</f>
        <v>590.63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IFERROR(__xludf.DUMMYFUNCTION("""COMPUTED_VALUE"""),604.28)</f>
        <v>604.28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IFERROR(__xludf.DUMMYFUNCTION("""COMPUTED_VALUE"""),601.53)</f>
        <v>601.53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IFERROR(__xludf.DUMMYFUNCTION("""COMPUTED_VALUE"""),606.95)</f>
        <v>606.95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IFERROR(__xludf.DUMMYFUNCTION("""COMPUTED_VALUE"""),614.42)</f>
        <v>614.42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IFERROR(__xludf.DUMMYFUNCTION("""COMPUTED_VALUE"""),608.7)</f>
        <v>608.7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IFERROR(__xludf.DUMMYFUNCTION("""COMPUTED_VALUE"""),617.96)</f>
        <v>617.96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IFERROR(__xludf.DUMMYFUNCTION("""COMPUTED_VALUE"""),615.51)</f>
        <v>615.51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IFERROR(__xludf.DUMMYFUNCTION("""COMPUTED_VALUE"""),620.17)</f>
        <v>620.17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IFERROR(__xludf.DUMMYFUNCTION("""COMPUTED_VALUE"""),618.18)</f>
        <v>618.18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IFERROR(__xludf.DUMMYFUNCTION("""COMPUTED_VALUE"""),620.23)</f>
        <v>620.23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IFERROR(__xludf.DUMMYFUNCTION("""COMPUTED_VALUE"""),599.32)</f>
        <v>599.32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IFERROR(__xludf.DUMMYFUNCTION("""COMPUTED_VALUE"""),607.28)</f>
        <v>607.28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IFERROR(__xludf.DUMMYFUNCTION("""COMPUTED_VALUE"""),606.46)</f>
        <v>606.46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IFERROR(__xludf.DUMMYFUNCTION("""COMPUTED_VALUE"""),622.14)</f>
        <v>622.14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IFERROR(__xludf.DUMMYFUNCTION("""COMPUTED_VALUE"""),660.43)</f>
        <v>660.43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IFERROR(__xludf.DUMMYFUNCTION("""COMPUTED_VALUE"""),676.99)</f>
        <v>676.99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IFERROR(__xludf.DUMMYFUNCTION("""COMPUTED_VALUE"""),680.44)</f>
        <v>680.44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IFERROR(__xludf.DUMMYFUNCTION("""COMPUTED_VALUE"""),703.35)</f>
        <v>703.35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IFERROR(__xludf.DUMMYFUNCTION("""COMPUTED_VALUE"""),700.2)</f>
        <v>700.2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IFERROR(__xludf.DUMMYFUNCTION("""COMPUTED_VALUE"""),692.79)</f>
        <v>692.79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IFERROR(__xludf.DUMMYFUNCTION("""COMPUTED_VALUE"""),663.88)</f>
        <v>663.88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IFERROR(__xludf.DUMMYFUNCTION("""COMPUTED_VALUE"""),615.33)</f>
        <v>615.33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IFERROR(__xludf.DUMMYFUNCTION("""COMPUTED_VALUE"""),613.7)</f>
        <v>613.7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IFERROR(__xludf.DUMMYFUNCTION("""COMPUTED_VALUE"""),620.69)</f>
        <v>620.69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IFERROR(__xludf.DUMMYFUNCTION("""COMPUTED_VALUE"""),630.65)</f>
        <v>630.65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IFERROR(__xludf.DUMMYFUNCTION("""COMPUTED_VALUE"""),646.6)</f>
        <v>646.6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IFERROR(__xludf.DUMMYFUNCTION("""COMPUTED_VALUE"""),651.47)</f>
        <v>651.47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IFERROR(__xludf.DUMMYFUNCTION("""COMPUTED_VALUE"""),637.73)</f>
        <v>637.73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IFERROR(__xludf.DUMMYFUNCTION("""COMPUTED_VALUE"""),643.12)</f>
        <v>643.12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IFERROR(__xludf.DUMMYFUNCTION("""COMPUTED_VALUE"""),664.91)</f>
        <v>664.91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IFERROR(__xludf.DUMMYFUNCTION("""COMPUTED_VALUE"""),658.46)</f>
        <v>658.46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IFERROR(__xludf.DUMMYFUNCTION("""COMPUTED_VALUE"""),657.98)</f>
        <v>657.98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IFERROR(__xludf.DUMMYFUNCTION("""COMPUTED_VALUE"""),656.95)</f>
        <v>656.95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IFERROR(__xludf.DUMMYFUNCTION("""COMPUTED_VALUE"""),646.81)</f>
        <v>646.81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IFERROR(__xludf.DUMMYFUNCTION("""COMPUTED_VALUE"""),656.92)</f>
        <v>656.92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IFERROR(__xludf.DUMMYFUNCTION("""COMPUTED_VALUE"""),661.31)</f>
        <v>661.31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IFERROR(__xludf.DUMMYFUNCTION("""COMPUTED_VALUE"""),652.14)</f>
        <v>652.14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IFERROR(__xludf.DUMMYFUNCTION("""COMPUTED_VALUE"""),650.5)</f>
        <v>650.5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IFERROR(__xludf.DUMMYFUNCTION("""COMPUTED_VALUE"""),679.02)</f>
        <v>679.02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IFERROR(__xludf.DUMMYFUNCTION("""COMPUTED_VALUE"""),672.78)</f>
        <v>672.78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IFERROR(__xludf.DUMMYFUNCTION("""COMPUTED_VALUE"""),661.46)</f>
        <v>661.46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IFERROR(__xludf.DUMMYFUNCTION("""COMPUTED_VALUE"""),656.89)</f>
        <v>656.89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IFERROR(__xludf.DUMMYFUNCTION("""COMPUTED_VALUE"""),654.07)</f>
        <v>654.07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IFERROR(__xludf.DUMMYFUNCTION("""COMPUTED_VALUE"""),647.23)</f>
        <v>647.23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IFERROR(__xludf.DUMMYFUNCTION("""COMPUTED_VALUE"""),635.25)</f>
        <v>635.25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IFERROR(__xludf.DUMMYFUNCTION("""COMPUTED_VALUE"""),628.8)</f>
        <v>628.8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IFERROR(__xludf.DUMMYFUNCTION("""COMPUTED_VALUE"""),627.05)</f>
        <v>627.05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IFERROR(__xludf.DUMMYFUNCTION("""COMPUTED_VALUE"""),591.03)</f>
        <v>591.03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IFERROR(__xludf.DUMMYFUNCTION("""COMPUTED_VALUE"""),596.99)</f>
        <v>596.99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IFERROR(__xludf.DUMMYFUNCTION("""COMPUTED_VALUE"""),600.59)</f>
        <v>600.59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IFERROR(__xludf.DUMMYFUNCTION("""COMPUTED_VALUE"""),598.35)</f>
        <v>598.35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IFERROR(__xludf.DUMMYFUNCTION("""COMPUTED_VALUE"""),590.21)</f>
        <v>590.21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IFERROR(__xludf.DUMMYFUNCTION("""COMPUTED_VALUE"""),582.4)</f>
        <v>582.4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IFERROR(__xludf.DUMMYFUNCTION("""COMPUTED_VALUE"""),585.4)</f>
        <v>585.4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IFERROR(__xludf.DUMMYFUNCTION("""COMPUTED_VALUE"""),587.73)</f>
        <v>587.73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IFERROR(__xludf.DUMMYFUNCTION("""COMPUTED_VALUE"""),588.3)</f>
        <v>588.3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IFERROR(__xludf.DUMMYFUNCTION("""COMPUTED_VALUE"""),591.63)</f>
        <v>591.63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IFERROR(__xludf.DUMMYFUNCTION("""COMPUTED_VALUE"""),583.34)</f>
        <v>583.34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IFERROR(__xludf.DUMMYFUNCTION("""COMPUTED_VALUE"""),601.23)</f>
        <v>601.23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IFERROR(__xludf.DUMMYFUNCTION("""COMPUTED_VALUE"""),601.14)</f>
        <v>601.14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IFERROR(__xludf.DUMMYFUNCTION("""COMPUTED_VALUE"""),590.03)</f>
        <v>590.03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IFERROR(__xludf.DUMMYFUNCTION("""COMPUTED_VALUE"""),584.31)</f>
        <v>584.31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IFERROR(__xludf.DUMMYFUNCTION("""COMPUTED_VALUE"""),560.39)</f>
        <v>560.39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IFERROR(__xludf.DUMMYFUNCTION("""COMPUTED_VALUE"""),563.45)</f>
        <v>563.45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IFERROR(__xludf.DUMMYFUNCTION("""COMPUTED_VALUE"""),561.7)</f>
        <v>561.7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IFERROR(__xludf.DUMMYFUNCTION("""COMPUTED_VALUE"""),556.82)</f>
        <v>556.82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IFERROR(__xludf.DUMMYFUNCTION("""COMPUTED_VALUE"""),568.54)</f>
        <v>568.54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IFERROR(__xludf.DUMMYFUNCTION("""COMPUTED_VALUE"""),562.09)</f>
        <v>562.09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IFERROR(__xludf.DUMMYFUNCTION("""COMPUTED_VALUE"""),563.42)</f>
        <v>563.42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IFERROR(__xludf.DUMMYFUNCTION("""COMPUTED_VALUE"""),561.94)</f>
        <v>561.94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IFERROR(__xludf.DUMMYFUNCTION("""COMPUTED_VALUE"""),555.31)</f>
        <v>555.31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IFERROR(__xludf.DUMMYFUNCTION("""COMPUTED_VALUE"""),549.35)</f>
        <v>549.35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IFERROR(__xludf.DUMMYFUNCTION("""COMPUTED_VALUE"""),539.75)</f>
        <v>539.75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IFERROR(__xludf.DUMMYFUNCTION("""COMPUTED_VALUE"""),550.98)</f>
        <v>550.98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IFERROR(__xludf.DUMMYFUNCTION("""COMPUTED_VALUE"""),546.83)</f>
        <v>546.83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IFERROR(__xludf.DUMMYFUNCTION("""COMPUTED_VALUE"""),532.43)</f>
        <v>532.43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IFERROR(__xludf.DUMMYFUNCTION("""COMPUTED_VALUE"""),531.31)</f>
        <v>531.31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IFERROR(__xludf.DUMMYFUNCTION("""COMPUTED_VALUE"""),532.73)</f>
        <v>532.73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IFERROR(__xludf.DUMMYFUNCTION("""COMPUTED_VALUE"""),523.22)</f>
        <v>523.22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IFERROR(__xludf.DUMMYFUNCTION("""COMPUTED_VALUE"""),531.79)</f>
        <v>531.79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IFERROR(__xludf.DUMMYFUNCTION("""COMPUTED_VALUE"""),510.18)</f>
        <v>510.18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IFERROR(__xludf.DUMMYFUNCTION("""COMPUTED_VALUE"""),508.63)</f>
        <v>508.63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IFERROR(__xludf.DUMMYFUNCTION("""COMPUTED_VALUE"""),504.91)</f>
        <v>504.91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IFERROR(__xludf.DUMMYFUNCTION("""COMPUTED_VALUE"""),498.89)</f>
        <v>498.89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IFERROR(__xludf.DUMMYFUNCTION("""COMPUTED_VALUE"""),505.88)</f>
        <v>505.88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IFERROR(__xludf.DUMMYFUNCTION("""COMPUTED_VALUE"""),508.33)</f>
        <v>508.33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IFERROR(__xludf.DUMMYFUNCTION("""COMPUTED_VALUE"""),496.25)</f>
        <v>496.25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IFERROR(__xludf.DUMMYFUNCTION("""COMPUTED_VALUE"""),487.6)</f>
        <v>487.6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IFERROR(__xludf.DUMMYFUNCTION("""COMPUTED_VALUE"""),487.14)</f>
        <v>487.14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IFERROR(__xludf.DUMMYFUNCTION("""COMPUTED_VALUE"""),475.13)</f>
        <v>475.13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IFERROR(__xludf.DUMMYFUNCTION("""COMPUTED_VALUE"""),475.97)</f>
        <v>475.97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IFERROR(__xludf.DUMMYFUNCTION("""COMPUTED_VALUE"""),468.74)</f>
        <v>468.74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IFERROR(__xludf.DUMMYFUNCTION("""COMPUTED_VALUE"""),467.29)</f>
        <v>467.29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IFERROR(__xludf.DUMMYFUNCTION("""COMPUTED_VALUE"""),474.13)</f>
        <v>474.13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IFERROR(__xludf.DUMMYFUNCTION("""COMPUTED_VALUE"""),468.47)</f>
        <v>468.47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IFERROR(__xludf.DUMMYFUNCTION("""COMPUTED_VALUE"""),478.85)</f>
        <v>478.85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IFERROR(__xludf.DUMMYFUNCTION("""COMPUTED_VALUE"""),482.24)</f>
        <v>482.24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IFERROR(__xludf.DUMMYFUNCTION("""COMPUTED_VALUE"""),474.01)</f>
        <v>474.01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IFERROR(__xludf.DUMMYFUNCTION("""COMPUTED_VALUE"""),474.58)</f>
        <v>474.58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IFERROR(__xludf.DUMMYFUNCTION("""COMPUTED_VALUE"""),471.86)</f>
        <v>471.86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IFERROR(__xludf.DUMMYFUNCTION("""COMPUTED_VALUE"""),476.1)</f>
        <v>476.1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IFERROR(__xludf.DUMMYFUNCTION("""COMPUTED_VALUE"""),478.27)</f>
        <v>478.27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IFERROR(__xludf.DUMMYFUNCTION("""COMPUTED_VALUE"""),485.05)</f>
        <v>485.05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IFERROR(__xludf.DUMMYFUNCTION("""COMPUTED_VALUE"""),477.09)</f>
        <v>477.09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IFERROR(__xludf.DUMMYFUNCTION("""COMPUTED_VALUE"""),479.79)</f>
        <v>479.79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IFERROR(__xludf.DUMMYFUNCTION("""COMPUTED_VALUE"""),494.47)</f>
        <v>494.47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IFERROR(__xludf.DUMMYFUNCTION("""COMPUTED_VALUE"""),483.54)</f>
        <v>483.54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IFERROR(__xludf.DUMMYFUNCTION("""COMPUTED_VALUE"""),484.24)</f>
        <v>484.24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IFERROR(__xludf.DUMMYFUNCTION("""COMPUTED_VALUE"""),483.75)</f>
        <v>483.75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IFERROR(__xludf.DUMMYFUNCTION("""COMPUTED_VALUE"""),476.03)</f>
        <v>476.03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IFERROR(__xludf.DUMMYFUNCTION("""COMPUTED_VALUE"""),478.43)</f>
        <v>478.43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IFERROR(__xludf.DUMMYFUNCTION("""COMPUTED_VALUE"""),475.1)</f>
        <v>475.1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IFERROR(__xludf.DUMMYFUNCTION("""COMPUTED_VALUE"""),472.04)</f>
        <v>472.04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IFERROR(__xludf.DUMMYFUNCTION("""COMPUTED_VALUE"""),457.48)</f>
        <v>457.48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IFERROR(__xludf.DUMMYFUNCTION("""COMPUTED_VALUE"""),450.43)</f>
        <v>450.43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IFERROR(__xludf.DUMMYFUNCTION("""COMPUTED_VALUE"""),438.32)</f>
        <v>438.32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IFERROR(__xludf.DUMMYFUNCTION("""COMPUTED_VALUE"""),437.2)</f>
        <v>437.2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IFERROR(__xludf.DUMMYFUNCTION("""COMPUTED_VALUE"""),445.61)</f>
        <v>445.61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IFERROR(__xludf.DUMMYFUNCTION("""COMPUTED_VALUE"""),448.46)</f>
        <v>448.46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IFERROR(__xludf.DUMMYFUNCTION("""COMPUTED_VALUE"""),454.33)</f>
        <v>454.33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IFERROR(__xludf.DUMMYFUNCTION("""COMPUTED_VALUE"""),444.13)</f>
        <v>444.13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IFERROR(__xludf.DUMMYFUNCTION("""COMPUTED_VALUE"""),448.07)</f>
        <v>448.07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IFERROR(__xludf.DUMMYFUNCTION("""COMPUTED_VALUE"""),453.58)</f>
        <v>453.58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IFERROR(__xludf.DUMMYFUNCTION("""COMPUTED_VALUE"""),463.14)</f>
        <v>463.14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IFERROR(__xludf.DUMMYFUNCTION("""COMPUTED_VALUE"""),478.49)</f>
        <v>478.49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IFERROR(__xludf.DUMMYFUNCTION("""COMPUTED_VALUE"""),469.92)</f>
        <v>469.92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IFERROR(__xludf.DUMMYFUNCTION("""COMPUTED_VALUE"""),480.21)</f>
        <v>480.21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IFERROR(__xludf.DUMMYFUNCTION("""COMPUTED_VALUE"""),481.24)</f>
        <v>481.24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IFERROR(__xludf.DUMMYFUNCTION("""COMPUTED_VALUE"""),472.25)</f>
        <v>472.25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IFERROR(__xludf.DUMMYFUNCTION("""COMPUTED_VALUE"""),468.95)</f>
        <v>468.95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IFERROR(__xludf.DUMMYFUNCTION("""COMPUTED_VALUE"""),454.63)</f>
        <v>454.63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IFERROR(__xludf.DUMMYFUNCTION("""COMPUTED_VALUE"""),466.44)</f>
        <v>466.44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IFERROR(__xludf.DUMMYFUNCTION("""COMPUTED_VALUE"""),462.26)</f>
        <v>462.26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IFERROR(__xludf.DUMMYFUNCTION("""COMPUTED_VALUE"""),468.77)</f>
        <v>468.77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IFERROR(__xludf.DUMMYFUNCTION("""COMPUTED_VALUE"""),472.04)</f>
        <v>472.04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IFERROR(__xludf.DUMMYFUNCTION("""COMPUTED_VALUE"""),468.77)</f>
        <v>468.77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IFERROR(__xludf.DUMMYFUNCTION("""COMPUTED_VALUE"""),460.54)</f>
        <v>460.54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IFERROR(__xludf.DUMMYFUNCTION("""COMPUTED_VALUE"""),449.64)</f>
        <v>449.64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IFERROR(__xludf.DUMMYFUNCTION("""COMPUTED_VALUE"""),455.54)</f>
        <v>455.54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IFERROR(__xludf.DUMMYFUNCTION("""COMPUTED_VALUE"""),444.4)</f>
        <v>444.4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IFERROR(__xludf.DUMMYFUNCTION("""COMPUTED_VALUE"""),431.66)</f>
        <v>431.66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IFERROR(__xludf.DUMMYFUNCTION("""COMPUTED_VALUE"""),440.86)</f>
        <v>440.86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IFERROR(__xludf.DUMMYFUNCTION("""COMPUTED_VALUE"""),455.54)</f>
        <v>455.54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IFERROR(__xludf.DUMMYFUNCTION("""COMPUTED_VALUE"""),421.85)</f>
        <v>421.85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IFERROR(__xludf.DUMMYFUNCTION("""COMPUTED_VALUE"""),433.51)</f>
        <v>433.51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IFERROR(__xludf.DUMMYFUNCTION("""COMPUTED_VALUE"""),416.16)</f>
        <v>416.16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IFERROR(__xludf.DUMMYFUNCTION("""COMPUTED_VALUE"""),430.15)</f>
        <v>430.15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IFERROR(__xludf.DUMMYFUNCTION("""COMPUTED_VALUE"""),434.08)</f>
        <v>434.08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IFERROR(__xludf.DUMMYFUNCTION("""COMPUTED_VALUE"""),429.6)</f>
        <v>429.6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IFERROR(__xludf.DUMMYFUNCTION("""COMPUTED_VALUE"""),427.85)</f>
        <v>427.85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IFERROR(__xludf.DUMMYFUNCTION("""COMPUTED_VALUE"""),421.34)</f>
        <v>421.34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IFERROR(__xludf.DUMMYFUNCTION("""COMPUTED_VALUE"""),410.29)</f>
        <v>410.29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IFERROR(__xludf.DUMMYFUNCTION("""COMPUTED_VALUE"""),414.29)</f>
        <v>414.29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IFERROR(__xludf.DUMMYFUNCTION("""COMPUTED_VALUE"""),413.98)</f>
        <v>413.98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IFERROR(__xludf.DUMMYFUNCTION("""COMPUTED_VALUE"""),412.05)</f>
        <v>412.05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IFERROR(__xludf.DUMMYFUNCTION("""COMPUTED_VALUE"""),415.65)</f>
        <v>415.65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IFERROR(__xludf.DUMMYFUNCTION("""COMPUTED_VALUE"""),413.11)</f>
        <v>413.11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IFERROR(__xludf.DUMMYFUNCTION("""COMPUTED_VALUE"""),412.26)</f>
        <v>412.26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IFERROR(__xludf.DUMMYFUNCTION("""COMPUTED_VALUE"""),417.59)</f>
        <v>417.59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IFERROR(__xludf.DUMMYFUNCTION("""COMPUTED_VALUE"""),407.54)</f>
        <v>407.54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IFERROR(__xludf.DUMMYFUNCTION("""COMPUTED_VALUE"""),404.54)</f>
        <v>404.54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IFERROR(__xludf.DUMMYFUNCTION("""COMPUTED_VALUE"""),400.51)</f>
        <v>400.51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IFERROR(__xludf.DUMMYFUNCTION("""COMPUTED_VALUE"""),392.61)</f>
        <v>392.61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IFERROR(__xludf.DUMMYFUNCTION("""COMPUTED_VALUE"""),375.72)</f>
        <v>375.72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IFERROR(__xludf.DUMMYFUNCTION("""COMPUTED_VALUE"""),376.03)</f>
        <v>376.03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IFERROR(__xludf.DUMMYFUNCTION("""COMPUTED_VALUE"""),374.85)</f>
        <v>374.85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IFERROR(__xludf.DUMMYFUNCTION("""COMPUTED_VALUE"""),387.92)</f>
        <v>387.92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IFERROR(__xludf.DUMMYFUNCTION("""COMPUTED_VALUE"""),387.23)</f>
        <v>387.23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IFERROR(__xludf.DUMMYFUNCTION("""COMPUTED_VALUE"""),392.46)</f>
        <v>392.46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IFERROR(__xludf.DUMMYFUNCTION("""COMPUTED_VALUE"""),392.37)</f>
        <v>392.37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IFERROR(__xludf.DUMMYFUNCTION("""COMPUTED_VALUE"""),392.31)</f>
        <v>392.31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IFERROR(__xludf.DUMMYFUNCTION("""COMPUTED_VALUE"""),404.57)</f>
        <v>404.57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IFERROR(__xludf.DUMMYFUNCTION("""COMPUTED_VALUE"""),396.82)</f>
        <v>396.82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IFERROR(__xludf.DUMMYFUNCTION("""COMPUTED_VALUE"""),400.18)</f>
        <v>400.18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IFERROR(__xludf.DUMMYFUNCTION("""COMPUTED_VALUE"""),411.68)</f>
        <v>411.68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IFERROR(__xludf.DUMMYFUNCTION("""COMPUTED_VALUE"""),413.02)</f>
        <v>413.02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IFERROR(__xludf.DUMMYFUNCTION("""COMPUTED_VALUE"""),417.74)</f>
        <v>417.74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IFERROR(__xludf.DUMMYFUNCTION("""COMPUTED_VALUE"""),425.55)</f>
        <v>425.55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IFERROR(__xludf.DUMMYFUNCTION("""COMPUTED_VALUE"""),431.93)</f>
        <v>431.93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IFERROR(__xludf.DUMMYFUNCTION("""COMPUTED_VALUE"""),430.0)</f>
        <v>430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IFERROR(__xludf.DUMMYFUNCTION("""COMPUTED_VALUE"""),428.76)</f>
        <v>428.76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IFERROR(__xludf.DUMMYFUNCTION("""COMPUTED_VALUE"""),404.72)</f>
        <v>404.72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IFERROR(__xludf.DUMMYFUNCTION("""COMPUTED_VALUE"""),408.29)</f>
        <v>408.29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IFERROR(__xludf.DUMMYFUNCTION("""COMPUTED_VALUE"""),406.72)</f>
        <v>406.72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IFERROR(__xludf.DUMMYFUNCTION("""COMPUTED_VALUE"""),406.75)</f>
        <v>406.75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IFERROR(__xludf.DUMMYFUNCTION("""COMPUTED_VALUE"""),395.88)</f>
        <v>395.88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IFERROR(__xludf.DUMMYFUNCTION("""COMPUTED_VALUE"""),371.61)</f>
        <v>371.61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IFERROR(__xludf.DUMMYFUNCTION("""COMPUTED_VALUE"""),350.96)</f>
        <v>350.96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IFERROR(__xludf.DUMMYFUNCTION("""COMPUTED_VALUE"""),356.47)</f>
        <v>356.47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IFERROR(__xludf.DUMMYFUNCTION("""COMPUTED_VALUE"""),352.87)</f>
        <v>352.87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IFERROR(__xludf.DUMMYFUNCTION("""COMPUTED_VALUE"""),360.23)</f>
        <v>360.23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IFERROR(__xludf.DUMMYFUNCTION("""COMPUTED_VALUE"""),376.66)</f>
        <v>376.66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IFERROR(__xludf.DUMMYFUNCTION("""COMPUTED_VALUE"""),372.94)</f>
        <v>372.94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IFERROR(__xludf.DUMMYFUNCTION("""COMPUTED_VALUE"""),376.27)</f>
        <v>376.27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IFERROR(__xludf.DUMMYFUNCTION("""COMPUTED_VALUE"""),381.42)</f>
        <v>381.42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IFERROR(__xludf.DUMMYFUNCTION("""COMPUTED_VALUE"""),381.9)</f>
        <v>381.9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IFERROR(__xludf.DUMMYFUNCTION("""COMPUTED_VALUE"""),399.49)</f>
        <v>399.49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IFERROR(__xludf.DUMMYFUNCTION("""COMPUTED_VALUE"""),404.6)</f>
        <v>404.6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IFERROR(__xludf.DUMMYFUNCTION("""COMPUTED_VALUE"""),396.67)</f>
        <v>396.67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IFERROR(__xludf.DUMMYFUNCTION("""COMPUTED_VALUE"""),404.48)</f>
        <v>404.48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IFERROR(__xludf.DUMMYFUNCTION("""COMPUTED_VALUE"""),402.94)</f>
        <v>402.94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IFERROR(__xludf.DUMMYFUNCTION("""COMPUTED_VALUE"""),390.01)</f>
        <v>390.01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IFERROR(__xludf.DUMMYFUNCTION("""COMPUTED_VALUE"""),394.7)</f>
        <v>394.7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IFERROR(__xludf.DUMMYFUNCTION("""COMPUTED_VALUE"""),400.48)</f>
        <v>400.48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IFERROR(__xludf.DUMMYFUNCTION("""COMPUTED_VALUE"""),392.4)</f>
        <v>392.4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IFERROR(__xludf.DUMMYFUNCTION("""COMPUTED_VALUE"""),411.84)</f>
        <v>411.84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IFERROR(__xludf.DUMMYFUNCTION("""COMPUTED_VALUE"""),413.38)</f>
        <v>413.38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IFERROR(__xludf.DUMMYFUNCTION("""COMPUTED_VALUE"""),428.91)</f>
        <v>428.91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IFERROR(__xludf.DUMMYFUNCTION("""COMPUTED_VALUE"""),436.35)</f>
        <v>436.35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IFERROR(__xludf.DUMMYFUNCTION("""COMPUTED_VALUE"""),428.42)</f>
        <v>428.42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IFERROR(__xludf.DUMMYFUNCTION("""COMPUTED_VALUE"""),423.13)</f>
        <v>423.13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IFERROR(__xludf.DUMMYFUNCTION("""COMPUTED_VALUE"""),440.77)</f>
        <v>440.77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IFERROR(__xludf.DUMMYFUNCTION("""COMPUTED_VALUE"""),442.35)</f>
        <v>442.35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IFERROR(__xludf.DUMMYFUNCTION("""COMPUTED_VALUE"""),441.62)</f>
        <v>441.62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IFERROR(__xludf.DUMMYFUNCTION("""COMPUTED_VALUE"""),435.2)</f>
        <v>435.2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IFERROR(__xludf.DUMMYFUNCTION("""COMPUTED_VALUE"""),439.98)</f>
        <v>439.98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IFERROR(__xludf.DUMMYFUNCTION("""COMPUTED_VALUE"""),434.32)</f>
        <v>434.32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IFERROR(__xludf.DUMMYFUNCTION("""COMPUTED_VALUE"""),434.81)</f>
        <v>434.81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IFERROR(__xludf.DUMMYFUNCTION("""COMPUTED_VALUE"""),441.32)</f>
        <v>441.32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IFERROR(__xludf.DUMMYFUNCTION("""COMPUTED_VALUE"""),433.72)</f>
        <v>433.72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IFERROR(__xludf.DUMMYFUNCTION("""COMPUTED_VALUE"""),434.63)</f>
        <v>434.63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IFERROR(__xludf.DUMMYFUNCTION("""COMPUTED_VALUE"""),438.56)</f>
        <v>438.56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IFERROR(__xludf.DUMMYFUNCTION("""COMPUTED_VALUE"""),435.57)</f>
        <v>435.57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IFERROR(__xludf.DUMMYFUNCTION("""COMPUTED_VALUE"""),430.78)</f>
        <v>430.78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IFERROR(__xludf.DUMMYFUNCTION("""COMPUTED_VALUE"""),426.09)</f>
        <v>426.09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IFERROR(__xludf.DUMMYFUNCTION("""COMPUTED_VALUE"""),429.3)</f>
        <v>429.3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IFERROR(__xludf.DUMMYFUNCTION("""COMPUTED_VALUE"""),429.91)</f>
        <v>429.91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IFERROR(__xludf.DUMMYFUNCTION("""COMPUTED_VALUE"""),430.42)</f>
        <v>430.42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IFERROR(__xludf.DUMMYFUNCTION("""COMPUTED_VALUE"""),434.54)</f>
        <v>434.54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IFERROR(__xludf.DUMMYFUNCTION("""COMPUTED_VALUE"""),443.28)</f>
        <v>443.28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IFERROR(__xludf.DUMMYFUNCTION("""COMPUTED_VALUE"""),445.8)</f>
        <v>445.8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IFERROR(__xludf.DUMMYFUNCTION("""COMPUTED_VALUE"""),433.05)</f>
        <v>433.05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IFERROR(__xludf.DUMMYFUNCTION("""COMPUTED_VALUE"""),431.06)</f>
        <v>431.06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IFERROR(__xludf.DUMMYFUNCTION("""COMPUTED_VALUE"""),415.68)</f>
        <v>415.68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IFERROR(__xludf.DUMMYFUNCTION("""COMPUTED_VALUE"""),408.48)</f>
        <v>408.48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IFERROR(__xludf.DUMMYFUNCTION("""COMPUTED_VALUE"""),405.75)</f>
        <v>405.75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IFERROR(__xludf.DUMMYFUNCTION("""COMPUTED_VALUE"""),406.99)</f>
        <v>406.99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IFERROR(__xludf.DUMMYFUNCTION("""COMPUTED_VALUE"""),409.35)</f>
        <v>409.35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IFERROR(__xludf.DUMMYFUNCTION("""COMPUTED_VALUE"""),406.36)</f>
        <v>406.36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IFERROR(__xludf.DUMMYFUNCTION("""COMPUTED_VALUE"""),407.81)</f>
        <v>407.81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IFERROR(__xludf.DUMMYFUNCTION("""COMPUTED_VALUE"""),408.32)</f>
        <v>408.32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IFERROR(__xludf.DUMMYFUNCTION("""COMPUTED_VALUE"""),413.32)</f>
        <v>413.32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IFERROR(__xludf.DUMMYFUNCTION("""COMPUTED_VALUE"""),415.83)</f>
        <v>415.83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IFERROR(__xludf.DUMMYFUNCTION("""COMPUTED_VALUE"""),416.5)</f>
        <v>416.5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IFERROR(__xludf.DUMMYFUNCTION("""COMPUTED_VALUE"""),413.95)</f>
        <v>413.95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IFERROR(__xludf.DUMMYFUNCTION("""COMPUTED_VALUE"""),416.83)</f>
        <v>416.83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IFERROR(__xludf.DUMMYFUNCTION("""COMPUTED_VALUE"""),417.95)</f>
        <v>417.95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IFERROR(__xludf.DUMMYFUNCTION("""COMPUTED_VALUE"""),417.13)</f>
        <v>417.13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IFERROR(__xludf.DUMMYFUNCTION("""COMPUTED_VALUE"""),417.01)</f>
        <v>417.01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IFERROR(__xludf.DUMMYFUNCTION("""COMPUTED_VALUE"""),419.64)</f>
        <v>419.64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IFERROR(__xludf.DUMMYFUNCTION("""COMPUTED_VALUE"""),419.4)</f>
        <v>419.4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IFERROR(__xludf.DUMMYFUNCTION("""COMPUTED_VALUE"""),421.1)</f>
        <v>421.1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IFERROR(__xludf.DUMMYFUNCTION("""COMPUTED_VALUE"""),412.74)</f>
        <v>412.74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IFERROR(__xludf.DUMMYFUNCTION("""COMPUTED_VALUE"""),408.32)</f>
        <v>408.32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IFERROR(__xludf.DUMMYFUNCTION("""COMPUTED_VALUE"""),414.32)</f>
        <v>414.32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IFERROR(__xludf.DUMMYFUNCTION("""COMPUTED_VALUE"""),411.05)</f>
        <v>411.05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IFERROR(__xludf.DUMMYFUNCTION("""COMPUTED_VALUE"""),412.68)</f>
        <v>412.68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IFERROR(__xludf.DUMMYFUNCTION("""COMPUTED_VALUE"""),411.8)</f>
        <v>411.8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IFERROR(__xludf.DUMMYFUNCTION("""COMPUTED_VALUE"""),416.16)</f>
        <v>416.16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IFERROR(__xludf.DUMMYFUNCTION("""COMPUTED_VALUE"""),407.66)</f>
        <v>407.66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IFERROR(__xludf.DUMMYFUNCTION("""COMPUTED_VALUE"""),417.77)</f>
        <v>417.77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IFERROR(__xludf.DUMMYFUNCTION("""COMPUTED_VALUE"""),424.06)</f>
        <v>424.06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IFERROR(__xludf.DUMMYFUNCTION("""COMPUTED_VALUE"""),416.13)</f>
        <v>416.13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IFERROR(__xludf.DUMMYFUNCTION("""COMPUTED_VALUE"""),413.41)</f>
        <v>413.41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IFERROR(__xludf.DUMMYFUNCTION("""COMPUTED_VALUE"""),419.13)</f>
        <v>419.13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IFERROR(__xludf.DUMMYFUNCTION("""COMPUTED_VALUE"""),404.66)</f>
        <v>404.66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IFERROR(__xludf.DUMMYFUNCTION("""COMPUTED_VALUE"""),403.15)</f>
        <v>403.15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IFERROR(__xludf.DUMMYFUNCTION("""COMPUTED_VALUE"""),392.8)</f>
        <v>392.8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IFERROR(__xludf.DUMMYFUNCTION("""COMPUTED_VALUE"""),395.67)</f>
        <v>395.67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IFERROR(__xludf.DUMMYFUNCTION("""COMPUTED_VALUE"""),396.28)</f>
        <v>396.28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IFERROR(__xludf.DUMMYFUNCTION("""COMPUTED_VALUE"""),395.22)</f>
        <v>395.22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IFERROR(__xludf.DUMMYFUNCTION("""COMPUTED_VALUE"""),391.37)</f>
        <v>391.37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IFERROR(__xludf.DUMMYFUNCTION("""COMPUTED_VALUE"""),383.62)</f>
        <v>383.62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IFERROR(__xludf.DUMMYFUNCTION("""COMPUTED_VALUE"""),395.76)</f>
        <v>395.76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IFERROR(__xludf.DUMMYFUNCTION("""COMPUTED_VALUE"""),395.97)</f>
        <v>395.97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IFERROR(__xludf.DUMMYFUNCTION("""COMPUTED_VALUE"""),401.82)</f>
        <v>401.82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IFERROR(__xludf.DUMMYFUNCTION("""COMPUTED_VALUE"""),402.33)</f>
        <v>402.33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IFERROR(__xludf.DUMMYFUNCTION("""COMPUTED_VALUE"""),409.23)</f>
        <v>409.23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IFERROR(__xludf.DUMMYFUNCTION("""COMPUTED_VALUE"""),423.91)</f>
        <v>423.91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IFERROR(__xludf.DUMMYFUNCTION("""COMPUTED_VALUE"""),417.47)</f>
        <v>417.47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IFERROR(__xludf.DUMMYFUNCTION("""COMPUTED_VALUE"""),414.92)</f>
        <v>414.92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IFERROR(__xludf.DUMMYFUNCTION("""COMPUTED_VALUE"""),411.84)</f>
        <v>411.84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IFERROR(__xludf.DUMMYFUNCTION("""COMPUTED_VALUE"""),415.77)</f>
        <v>415.77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IFERROR(__xludf.DUMMYFUNCTION("""COMPUTED_VALUE"""),412.65)</f>
        <v>412.65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IFERROR(__xludf.DUMMYFUNCTION("""COMPUTED_VALUE"""),408.9)</f>
        <v>408.9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IFERROR(__xludf.DUMMYFUNCTION("""COMPUTED_VALUE"""),404.99)</f>
        <v>404.99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IFERROR(__xludf.DUMMYFUNCTION("""COMPUTED_VALUE"""),417.8)</f>
        <v>417.8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IFERROR(__xludf.DUMMYFUNCTION("""COMPUTED_VALUE"""),414.32)</f>
        <v>414.32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IFERROR(__xludf.DUMMYFUNCTION("""COMPUTED_VALUE"""),418.95)</f>
        <v>418.95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IFERROR(__xludf.DUMMYFUNCTION("""COMPUTED_VALUE"""),416.19)</f>
        <v>416.19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IFERROR(__xludf.DUMMYFUNCTION("""COMPUTED_VALUE"""),418.74)</f>
        <v>418.74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IFERROR(__xludf.DUMMYFUNCTION("""COMPUTED_VALUE"""),435.57)</f>
        <v>435.57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IFERROR(__xludf.DUMMYFUNCTION("""COMPUTED_VALUE"""),433.17)</f>
        <v>433.17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IFERROR(__xludf.DUMMYFUNCTION("""COMPUTED_VALUE"""),429.27)</f>
        <v>429.27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IFERROR(__xludf.DUMMYFUNCTION("""COMPUTED_VALUE"""),427.3)</f>
        <v>427.3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IFERROR(__xludf.DUMMYFUNCTION("""COMPUTED_VALUE"""),432.99)</f>
        <v>432.99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IFERROR(__xludf.DUMMYFUNCTION("""COMPUTED_VALUE"""),431.57)</f>
        <v>431.57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IFERROR(__xludf.DUMMYFUNCTION("""COMPUTED_VALUE"""),431.78)</f>
        <v>431.78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IFERROR(__xludf.DUMMYFUNCTION("""COMPUTED_VALUE"""),435.35)</f>
        <v>435.35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IFERROR(__xludf.DUMMYFUNCTION("""COMPUTED_VALUE"""),430.54)</f>
        <v>430.54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IFERROR(__xludf.DUMMYFUNCTION("""COMPUTED_VALUE"""),428.27)</f>
        <v>428.27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IFERROR(__xludf.DUMMYFUNCTION("""COMPUTED_VALUE"""),421.49)</f>
        <v>421.49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IFERROR(__xludf.DUMMYFUNCTION("""COMPUTED_VALUE"""),424.58)</f>
        <v>424.58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IFERROR(__xludf.DUMMYFUNCTION("""COMPUTED_VALUE"""),413.44)</f>
        <v>413.44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IFERROR(__xludf.DUMMYFUNCTION("""COMPUTED_VALUE"""),402.15)</f>
        <v>402.15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IFERROR(__xludf.DUMMYFUNCTION("""COMPUTED_VALUE"""),407.36)</f>
        <v>407.36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IFERROR(__xludf.DUMMYFUNCTION("""COMPUTED_VALUE"""),407.11)</f>
        <v>407.11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IFERROR(__xludf.DUMMYFUNCTION("""COMPUTED_VALUE"""),411.77)</f>
        <v>411.77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IFERROR(__xludf.DUMMYFUNCTION("""COMPUTED_VALUE"""),434.87)</f>
        <v>434.87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IFERROR(__xludf.DUMMYFUNCTION("""COMPUTED_VALUE"""),433.51)</f>
        <v>433.51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IFERROR(__xludf.DUMMYFUNCTION("""COMPUTED_VALUE"""),431.42)</f>
        <v>431.42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IFERROR(__xludf.DUMMYFUNCTION("""COMPUTED_VALUE"""),422.58)</f>
        <v>422.58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IFERROR(__xludf.DUMMYFUNCTION("""COMPUTED_VALUE"""),412.59)</f>
        <v>412.59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IFERROR(__xludf.DUMMYFUNCTION("""COMPUTED_VALUE"""),412.32)</f>
        <v>412.32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IFERROR(__xludf.DUMMYFUNCTION("""COMPUTED_VALUE"""),411.02)</f>
        <v>411.02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IFERROR(__xludf.DUMMYFUNCTION("""COMPUTED_VALUE"""),400.0)</f>
        <v>400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IFERROR(__xludf.DUMMYFUNCTION("""COMPUTED_VALUE"""),395.45)</f>
        <v>395.45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IFERROR(__xludf.DUMMYFUNCTION("""COMPUTED_VALUE"""),390.85)</f>
        <v>390.85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IFERROR(__xludf.DUMMYFUNCTION("""COMPUTED_VALUE"""),396.8)</f>
        <v>396.8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IFERROR(__xludf.DUMMYFUNCTION("""COMPUTED_VALUE"""),396.6)</f>
        <v>396.6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IFERROR(__xludf.DUMMYFUNCTION("""COMPUTED_VALUE"""),399.75)</f>
        <v>399.75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IFERROR(__xludf.DUMMYFUNCTION("""COMPUTED_VALUE"""),401.85)</f>
        <v>401.85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IFERROR(__xludf.DUMMYFUNCTION("""COMPUTED_VALUE"""),405.85)</f>
        <v>405.85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IFERROR(__xludf.DUMMYFUNCTION("""COMPUTED_VALUE"""),403.3)</f>
        <v>403.3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IFERROR(__xludf.DUMMYFUNCTION("""COMPUTED_VALUE"""),410.05)</f>
        <v>410.05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IFERROR(__xludf.DUMMYFUNCTION("""COMPUTED_VALUE"""),411.5)</f>
        <v>411.5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IFERROR(__xludf.DUMMYFUNCTION("""COMPUTED_VALUE"""),411.35)</f>
        <v>411.35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IFERROR(__xludf.DUMMYFUNCTION("""COMPUTED_VALUE"""),412.45)</f>
        <v>412.45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IFERROR(__xludf.DUMMYFUNCTION("""COMPUTED_VALUE"""),410.0)</f>
        <v>410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IFERROR(__xludf.DUMMYFUNCTION("""COMPUTED_VALUE"""),417.0)</f>
        <v>417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IFERROR(__xludf.DUMMYFUNCTION("""COMPUTED_VALUE"""),406.5)</f>
        <v>406.5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IFERROR(__xludf.DUMMYFUNCTION("""COMPUTED_VALUE"""),407.85)</f>
        <v>407.85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IFERROR(__xludf.DUMMYFUNCTION("""COMPUTED_VALUE"""),405.7)</f>
        <v>405.7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IFERROR(__xludf.DUMMYFUNCTION("""COMPUTED_VALUE"""),410.45)</f>
        <v>410.45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IFERROR(__xludf.DUMMYFUNCTION("""COMPUTED_VALUE"""),407.6)</f>
        <v>407.6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IFERROR(__xludf.DUMMYFUNCTION("""COMPUTED_VALUE"""),402.15)</f>
        <v>402.15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IFERROR(__xludf.DUMMYFUNCTION("""COMPUTED_VALUE"""),397.95)</f>
        <v>397.95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IFERROR(__xludf.DUMMYFUNCTION("""COMPUTED_VALUE"""),391.2)</f>
        <v>391.2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IFERROR(__xludf.DUMMYFUNCTION("""COMPUTED_VALUE"""),372.7)</f>
        <v>372.7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IFERROR(__xludf.DUMMYFUNCTION("""COMPUTED_VALUE"""),371.3)</f>
        <v>371.3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IFERROR(__xludf.DUMMYFUNCTION("""COMPUTED_VALUE"""),360.85)</f>
        <v>360.85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IFERROR(__xludf.DUMMYFUNCTION("""COMPUTED_VALUE"""),359.8)</f>
        <v>359.8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IFERROR(__xludf.DUMMYFUNCTION("""COMPUTED_VALUE"""),362.25)</f>
        <v>362.25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IFERROR(__xludf.DUMMYFUNCTION("""COMPUTED_VALUE"""),358.3)</f>
        <v>358.3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IFERROR(__xludf.DUMMYFUNCTION("""COMPUTED_VALUE"""),352.45)</f>
        <v>352.45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IFERROR(__xludf.DUMMYFUNCTION("""COMPUTED_VALUE"""),359.25)</f>
        <v>359.25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IFERROR(__xludf.DUMMYFUNCTION("""COMPUTED_VALUE"""),357.8)</f>
        <v>357.8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IFERROR(__xludf.DUMMYFUNCTION("""COMPUTED_VALUE"""),356.8)</f>
        <v>356.8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IFERROR(__xludf.DUMMYFUNCTION("""COMPUTED_VALUE"""),363.8)</f>
        <v>363.8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IFERROR(__xludf.DUMMYFUNCTION("""COMPUTED_VALUE"""),361.75)</f>
        <v>361.75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IFERROR(__xludf.DUMMYFUNCTION("""COMPUTED_VALUE"""),356.85)</f>
        <v>356.85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IFERROR(__xludf.DUMMYFUNCTION("""COMPUTED_VALUE"""),356.45)</f>
        <v>356.45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IFERROR(__xludf.DUMMYFUNCTION("""COMPUTED_VALUE"""),353.6)</f>
        <v>353.6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IFERROR(__xludf.DUMMYFUNCTION("""COMPUTED_VALUE"""),348.3)</f>
        <v>348.3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IFERROR(__xludf.DUMMYFUNCTION("""COMPUTED_VALUE"""),344.7)</f>
        <v>344.7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IFERROR(__xludf.DUMMYFUNCTION("""COMPUTED_VALUE"""),343.4)</f>
        <v>343.4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IFERROR(__xludf.DUMMYFUNCTION("""COMPUTED_VALUE"""),346.65)</f>
        <v>346.65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IFERROR(__xludf.DUMMYFUNCTION("""COMPUTED_VALUE"""),347.45)</f>
        <v>347.45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IFERROR(__xludf.DUMMYFUNCTION("""COMPUTED_VALUE"""),347.15)</f>
        <v>347.15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IFERROR(__xludf.DUMMYFUNCTION("""COMPUTED_VALUE"""),345.45)</f>
        <v>345.45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IFERROR(__xludf.DUMMYFUNCTION("""COMPUTED_VALUE"""),346.35)</f>
        <v>346.35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IFERROR(__xludf.DUMMYFUNCTION("""COMPUTED_VALUE"""),345.8)</f>
        <v>345.8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IFERROR(__xludf.DUMMYFUNCTION("""COMPUTED_VALUE"""),352.65)</f>
        <v>352.65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IFERROR(__xludf.DUMMYFUNCTION("""COMPUTED_VALUE"""),359.15)</f>
        <v>359.15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IFERROR(__xludf.DUMMYFUNCTION("""COMPUTED_VALUE"""),363.25)</f>
        <v>363.25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IFERROR(__xludf.DUMMYFUNCTION("""COMPUTED_VALUE"""),359.2)</f>
        <v>359.2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IFERROR(__xludf.DUMMYFUNCTION("""COMPUTED_VALUE"""),358.8)</f>
        <v>358.8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IFERROR(__xludf.DUMMYFUNCTION("""COMPUTED_VALUE"""),358.6)</f>
        <v>358.6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IFERROR(__xludf.DUMMYFUNCTION("""COMPUTED_VALUE"""),361.75)</f>
        <v>361.75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IFERROR(__xludf.DUMMYFUNCTION("""COMPUTED_VALUE"""),367.35)</f>
        <v>367.35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IFERROR(__xludf.DUMMYFUNCTION("""COMPUTED_VALUE"""),367.55)</f>
        <v>367.55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IFERROR(__xludf.DUMMYFUNCTION("""COMPUTED_VALUE"""),370.35)</f>
        <v>370.35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IFERROR(__xludf.DUMMYFUNCTION("""COMPUTED_VALUE"""),373.55)</f>
        <v>373.55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IFERROR(__xludf.DUMMYFUNCTION("""COMPUTED_VALUE"""),368.9)</f>
        <v>368.9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IFERROR(__xludf.DUMMYFUNCTION("""COMPUTED_VALUE"""),363.35)</f>
        <v>363.35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IFERROR(__xludf.DUMMYFUNCTION("""COMPUTED_VALUE"""),359.45)</f>
        <v>359.45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IFERROR(__xludf.DUMMYFUNCTION("""COMPUTED_VALUE"""),354.15)</f>
        <v>354.15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IFERROR(__xludf.DUMMYFUNCTION("""COMPUTED_VALUE"""),350.55)</f>
        <v>350.55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IFERROR(__xludf.DUMMYFUNCTION("""COMPUTED_VALUE"""),349.75)</f>
        <v>349.75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IFERROR(__xludf.DUMMYFUNCTION("""COMPUTED_VALUE"""),349.8)</f>
        <v>349.8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IFERROR(__xludf.DUMMYFUNCTION("""COMPUTED_VALUE"""),353.6)</f>
        <v>353.6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IFERROR(__xludf.DUMMYFUNCTION("""COMPUTED_VALUE"""),344.0)</f>
        <v>344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IFERROR(__xludf.DUMMYFUNCTION("""COMPUTED_VALUE"""),337.85)</f>
        <v>337.85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IFERROR(__xludf.DUMMYFUNCTION("""COMPUTED_VALUE"""),339.25)</f>
        <v>339.25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IFERROR(__xludf.DUMMYFUNCTION("""COMPUTED_VALUE"""),347.3)</f>
        <v>347.3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IFERROR(__xludf.DUMMYFUNCTION("""COMPUTED_VALUE"""),344.45)</f>
        <v>344.45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IFERROR(__xludf.DUMMYFUNCTION("""COMPUTED_VALUE"""),340.55)</f>
        <v>340.55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IFERROR(__xludf.DUMMYFUNCTION("""COMPUTED_VALUE"""),340.45)</f>
        <v>340.45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IFERROR(__xludf.DUMMYFUNCTION("""COMPUTED_VALUE"""),351.8)</f>
        <v>351.8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IFERROR(__xludf.DUMMYFUNCTION("""COMPUTED_VALUE"""),350.05)</f>
        <v>350.05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IFERROR(__xludf.DUMMYFUNCTION("""COMPUTED_VALUE"""),362.9)</f>
        <v>362.9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IFERROR(__xludf.DUMMYFUNCTION("""COMPUTED_VALUE"""),372.05)</f>
        <v>372.05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IFERROR(__xludf.DUMMYFUNCTION("""COMPUTED_VALUE"""),375.45)</f>
        <v>375.45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IFERROR(__xludf.DUMMYFUNCTION("""COMPUTED_VALUE"""),374.15)</f>
        <v>374.15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IFERROR(__xludf.DUMMYFUNCTION("""COMPUTED_VALUE"""),369.5)</f>
        <v>369.5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IFERROR(__xludf.DUMMYFUNCTION("""COMPUTED_VALUE"""),377.4)</f>
        <v>377.4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IFERROR(__xludf.DUMMYFUNCTION("""COMPUTED_VALUE"""),379.35)</f>
        <v>379.35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IFERROR(__xludf.DUMMYFUNCTION("""COMPUTED_VALUE"""),384.7)</f>
        <v>384.7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IFERROR(__xludf.DUMMYFUNCTION("""COMPUTED_VALUE"""),383.45)</f>
        <v>383.45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IFERROR(__xludf.DUMMYFUNCTION("""COMPUTED_VALUE"""),380.25)</f>
        <v>380.25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IFERROR(__xludf.DUMMYFUNCTION("""COMPUTED_VALUE"""),377.25)</f>
        <v>377.25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IFERROR(__xludf.DUMMYFUNCTION("""COMPUTED_VALUE"""),382.85)</f>
        <v>382.85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IFERROR(__xludf.DUMMYFUNCTION("""COMPUTED_VALUE"""),382.85)</f>
        <v>382.85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IFERROR(__xludf.DUMMYFUNCTION("""COMPUTED_VALUE"""),375.7)</f>
        <v>375.7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IFERROR(__xludf.DUMMYFUNCTION("""COMPUTED_VALUE"""),378.0)</f>
        <v>378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IFERROR(__xludf.DUMMYFUNCTION("""COMPUTED_VALUE"""),379.95)</f>
        <v>379.95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IFERROR(__xludf.DUMMYFUNCTION("""COMPUTED_VALUE"""),377.55)</f>
        <v>377.55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IFERROR(__xludf.DUMMYFUNCTION("""COMPUTED_VALUE"""),381.85)</f>
        <v>381.85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IFERROR(__xludf.DUMMYFUNCTION("""COMPUTED_VALUE"""),391.55)</f>
        <v>391.55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IFERROR(__xludf.DUMMYFUNCTION("""COMPUTED_VALUE"""),382.65)</f>
        <v>382.65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IFERROR(__xludf.DUMMYFUNCTION("""COMPUTED_VALUE"""),370.6)</f>
        <v>370.6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IFERROR(__xludf.DUMMYFUNCTION("""COMPUTED_VALUE"""),351.2)</f>
        <v>351.2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IFERROR(__xludf.DUMMYFUNCTION("""COMPUTED_VALUE"""),355.15)</f>
        <v>355.15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IFERROR(__xludf.DUMMYFUNCTION("""COMPUTED_VALUE"""),350.75)</f>
        <v>350.75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IFERROR(__xludf.DUMMYFUNCTION("""COMPUTED_VALUE"""),332.0)</f>
        <v>332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IFERROR(__xludf.DUMMYFUNCTION("""COMPUTED_VALUE"""),345.2)</f>
        <v>345.2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IFERROR(__xludf.DUMMYFUNCTION("""COMPUTED_VALUE"""),335.35)</f>
        <v>335.35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IFERROR(__xludf.DUMMYFUNCTION("""COMPUTED_VALUE"""),324.55)</f>
        <v>324.55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IFERROR(__xludf.DUMMYFUNCTION("""COMPUTED_VALUE"""),314.1)</f>
        <v>314.1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IFERROR(__xludf.DUMMYFUNCTION("""COMPUTED_VALUE"""),314.4)</f>
        <v>314.4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IFERROR(__xludf.DUMMYFUNCTION("""COMPUTED_VALUE"""),319.2)</f>
        <v>319.2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IFERROR(__xludf.DUMMYFUNCTION("""COMPUTED_VALUE"""),324.75)</f>
        <v>324.75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IFERROR(__xludf.DUMMYFUNCTION("""COMPUTED_VALUE"""),309.3)</f>
        <v>309.3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IFERROR(__xludf.DUMMYFUNCTION("""COMPUTED_VALUE"""),314.1)</f>
        <v>314.1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IFERROR(__xludf.DUMMYFUNCTION("""COMPUTED_VALUE"""),305.25)</f>
        <v>305.25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IFERROR(__xludf.DUMMYFUNCTION("""COMPUTED_VALUE"""),311.2)</f>
        <v>311.2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IFERROR(__xludf.DUMMYFUNCTION("""COMPUTED_VALUE"""),317.95)</f>
        <v>317.95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IFERROR(__xludf.DUMMYFUNCTION("""COMPUTED_VALUE"""),303.2)</f>
        <v>303.2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IFERROR(__xludf.DUMMYFUNCTION("""COMPUTED_VALUE"""),296.2)</f>
        <v>296.2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IFERROR(__xludf.DUMMYFUNCTION("""COMPUTED_VALUE"""),302.95)</f>
        <v>302.95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IFERROR(__xludf.DUMMYFUNCTION("""COMPUTED_VALUE"""),303.3)</f>
        <v>303.3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IFERROR(__xludf.DUMMYFUNCTION("""COMPUTED_VALUE"""),307.4)</f>
        <v>307.4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IFERROR(__xludf.DUMMYFUNCTION("""COMPUTED_VALUE"""),308.7)</f>
        <v>308.7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IFERROR(__xludf.DUMMYFUNCTION("""COMPUTED_VALUE"""),334.75)</f>
        <v>334.75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IFERROR(__xludf.DUMMYFUNCTION("""COMPUTED_VALUE"""),333.25)</f>
        <v>333.25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IFERROR(__xludf.DUMMYFUNCTION("""COMPUTED_VALUE"""),342.6)</f>
        <v>342.6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IFERROR(__xludf.DUMMYFUNCTION("""COMPUTED_VALUE"""),345.5)</f>
        <v>345.5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IFERROR(__xludf.DUMMYFUNCTION("""COMPUTED_VALUE"""),357.9)</f>
        <v>357.9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IFERROR(__xludf.DUMMYFUNCTION("""COMPUTED_VALUE"""),356.3)</f>
        <v>356.3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IFERROR(__xludf.DUMMYFUNCTION("""COMPUTED_VALUE"""),360.1)</f>
        <v>360.1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IFERROR(__xludf.DUMMYFUNCTION("""COMPUTED_VALUE"""),355.7)</f>
        <v>355.7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IFERROR(__xludf.DUMMYFUNCTION("""COMPUTED_VALUE"""),355.9)</f>
        <v>355.9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IFERROR(__xludf.DUMMYFUNCTION("""COMPUTED_VALUE"""),361.85)</f>
        <v>361.85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IFERROR(__xludf.DUMMYFUNCTION("""COMPUTED_VALUE"""),351.95)</f>
        <v>351.95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IFERROR(__xludf.DUMMYFUNCTION("""COMPUTED_VALUE"""),350.5)</f>
        <v>350.5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IFERROR(__xludf.DUMMYFUNCTION("""COMPUTED_VALUE"""),354.35)</f>
        <v>354.35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IFERROR(__xludf.DUMMYFUNCTION("""COMPUTED_VALUE"""),350.8)</f>
        <v>350.8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IFERROR(__xludf.DUMMYFUNCTION("""COMPUTED_VALUE"""),352.7)</f>
        <v>352.7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IFERROR(__xludf.DUMMYFUNCTION("""COMPUTED_VALUE"""),341.55)</f>
        <v>341.55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IFERROR(__xludf.DUMMYFUNCTION("""COMPUTED_VALUE"""),343.05)</f>
        <v>343.05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IFERROR(__xludf.DUMMYFUNCTION("""COMPUTED_VALUE"""),340.15)</f>
        <v>340.15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IFERROR(__xludf.DUMMYFUNCTION("""COMPUTED_VALUE"""),358.15)</f>
        <v>358.15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IFERROR(__xludf.DUMMYFUNCTION("""COMPUTED_VALUE"""),359.25)</f>
        <v>359.25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IFERROR(__xludf.DUMMYFUNCTION("""COMPUTED_VALUE"""),355.45)</f>
        <v>355.45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IFERROR(__xludf.DUMMYFUNCTION("""COMPUTED_VALUE"""),346.0)</f>
        <v>346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IFERROR(__xludf.DUMMYFUNCTION("""COMPUTED_VALUE"""),336.85)</f>
        <v>336.85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IFERROR(__xludf.DUMMYFUNCTION("""COMPUTED_VALUE"""),336.85)</f>
        <v>336.85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IFERROR(__xludf.DUMMYFUNCTION("""COMPUTED_VALUE"""),338.75)</f>
        <v>338.75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IFERROR(__xludf.DUMMYFUNCTION("""COMPUTED_VALUE"""),356.55)</f>
        <v>356.55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IFERROR(__xludf.DUMMYFUNCTION("""COMPUTED_VALUE"""),353.15)</f>
        <v>353.15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IFERROR(__xludf.DUMMYFUNCTION("""COMPUTED_VALUE"""),361.2)</f>
        <v>361.2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IFERROR(__xludf.DUMMYFUNCTION("""COMPUTED_VALUE"""),361.25)</f>
        <v>361.25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IFERROR(__xludf.DUMMYFUNCTION("""COMPUTED_VALUE"""),361.35)</f>
        <v>361.35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IFERROR(__xludf.DUMMYFUNCTION("""COMPUTED_VALUE"""),363.35)</f>
        <v>363.35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IFERROR(__xludf.DUMMYFUNCTION("""COMPUTED_VALUE"""),373.25)</f>
        <v>373.25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IFERROR(__xludf.DUMMYFUNCTION("""COMPUTED_VALUE"""),385.6)</f>
        <v>385.6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IFERROR(__xludf.DUMMYFUNCTION("""COMPUTED_VALUE"""),400.95)</f>
        <v>400.95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IFERROR(__xludf.DUMMYFUNCTION("""COMPUTED_VALUE"""),393.9)</f>
        <v>393.9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IFERROR(__xludf.DUMMYFUNCTION("""COMPUTED_VALUE"""),384.9)</f>
        <v>384.9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IFERROR(__xludf.DUMMYFUNCTION("""COMPUTED_VALUE"""),390.2)</f>
        <v>390.2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IFERROR(__xludf.DUMMYFUNCTION("""COMPUTED_VALUE"""),398.15)</f>
        <v>398.15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IFERROR(__xludf.DUMMYFUNCTION("""COMPUTED_VALUE"""),399.7)</f>
        <v>399.7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IFERROR(__xludf.DUMMYFUNCTION("""COMPUTED_VALUE"""),397.8)</f>
        <v>397.8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IFERROR(__xludf.DUMMYFUNCTION("""COMPUTED_VALUE"""),389.0)</f>
        <v>389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IFERROR(__xludf.DUMMYFUNCTION("""COMPUTED_VALUE"""),387.8)</f>
        <v>387.8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IFERROR(__xludf.DUMMYFUNCTION("""COMPUTED_VALUE"""),381.0)</f>
        <v>381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IFERROR(__xludf.DUMMYFUNCTION("""COMPUTED_VALUE"""),375.9)</f>
        <v>375.9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IFERROR(__xludf.DUMMYFUNCTION("""COMPUTED_VALUE"""),390.0)</f>
        <v>390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IFERROR(__xludf.DUMMYFUNCTION("""COMPUTED_VALUE"""),396.4)</f>
        <v>396.4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IFERROR(__xludf.DUMMYFUNCTION("""COMPUTED_VALUE"""),393.6)</f>
        <v>393.6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IFERROR(__xludf.DUMMYFUNCTION("""COMPUTED_VALUE"""),360.95)</f>
        <v>360.95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6" t="s">
        <v>22</v>
      </c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5">
        <f>IFERROR(__xludf.DUMMYFUNCTION("""COMPUTED_VALUE"""),44928.64583333333)</f>
        <v>44928.64583</v>
      </c>
      <c r="B3" s="5">
        <f>IFERROR(__xludf.DUMMYFUNCTION("""COMPUTED_VALUE"""),3573.95)</f>
        <v>3573.95</v>
      </c>
    </row>
    <row r="4">
      <c r="A4" s="5">
        <f>IFERROR(__xludf.DUMMYFUNCTION("""COMPUTED_VALUE"""),44929.64583333333)</f>
        <v>44929.64583</v>
      </c>
      <c r="B4" s="5">
        <f>IFERROR(__xludf.DUMMYFUNCTION("""COMPUTED_VALUE"""),3601.7)</f>
        <v>3601.7</v>
      </c>
    </row>
    <row r="5">
      <c r="A5" s="5">
        <f>IFERROR(__xludf.DUMMYFUNCTION("""COMPUTED_VALUE"""),44930.64583333333)</f>
        <v>44930.64583</v>
      </c>
      <c r="B5" s="5">
        <f>IFERROR(__xludf.DUMMYFUNCTION("""COMPUTED_VALUE"""),3552.85)</f>
        <v>3552.85</v>
      </c>
    </row>
    <row r="6">
      <c r="A6" s="5">
        <f>IFERROR(__xludf.DUMMYFUNCTION("""COMPUTED_VALUE"""),44931.64583333333)</f>
        <v>44931.64583</v>
      </c>
      <c r="B6" s="5">
        <f>IFERROR(__xludf.DUMMYFUNCTION("""COMPUTED_VALUE"""),3621.15)</f>
        <v>3621.15</v>
      </c>
    </row>
    <row r="7">
      <c r="A7" s="5">
        <f>IFERROR(__xludf.DUMMYFUNCTION("""COMPUTED_VALUE"""),44932.64583333333)</f>
        <v>44932.64583</v>
      </c>
      <c r="B7" s="5">
        <f>IFERROR(__xludf.DUMMYFUNCTION("""COMPUTED_VALUE"""),3642.25)</f>
        <v>3642.25</v>
      </c>
    </row>
    <row r="8">
      <c r="A8" s="5">
        <f>IFERROR(__xludf.DUMMYFUNCTION("""COMPUTED_VALUE"""),44935.64583333333)</f>
        <v>44935.64583</v>
      </c>
      <c r="B8" s="5">
        <f>IFERROR(__xludf.DUMMYFUNCTION("""COMPUTED_VALUE"""),3620.75)</f>
        <v>3620.75</v>
      </c>
    </row>
    <row r="9">
      <c r="A9" s="5">
        <f>IFERROR(__xludf.DUMMYFUNCTION("""COMPUTED_VALUE"""),44936.64583333333)</f>
        <v>44936.64583</v>
      </c>
      <c r="B9" s="5">
        <f>IFERROR(__xludf.DUMMYFUNCTION("""COMPUTED_VALUE"""),3574.2)</f>
        <v>3574.2</v>
      </c>
    </row>
    <row r="10">
      <c r="A10" s="5">
        <f>IFERROR(__xludf.DUMMYFUNCTION("""COMPUTED_VALUE"""),44937.64583333333)</f>
        <v>44937.64583</v>
      </c>
      <c r="B10" s="5">
        <f>IFERROR(__xludf.DUMMYFUNCTION("""COMPUTED_VALUE"""),3538.05)</f>
        <v>3538.05</v>
      </c>
    </row>
    <row r="11">
      <c r="A11" s="5">
        <f>IFERROR(__xludf.DUMMYFUNCTION("""COMPUTED_VALUE"""),44938.64583333333)</f>
        <v>44938.64583</v>
      </c>
      <c r="B11" s="5">
        <f>IFERROR(__xludf.DUMMYFUNCTION("""COMPUTED_VALUE"""),3570.3)</f>
        <v>3570.3</v>
      </c>
    </row>
    <row r="12">
      <c r="A12" s="5">
        <f>IFERROR(__xludf.DUMMYFUNCTION("""COMPUTED_VALUE"""),44939.64583333333)</f>
        <v>44939.64583</v>
      </c>
      <c r="B12" s="5">
        <f>IFERROR(__xludf.DUMMYFUNCTION("""COMPUTED_VALUE"""),3605.3)</f>
        <v>3605.3</v>
      </c>
    </row>
    <row r="13">
      <c r="A13" s="5">
        <f>IFERROR(__xludf.DUMMYFUNCTION("""COMPUTED_VALUE"""),44942.64583333333)</f>
        <v>44942.64583</v>
      </c>
      <c r="B13" s="5">
        <f>IFERROR(__xludf.DUMMYFUNCTION("""COMPUTED_VALUE"""),3583.15)</f>
        <v>3583.15</v>
      </c>
    </row>
    <row r="14">
      <c r="A14" s="5">
        <f>IFERROR(__xludf.DUMMYFUNCTION("""COMPUTED_VALUE"""),44943.64583333333)</f>
        <v>44943.64583</v>
      </c>
      <c r="B14" s="5">
        <f>IFERROR(__xludf.DUMMYFUNCTION("""COMPUTED_VALUE"""),3606.95)</f>
        <v>3606.95</v>
      </c>
    </row>
    <row r="15">
      <c r="A15" s="5">
        <f>IFERROR(__xludf.DUMMYFUNCTION("""COMPUTED_VALUE"""),44944.64583333333)</f>
        <v>44944.64583</v>
      </c>
      <c r="B15" s="5">
        <f>IFERROR(__xludf.DUMMYFUNCTION("""COMPUTED_VALUE"""),3609.9)</f>
        <v>3609.9</v>
      </c>
    </row>
    <row r="16">
      <c r="A16" s="5">
        <f>IFERROR(__xludf.DUMMYFUNCTION("""COMPUTED_VALUE"""),44945.64583333333)</f>
        <v>44945.64583</v>
      </c>
      <c r="B16" s="5">
        <f>IFERROR(__xludf.DUMMYFUNCTION("""COMPUTED_VALUE"""),3575.95)</f>
        <v>3575.95</v>
      </c>
    </row>
    <row r="17">
      <c r="A17" s="5">
        <f>IFERROR(__xludf.DUMMYFUNCTION("""COMPUTED_VALUE"""),44946.64583333333)</f>
        <v>44946.64583</v>
      </c>
      <c r="B17" s="5">
        <f>IFERROR(__xludf.DUMMYFUNCTION("""COMPUTED_VALUE"""),3572.75)</f>
        <v>3572.75</v>
      </c>
    </row>
    <row r="18">
      <c r="A18" s="5">
        <f>IFERROR(__xludf.DUMMYFUNCTION("""COMPUTED_VALUE"""),44949.64583333333)</f>
        <v>44949.64583</v>
      </c>
      <c r="B18" s="5">
        <f>IFERROR(__xludf.DUMMYFUNCTION("""COMPUTED_VALUE"""),3623.55)</f>
        <v>3623.55</v>
      </c>
    </row>
    <row r="19">
      <c r="A19" s="5">
        <f>IFERROR(__xludf.DUMMYFUNCTION("""COMPUTED_VALUE"""),44950.64583333333)</f>
        <v>44950.64583</v>
      </c>
      <c r="B19" s="5">
        <f>IFERROR(__xludf.DUMMYFUNCTION("""COMPUTED_VALUE"""),3686.5)</f>
        <v>3686.5</v>
      </c>
    </row>
    <row r="20">
      <c r="A20" s="5">
        <f>IFERROR(__xludf.DUMMYFUNCTION("""COMPUTED_VALUE"""),44951.64583333333)</f>
        <v>44951.64583</v>
      </c>
      <c r="B20" s="5">
        <f>IFERROR(__xludf.DUMMYFUNCTION("""COMPUTED_VALUE"""),3717.4)</f>
        <v>3717.4</v>
      </c>
    </row>
    <row r="21">
      <c r="A21" s="5">
        <f>IFERROR(__xludf.DUMMYFUNCTION("""COMPUTED_VALUE"""),44953.64583333333)</f>
        <v>44953.64583</v>
      </c>
      <c r="B21" s="5">
        <f>IFERROR(__xludf.DUMMYFUNCTION("""COMPUTED_VALUE"""),3936.75)</f>
        <v>3936.75</v>
      </c>
    </row>
    <row r="22">
      <c r="A22" s="5">
        <f>IFERROR(__xludf.DUMMYFUNCTION("""COMPUTED_VALUE"""),44956.64583333333)</f>
        <v>44956.64583</v>
      </c>
      <c r="B22" s="5">
        <f>IFERROR(__xludf.DUMMYFUNCTION("""COMPUTED_VALUE"""),3841.15)</f>
        <v>3841.15</v>
      </c>
    </row>
    <row r="23">
      <c r="A23" s="5">
        <f>IFERROR(__xludf.DUMMYFUNCTION("""COMPUTED_VALUE"""),44957.64583333333)</f>
        <v>44957.64583</v>
      </c>
      <c r="B23" s="5">
        <f>IFERROR(__xludf.DUMMYFUNCTION("""COMPUTED_VALUE"""),3818.25)</f>
        <v>3818.25</v>
      </c>
    </row>
    <row r="24">
      <c r="A24" s="5">
        <f>IFERROR(__xludf.DUMMYFUNCTION("""COMPUTED_VALUE"""),44958.64583333333)</f>
        <v>44958.64583</v>
      </c>
      <c r="B24" s="5">
        <f>IFERROR(__xludf.DUMMYFUNCTION("""COMPUTED_VALUE"""),3811.3)</f>
        <v>3811.3</v>
      </c>
    </row>
    <row r="25">
      <c r="A25" s="5">
        <f>IFERROR(__xludf.DUMMYFUNCTION("""COMPUTED_VALUE"""),44959.64583333333)</f>
        <v>44959.64583</v>
      </c>
      <c r="B25" s="5">
        <f>IFERROR(__xludf.DUMMYFUNCTION("""COMPUTED_VALUE"""),3790.7)</f>
        <v>3790.7</v>
      </c>
    </row>
    <row r="26">
      <c r="A26" s="5">
        <f>IFERROR(__xludf.DUMMYFUNCTION("""COMPUTED_VALUE"""),44960.64583333333)</f>
        <v>44960.64583</v>
      </c>
      <c r="B26" s="5">
        <f>IFERROR(__xludf.DUMMYFUNCTION("""COMPUTED_VALUE"""),3852.55)</f>
        <v>3852.55</v>
      </c>
    </row>
    <row r="27">
      <c r="A27" s="5">
        <f>IFERROR(__xludf.DUMMYFUNCTION("""COMPUTED_VALUE"""),44963.64583333333)</f>
        <v>44963.64583</v>
      </c>
      <c r="B27" s="5">
        <f>IFERROR(__xludf.DUMMYFUNCTION("""COMPUTED_VALUE"""),3849.1)</f>
        <v>3849.1</v>
      </c>
    </row>
    <row r="28">
      <c r="A28" s="5">
        <f>IFERROR(__xludf.DUMMYFUNCTION("""COMPUTED_VALUE"""),44964.64583333333)</f>
        <v>44964.64583</v>
      </c>
      <c r="B28" s="5">
        <f>IFERROR(__xludf.DUMMYFUNCTION("""COMPUTED_VALUE"""),3879.45)</f>
        <v>3879.45</v>
      </c>
    </row>
    <row r="29">
      <c r="A29" s="5">
        <f>IFERROR(__xludf.DUMMYFUNCTION("""COMPUTED_VALUE"""),44965.64583333333)</f>
        <v>44965.64583</v>
      </c>
      <c r="B29" s="5">
        <f>IFERROR(__xludf.DUMMYFUNCTION("""COMPUTED_VALUE"""),3880.3)</f>
        <v>3880.3</v>
      </c>
    </row>
    <row r="30">
      <c r="A30" s="5">
        <f>IFERROR(__xludf.DUMMYFUNCTION("""COMPUTED_VALUE"""),44966.64583333333)</f>
        <v>44966.64583</v>
      </c>
      <c r="B30" s="5">
        <f>IFERROR(__xludf.DUMMYFUNCTION("""COMPUTED_VALUE"""),3845.75)</f>
        <v>3845.75</v>
      </c>
    </row>
    <row r="31">
      <c r="A31" s="5">
        <f>IFERROR(__xludf.DUMMYFUNCTION("""COMPUTED_VALUE"""),44967.64583333333)</f>
        <v>44967.64583</v>
      </c>
      <c r="B31" s="5">
        <f>IFERROR(__xludf.DUMMYFUNCTION("""COMPUTED_VALUE"""),3831.65)</f>
        <v>3831.65</v>
      </c>
    </row>
    <row r="32">
      <c r="A32" s="5">
        <f>IFERROR(__xludf.DUMMYFUNCTION("""COMPUTED_VALUE"""),44970.64583333333)</f>
        <v>44970.64583</v>
      </c>
      <c r="B32" s="5">
        <f>IFERROR(__xludf.DUMMYFUNCTION("""COMPUTED_VALUE"""),3883.5)</f>
        <v>3883.5</v>
      </c>
    </row>
    <row r="33">
      <c r="A33" s="5">
        <f>IFERROR(__xludf.DUMMYFUNCTION("""COMPUTED_VALUE"""),44971.64583333333)</f>
        <v>44971.64583</v>
      </c>
      <c r="B33" s="5">
        <f>IFERROR(__xludf.DUMMYFUNCTION("""COMPUTED_VALUE"""),3876.1)</f>
        <v>3876.1</v>
      </c>
    </row>
    <row r="34">
      <c r="A34" s="5">
        <f>IFERROR(__xludf.DUMMYFUNCTION("""COMPUTED_VALUE"""),44972.64583333333)</f>
        <v>44972.64583</v>
      </c>
      <c r="B34" s="5">
        <f>IFERROR(__xludf.DUMMYFUNCTION("""COMPUTED_VALUE"""),3905.4)</f>
        <v>3905.4</v>
      </c>
    </row>
    <row r="35">
      <c r="A35" s="5">
        <f>IFERROR(__xludf.DUMMYFUNCTION("""COMPUTED_VALUE"""),44973.64583333333)</f>
        <v>44973.64583</v>
      </c>
      <c r="B35" s="5">
        <f>IFERROR(__xludf.DUMMYFUNCTION("""COMPUTED_VALUE"""),3906.6)</f>
        <v>3906.6</v>
      </c>
    </row>
    <row r="36">
      <c r="A36" s="5">
        <f>IFERROR(__xludf.DUMMYFUNCTION("""COMPUTED_VALUE"""),44974.64583333333)</f>
        <v>44974.64583</v>
      </c>
      <c r="B36" s="5">
        <f>IFERROR(__xludf.DUMMYFUNCTION("""COMPUTED_VALUE"""),3894.3)</f>
        <v>3894.3</v>
      </c>
    </row>
    <row r="37">
      <c r="A37" s="5">
        <f>IFERROR(__xludf.DUMMYFUNCTION("""COMPUTED_VALUE"""),44977.64583333333)</f>
        <v>44977.64583</v>
      </c>
      <c r="B37" s="5">
        <f>IFERROR(__xludf.DUMMYFUNCTION("""COMPUTED_VALUE"""),3903.8)</f>
        <v>3903.8</v>
      </c>
    </row>
    <row r="38">
      <c r="A38" s="5">
        <f>IFERROR(__xludf.DUMMYFUNCTION("""COMPUTED_VALUE"""),44978.64583333333)</f>
        <v>44978.64583</v>
      </c>
      <c r="B38" s="5">
        <f>IFERROR(__xludf.DUMMYFUNCTION("""COMPUTED_VALUE"""),3837.1)</f>
        <v>3837.1</v>
      </c>
    </row>
    <row r="39">
      <c r="A39" s="5">
        <f>IFERROR(__xludf.DUMMYFUNCTION("""COMPUTED_VALUE"""),44979.64583333333)</f>
        <v>44979.64583</v>
      </c>
      <c r="B39" s="5">
        <f>IFERROR(__xludf.DUMMYFUNCTION("""COMPUTED_VALUE"""),3840.7)</f>
        <v>3840.7</v>
      </c>
    </row>
    <row r="40">
      <c r="A40" s="5">
        <f>IFERROR(__xludf.DUMMYFUNCTION("""COMPUTED_VALUE"""),44980.64583333333)</f>
        <v>44980.64583</v>
      </c>
      <c r="B40" s="5">
        <f>IFERROR(__xludf.DUMMYFUNCTION("""COMPUTED_VALUE"""),3831.9)</f>
        <v>3831.9</v>
      </c>
    </row>
    <row r="41">
      <c r="A41" s="5">
        <f>IFERROR(__xludf.DUMMYFUNCTION("""COMPUTED_VALUE"""),44981.64583333333)</f>
        <v>44981.64583</v>
      </c>
      <c r="B41" s="5">
        <f>IFERROR(__xludf.DUMMYFUNCTION("""COMPUTED_VALUE"""),3849.95)</f>
        <v>3849.95</v>
      </c>
    </row>
    <row r="42">
      <c r="A42" s="5">
        <f>IFERROR(__xludf.DUMMYFUNCTION("""COMPUTED_VALUE"""),44984.64583333333)</f>
        <v>44984.64583</v>
      </c>
      <c r="B42" s="5">
        <f>IFERROR(__xludf.DUMMYFUNCTION("""COMPUTED_VALUE"""),3639.85)</f>
        <v>3639.85</v>
      </c>
    </row>
    <row r="43">
      <c r="A43" s="5">
        <f>IFERROR(__xludf.DUMMYFUNCTION("""COMPUTED_VALUE"""),44985.64583333333)</f>
        <v>44985.64583</v>
      </c>
      <c r="B43" s="5">
        <f>IFERROR(__xludf.DUMMYFUNCTION("""COMPUTED_VALUE"""),3661.2)</f>
        <v>3661.2</v>
      </c>
    </row>
    <row r="44">
      <c r="A44" s="5">
        <f>IFERROR(__xludf.DUMMYFUNCTION("""COMPUTED_VALUE"""),44986.64583333333)</f>
        <v>44986.64583</v>
      </c>
      <c r="B44" s="5">
        <f>IFERROR(__xludf.DUMMYFUNCTION("""COMPUTED_VALUE"""),3731.65)</f>
        <v>3731.65</v>
      </c>
    </row>
    <row r="45">
      <c r="A45" s="5">
        <f>IFERROR(__xludf.DUMMYFUNCTION("""COMPUTED_VALUE"""),44987.64583333333)</f>
        <v>44987.64583</v>
      </c>
      <c r="B45" s="5">
        <f>IFERROR(__xludf.DUMMYFUNCTION("""COMPUTED_VALUE"""),3715.25)</f>
        <v>3715.25</v>
      </c>
    </row>
    <row r="46">
      <c r="A46" s="5">
        <f>IFERROR(__xludf.DUMMYFUNCTION("""COMPUTED_VALUE"""),44988.64583333333)</f>
        <v>44988.64583</v>
      </c>
      <c r="B46" s="5">
        <f>IFERROR(__xludf.DUMMYFUNCTION("""COMPUTED_VALUE"""),3732.0)</f>
        <v>3732</v>
      </c>
    </row>
    <row r="47">
      <c r="A47" s="5">
        <f>IFERROR(__xludf.DUMMYFUNCTION("""COMPUTED_VALUE"""),44991.64583333333)</f>
        <v>44991.64583</v>
      </c>
      <c r="B47" s="5">
        <f>IFERROR(__xludf.DUMMYFUNCTION("""COMPUTED_VALUE"""),3723.05)</f>
        <v>3723.05</v>
      </c>
    </row>
    <row r="48">
      <c r="A48" s="5">
        <f>IFERROR(__xludf.DUMMYFUNCTION("""COMPUTED_VALUE"""),44993.64583333333)</f>
        <v>44993.64583</v>
      </c>
      <c r="B48" s="5">
        <f>IFERROR(__xludf.DUMMYFUNCTION("""COMPUTED_VALUE"""),3811.2)</f>
        <v>3811.2</v>
      </c>
    </row>
    <row r="49">
      <c r="A49" s="5">
        <f>IFERROR(__xludf.DUMMYFUNCTION("""COMPUTED_VALUE"""),44994.64583333333)</f>
        <v>44994.64583</v>
      </c>
      <c r="B49" s="5">
        <f>IFERROR(__xludf.DUMMYFUNCTION("""COMPUTED_VALUE"""),3813.5)</f>
        <v>3813.5</v>
      </c>
    </row>
    <row r="50">
      <c r="A50" s="5">
        <f>IFERROR(__xludf.DUMMYFUNCTION("""COMPUTED_VALUE"""),44995.64583333333)</f>
        <v>44995.64583</v>
      </c>
      <c r="B50" s="5">
        <f>IFERROR(__xludf.DUMMYFUNCTION("""COMPUTED_VALUE"""),3821.9)</f>
        <v>3821.9</v>
      </c>
    </row>
    <row r="51">
      <c r="A51" s="5">
        <f>IFERROR(__xludf.DUMMYFUNCTION("""COMPUTED_VALUE"""),44998.64583333333)</f>
        <v>44998.64583</v>
      </c>
      <c r="B51" s="5">
        <f>IFERROR(__xludf.DUMMYFUNCTION("""COMPUTED_VALUE"""),3778.45)</f>
        <v>3778.45</v>
      </c>
    </row>
    <row r="52">
      <c r="A52" s="5">
        <f>IFERROR(__xludf.DUMMYFUNCTION("""COMPUTED_VALUE"""),44999.64583333333)</f>
        <v>44999.64583</v>
      </c>
      <c r="B52" s="5">
        <f>IFERROR(__xludf.DUMMYFUNCTION("""COMPUTED_VALUE"""),3752.9)</f>
        <v>3752.9</v>
      </c>
    </row>
    <row r="53">
      <c r="A53" s="5">
        <f>IFERROR(__xludf.DUMMYFUNCTION("""COMPUTED_VALUE"""),45000.64583333333)</f>
        <v>45000.64583</v>
      </c>
      <c r="B53" s="5">
        <f>IFERROR(__xludf.DUMMYFUNCTION("""COMPUTED_VALUE"""),3730.0)</f>
        <v>3730</v>
      </c>
    </row>
    <row r="54">
      <c r="A54" s="5">
        <f>IFERROR(__xludf.DUMMYFUNCTION("""COMPUTED_VALUE"""),45001.64583333333)</f>
        <v>45001.64583</v>
      </c>
      <c r="B54" s="5">
        <f>IFERROR(__xludf.DUMMYFUNCTION("""COMPUTED_VALUE"""),3800.2)</f>
        <v>3800.2</v>
      </c>
    </row>
    <row r="55">
      <c r="A55" s="5">
        <f>IFERROR(__xludf.DUMMYFUNCTION("""COMPUTED_VALUE"""),45002.64583333333)</f>
        <v>45002.64583</v>
      </c>
      <c r="B55" s="5">
        <f>IFERROR(__xludf.DUMMYFUNCTION("""COMPUTED_VALUE"""),3814.4)</f>
        <v>3814.4</v>
      </c>
    </row>
    <row r="56">
      <c r="A56" s="5">
        <f>IFERROR(__xludf.DUMMYFUNCTION("""COMPUTED_VALUE"""),45005.64583333333)</f>
        <v>45005.64583</v>
      </c>
      <c r="B56" s="5">
        <f>IFERROR(__xludf.DUMMYFUNCTION("""COMPUTED_VALUE"""),3805.0)</f>
        <v>3805</v>
      </c>
    </row>
    <row r="57">
      <c r="A57" s="5">
        <f>IFERROR(__xludf.DUMMYFUNCTION("""COMPUTED_VALUE"""),45006.64583333333)</f>
        <v>45006.64583</v>
      </c>
      <c r="B57" s="5">
        <f>IFERROR(__xludf.DUMMYFUNCTION("""COMPUTED_VALUE"""),3905.7)</f>
        <v>3905.7</v>
      </c>
    </row>
    <row r="58">
      <c r="A58" s="5">
        <f>IFERROR(__xludf.DUMMYFUNCTION("""COMPUTED_VALUE"""),45007.64583333333)</f>
        <v>45007.64583</v>
      </c>
      <c r="B58" s="5">
        <f>IFERROR(__xludf.DUMMYFUNCTION("""COMPUTED_VALUE"""),3923.95)</f>
        <v>3923.95</v>
      </c>
    </row>
    <row r="59">
      <c r="A59" s="5">
        <f>IFERROR(__xludf.DUMMYFUNCTION("""COMPUTED_VALUE"""),45008.64583333333)</f>
        <v>45008.64583</v>
      </c>
      <c r="B59" s="5">
        <f>IFERROR(__xludf.DUMMYFUNCTION("""COMPUTED_VALUE"""),3862.95)</f>
        <v>3862.95</v>
      </c>
    </row>
    <row r="60">
      <c r="A60" s="5">
        <f>IFERROR(__xludf.DUMMYFUNCTION("""COMPUTED_VALUE"""),45009.64583333333)</f>
        <v>45009.64583</v>
      </c>
      <c r="B60" s="5">
        <f>IFERROR(__xludf.DUMMYFUNCTION("""COMPUTED_VALUE"""),3827.9)</f>
        <v>3827.9</v>
      </c>
    </row>
    <row r="61">
      <c r="A61" s="5">
        <f>IFERROR(__xludf.DUMMYFUNCTION("""COMPUTED_VALUE"""),45012.64583333333)</f>
        <v>45012.64583</v>
      </c>
      <c r="B61" s="5">
        <f>IFERROR(__xludf.DUMMYFUNCTION("""COMPUTED_VALUE"""),3807.55)</f>
        <v>3807.55</v>
      </c>
    </row>
    <row r="62">
      <c r="A62" s="5">
        <f>IFERROR(__xludf.DUMMYFUNCTION("""COMPUTED_VALUE"""),45013.64583333333)</f>
        <v>45013.64583</v>
      </c>
      <c r="B62" s="5">
        <f>IFERROR(__xludf.DUMMYFUNCTION("""COMPUTED_VALUE"""),3791.6)</f>
        <v>3791.6</v>
      </c>
    </row>
    <row r="63">
      <c r="A63" s="5">
        <f>IFERROR(__xludf.DUMMYFUNCTION("""COMPUTED_VALUE"""),45014.64583333333)</f>
        <v>45014.64583</v>
      </c>
      <c r="B63" s="5">
        <f>IFERROR(__xludf.DUMMYFUNCTION("""COMPUTED_VALUE"""),3879.3)</f>
        <v>3879.3</v>
      </c>
    </row>
    <row r="64">
      <c r="A64" s="5">
        <f>IFERROR(__xludf.DUMMYFUNCTION("""COMPUTED_VALUE"""),45016.64583333333)</f>
        <v>45016.64583</v>
      </c>
      <c r="B64" s="5">
        <f>IFERROR(__xludf.DUMMYFUNCTION("""COMPUTED_VALUE"""),3884.75)</f>
        <v>3884.75</v>
      </c>
    </row>
    <row r="65">
      <c r="A65" s="5">
        <f>IFERROR(__xludf.DUMMYFUNCTION("""COMPUTED_VALUE"""),45019.64583333333)</f>
        <v>45019.64583</v>
      </c>
      <c r="B65" s="5">
        <f>IFERROR(__xludf.DUMMYFUNCTION("""COMPUTED_VALUE"""),3993.75)</f>
        <v>3993.75</v>
      </c>
    </row>
    <row r="66">
      <c r="A66" s="5">
        <f>IFERROR(__xludf.DUMMYFUNCTION("""COMPUTED_VALUE"""),45021.64583333333)</f>
        <v>45021.64583</v>
      </c>
      <c r="B66" s="5">
        <f>IFERROR(__xludf.DUMMYFUNCTION("""COMPUTED_VALUE"""),4023.15)</f>
        <v>4023.15</v>
      </c>
    </row>
    <row r="67">
      <c r="A67" s="5">
        <f>IFERROR(__xludf.DUMMYFUNCTION("""COMPUTED_VALUE"""),45022.64583333333)</f>
        <v>45022.64583</v>
      </c>
      <c r="B67" s="5">
        <f>IFERROR(__xludf.DUMMYFUNCTION("""COMPUTED_VALUE"""),4033.6)</f>
        <v>4033.6</v>
      </c>
    </row>
    <row r="68">
      <c r="A68" s="5">
        <f>IFERROR(__xludf.DUMMYFUNCTION("""COMPUTED_VALUE"""),45026.64583333333)</f>
        <v>45026.64583</v>
      </c>
      <c r="B68" s="5">
        <f>IFERROR(__xludf.DUMMYFUNCTION("""COMPUTED_VALUE"""),4061.6)</f>
        <v>4061.6</v>
      </c>
    </row>
    <row r="69">
      <c r="A69" s="5">
        <f>IFERROR(__xludf.DUMMYFUNCTION("""COMPUTED_VALUE"""),45027.64583333333)</f>
        <v>45027.64583</v>
      </c>
      <c r="B69" s="5">
        <f>IFERROR(__xludf.DUMMYFUNCTION("""COMPUTED_VALUE"""),4177.4)</f>
        <v>4177.4</v>
      </c>
    </row>
    <row r="70">
      <c r="A70" s="5">
        <f>IFERROR(__xludf.DUMMYFUNCTION("""COMPUTED_VALUE"""),45028.64583333333)</f>
        <v>45028.64583</v>
      </c>
      <c r="B70" s="5">
        <f>IFERROR(__xludf.DUMMYFUNCTION("""COMPUTED_VALUE"""),4286.0)</f>
        <v>4286</v>
      </c>
    </row>
    <row r="71">
      <c r="A71" s="5">
        <f>IFERROR(__xludf.DUMMYFUNCTION("""COMPUTED_VALUE"""),45029.64583333333)</f>
        <v>45029.64583</v>
      </c>
      <c r="B71" s="5">
        <f>IFERROR(__xludf.DUMMYFUNCTION("""COMPUTED_VALUE"""),4288.35)</f>
        <v>4288.35</v>
      </c>
    </row>
    <row r="72">
      <c r="A72" s="5">
        <f>IFERROR(__xludf.DUMMYFUNCTION("""COMPUTED_VALUE"""),45033.64583333333)</f>
        <v>45033.64583</v>
      </c>
      <c r="B72" s="5">
        <f>IFERROR(__xludf.DUMMYFUNCTION("""COMPUTED_VALUE"""),4254.35)</f>
        <v>4254.35</v>
      </c>
    </row>
    <row r="73">
      <c r="A73" s="5">
        <f>IFERROR(__xludf.DUMMYFUNCTION("""COMPUTED_VALUE"""),45034.64583333333)</f>
        <v>45034.64583</v>
      </c>
      <c r="B73" s="5">
        <f>IFERROR(__xludf.DUMMYFUNCTION("""COMPUTED_VALUE"""),4209.25)</f>
        <v>4209.25</v>
      </c>
    </row>
    <row r="74">
      <c r="A74" s="5">
        <f>IFERROR(__xludf.DUMMYFUNCTION("""COMPUTED_VALUE"""),45035.64583333333)</f>
        <v>45035.64583</v>
      </c>
      <c r="B74" s="5">
        <f>IFERROR(__xludf.DUMMYFUNCTION("""COMPUTED_VALUE"""),4265.8)</f>
        <v>4265.8</v>
      </c>
    </row>
    <row r="75">
      <c r="A75" s="5">
        <f>IFERROR(__xludf.DUMMYFUNCTION("""COMPUTED_VALUE"""),45036.64583333333)</f>
        <v>45036.64583</v>
      </c>
      <c r="B75" s="5">
        <f>IFERROR(__xludf.DUMMYFUNCTION("""COMPUTED_VALUE"""),4314.35)</f>
        <v>4314.35</v>
      </c>
    </row>
    <row r="76">
      <c r="A76" s="5">
        <f>IFERROR(__xludf.DUMMYFUNCTION("""COMPUTED_VALUE"""),45037.64583333333)</f>
        <v>45037.64583</v>
      </c>
      <c r="B76" s="5">
        <f>IFERROR(__xludf.DUMMYFUNCTION("""COMPUTED_VALUE"""),4308.3)</f>
        <v>4308.3</v>
      </c>
    </row>
    <row r="77">
      <c r="A77" s="5">
        <f>IFERROR(__xludf.DUMMYFUNCTION("""COMPUTED_VALUE"""),45040.64583333333)</f>
        <v>45040.64583</v>
      </c>
      <c r="B77" s="5">
        <f>IFERROR(__xludf.DUMMYFUNCTION("""COMPUTED_VALUE"""),4332.1)</f>
        <v>4332.1</v>
      </c>
    </row>
    <row r="78">
      <c r="A78" s="5">
        <f>IFERROR(__xludf.DUMMYFUNCTION("""COMPUTED_VALUE"""),45041.64583333333)</f>
        <v>45041.64583</v>
      </c>
      <c r="B78" s="5">
        <f>IFERROR(__xludf.DUMMYFUNCTION("""COMPUTED_VALUE"""),4342.55)</f>
        <v>4342.55</v>
      </c>
    </row>
    <row r="79">
      <c r="A79" s="5">
        <f>IFERROR(__xludf.DUMMYFUNCTION("""COMPUTED_VALUE"""),45042.64583333333)</f>
        <v>45042.64583</v>
      </c>
      <c r="B79" s="5">
        <f>IFERROR(__xludf.DUMMYFUNCTION("""COMPUTED_VALUE"""),4299.0)</f>
        <v>4299</v>
      </c>
    </row>
    <row r="80">
      <c r="A80" s="5">
        <f>IFERROR(__xludf.DUMMYFUNCTION("""COMPUTED_VALUE"""),45043.64583333333)</f>
        <v>45043.64583</v>
      </c>
      <c r="B80" s="5">
        <f>IFERROR(__xludf.DUMMYFUNCTION("""COMPUTED_VALUE"""),4408.2)</f>
        <v>4408.2</v>
      </c>
    </row>
    <row r="81">
      <c r="A81" s="5">
        <f>IFERROR(__xludf.DUMMYFUNCTION("""COMPUTED_VALUE"""),45044.64583333333)</f>
        <v>45044.64583</v>
      </c>
      <c r="B81" s="5">
        <f>IFERROR(__xludf.DUMMYFUNCTION("""COMPUTED_VALUE"""),4431.95)</f>
        <v>4431.95</v>
      </c>
    </row>
    <row r="82">
      <c r="A82" s="5">
        <f>IFERROR(__xludf.DUMMYFUNCTION("""COMPUTED_VALUE"""),45048.64583333333)</f>
        <v>45048.64583</v>
      </c>
      <c r="B82" s="5">
        <f>IFERROR(__xludf.DUMMYFUNCTION("""COMPUTED_VALUE"""),4498.0)</f>
        <v>4498</v>
      </c>
    </row>
    <row r="83">
      <c r="A83" s="5">
        <f>IFERROR(__xludf.DUMMYFUNCTION("""COMPUTED_VALUE"""),45049.64583333333)</f>
        <v>45049.64583</v>
      </c>
      <c r="B83" s="5">
        <f>IFERROR(__xludf.DUMMYFUNCTION("""COMPUTED_VALUE"""),4447.85)</f>
        <v>4447.85</v>
      </c>
    </row>
    <row r="84">
      <c r="A84" s="5">
        <f>IFERROR(__xludf.DUMMYFUNCTION("""COMPUTED_VALUE"""),45050.64583333333)</f>
        <v>45050.64583</v>
      </c>
      <c r="B84" s="5">
        <f>IFERROR(__xludf.DUMMYFUNCTION("""COMPUTED_VALUE"""),4457.7)</f>
        <v>4457.7</v>
      </c>
    </row>
    <row r="85">
      <c r="A85" s="5">
        <f>IFERROR(__xludf.DUMMYFUNCTION("""COMPUTED_VALUE"""),45051.64583333333)</f>
        <v>45051.64583</v>
      </c>
      <c r="B85" s="5">
        <f>IFERROR(__xludf.DUMMYFUNCTION("""COMPUTED_VALUE"""),4463.1)</f>
        <v>4463.1</v>
      </c>
    </row>
    <row r="86">
      <c r="A86" s="5">
        <f>IFERROR(__xludf.DUMMYFUNCTION("""COMPUTED_VALUE"""),45054.64583333333)</f>
        <v>45054.64583</v>
      </c>
      <c r="B86" s="5">
        <f>IFERROR(__xludf.DUMMYFUNCTION("""COMPUTED_VALUE"""),4549.25)</f>
        <v>4549.25</v>
      </c>
    </row>
    <row r="87">
      <c r="A87" s="5">
        <f>IFERROR(__xludf.DUMMYFUNCTION("""COMPUTED_VALUE"""),45055.64583333333)</f>
        <v>45055.64583</v>
      </c>
      <c r="B87" s="5">
        <f>IFERROR(__xludf.DUMMYFUNCTION("""COMPUTED_VALUE"""),4528.85)</f>
        <v>4528.85</v>
      </c>
    </row>
    <row r="88">
      <c r="A88" s="5">
        <f>IFERROR(__xludf.DUMMYFUNCTION("""COMPUTED_VALUE"""),45056.64583333333)</f>
        <v>45056.64583</v>
      </c>
      <c r="B88" s="5">
        <f>IFERROR(__xludf.DUMMYFUNCTION("""COMPUTED_VALUE"""),4555.95)</f>
        <v>4555.95</v>
      </c>
    </row>
    <row r="89">
      <c r="A89" s="5">
        <f>IFERROR(__xludf.DUMMYFUNCTION("""COMPUTED_VALUE"""),45057.64583333333)</f>
        <v>45057.64583</v>
      </c>
      <c r="B89" s="5">
        <f>IFERROR(__xludf.DUMMYFUNCTION("""COMPUTED_VALUE"""),4547.9)</f>
        <v>4547.9</v>
      </c>
    </row>
    <row r="90">
      <c r="A90" s="5">
        <f>IFERROR(__xludf.DUMMYFUNCTION("""COMPUTED_VALUE"""),45058.64583333333)</f>
        <v>45058.64583</v>
      </c>
      <c r="B90" s="5">
        <f>IFERROR(__xludf.DUMMYFUNCTION("""COMPUTED_VALUE"""),4538.9)</f>
        <v>4538.9</v>
      </c>
    </row>
    <row r="91">
      <c r="A91" s="5">
        <f>IFERROR(__xludf.DUMMYFUNCTION("""COMPUTED_VALUE"""),45061.64583333333)</f>
        <v>45061.64583</v>
      </c>
      <c r="B91" s="5">
        <f>IFERROR(__xludf.DUMMYFUNCTION("""COMPUTED_VALUE"""),4564.55)</f>
        <v>4564.55</v>
      </c>
    </row>
    <row r="92">
      <c r="A92" s="5">
        <f>IFERROR(__xludf.DUMMYFUNCTION("""COMPUTED_VALUE"""),45062.64583333333)</f>
        <v>45062.64583</v>
      </c>
      <c r="B92" s="5">
        <f>IFERROR(__xludf.DUMMYFUNCTION("""COMPUTED_VALUE"""),4538.35)</f>
        <v>4538.35</v>
      </c>
    </row>
    <row r="93">
      <c r="A93" s="5">
        <f>IFERROR(__xludf.DUMMYFUNCTION("""COMPUTED_VALUE"""),45063.64583333333)</f>
        <v>45063.64583</v>
      </c>
      <c r="B93" s="5">
        <f>IFERROR(__xludf.DUMMYFUNCTION("""COMPUTED_VALUE"""),4529.35)</f>
        <v>4529.35</v>
      </c>
    </row>
    <row r="94">
      <c r="A94" s="5">
        <f>IFERROR(__xludf.DUMMYFUNCTION("""COMPUTED_VALUE"""),45064.64583333333)</f>
        <v>45064.64583</v>
      </c>
      <c r="B94" s="5">
        <f>IFERROR(__xludf.DUMMYFUNCTION("""COMPUTED_VALUE"""),4518.65)</f>
        <v>4518.65</v>
      </c>
    </row>
    <row r="95">
      <c r="A95" s="5">
        <f>IFERROR(__xludf.DUMMYFUNCTION("""COMPUTED_VALUE"""),45065.64583333333)</f>
        <v>45065.64583</v>
      </c>
      <c r="B95" s="5">
        <f>IFERROR(__xludf.DUMMYFUNCTION("""COMPUTED_VALUE"""),4483.2)</f>
        <v>4483.2</v>
      </c>
    </row>
    <row r="96">
      <c r="A96" s="5">
        <f>IFERROR(__xludf.DUMMYFUNCTION("""COMPUTED_VALUE"""),45068.64583333333)</f>
        <v>45068.64583</v>
      </c>
      <c r="B96" s="5">
        <f>IFERROR(__xludf.DUMMYFUNCTION("""COMPUTED_VALUE"""),4523.25)</f>
        <v>4523.25</v>
      </c>
    </row>
    <row r="97">
      <c r="A97" s="5">
        <f>IFERROR(__xludf.DUMMYFUNCTION("""COMPUTED_VALUE"""),45069.64583333333)</f>
        <v>45069.64583</v>
      </c>
      <c r="B97" s="5">
        <f>IFERROR(__xludf.DUMMYFUNCTION("""COMPUTED_VALUE"""),4498.1)</f>
        <v>4498.1</v>
      </c>
    </row>
    <row r="98">
      <c r="A98" s="5">
        <f>IFERROR(__xludf.DUMMYFUNCTION("""COMPUTED_VALUE"""),45070.64583333333)</f>
        <v>45070.64583</v>
      </c>
      <c r="B98" s="5">
        <f>IFERROR(__xludf.DUMMYFUNCTION("""COMPUTED_VALUE"""),4517.6)</f>
        <v>4517.6</v>
      </c>
    </row>
    <row r="99">
      <c r="A99" s="5">
        <f>IFERROR(__xludf.DUMMYFUNCTION("""COMPUTED_VALUE"""),45071.64583333333)</f>
        <v>45071.64583</v>
      </c>
      <c r="B99" s="5">
        <f>IFERROR(__xludf.DUMMYFUNCTION("""COMPUTED_VALUE"""),4644.0)</f>
        <v>4644</v>
      </c>
    </row>
    <row r="100">
      <c r="A100" s="5">
        <f>IFERROR(__xludf.DUMMYFUNCTION("""COMPUTED_VALUE"""),45072.64583333333)</f>
        <v>45072.64583</v>
      </c>
      <c r="B100" s="5">
        <f>IFERROR(__xludf.DUMMYFUNCTION("""COMPUTED_VALUE"""),4615.95)</f>
        <v>4615.95</v>
      </c>
    </row>
    <row r="101">
      <c r="A101" s="5">
        <f>IFERROR(__xludf.DUMMYFUNCTION("""COMPUTED_VALUE"""),45075.64583333333)</f>
        <v>45075.64583</v>
      </c>
      <c r="B101" s="5">
        <f>IFERROR(__xludf.DUMMYFUNCTION("""COMPUTED_VALUE"""),4618.5)</f>
        <v>4618.5</v>
      </c>
    </row>
    <row r="102">
      <c r="A102" s="5">
        <f>IFERROR(__xludf.DUMMYFUNCTION("""COMPUTED_VALUE"""),45076.64583333333)</f>
        <v>45076.64583</v>
      </c>
      <c r="B102" s="5">
        <f>IFERROR(__xludf.DUMMYFUNCTION("""COMPUTED_VALUE"""),4591.9)</f>
        <v>4591.9</v>
      </c>
    </row>
    <row r="103">
      <c r="A103" s="5">
        <f>IFERROR(__xludf.DUMMYFUNCTION("""COMPUTED_VALUE"""),45077.64583333333)</f>
        <v>45077.64583</v>
      </c>
      <c r="B103" s="5">
        <f>IFERROR(__xludf.DUMMYFUNCTION("""COMPUTED_VALUE"""),4567.15)</f>
        <v>4567.15</v>
      </c>
    </row>
    <row r="104">
      <c r="A104" s="5">
        <f>IFERROR(__xludf.DUMMYFUNCTION("""COMPUTED_VALUE"""),45078.64583333333)</f>
        <v>45078.64583</v>
      </c>
      <c r="B104" s="5">
        <f>IFERROR(__xludf.DUMMYFUNCTION("""COMPUTED_VALUE"""),4643.6)</f>
        <v>4643.6</v>
      </c>
    </row>
    <row r="105">
      <c r="A105" s="5">
        <f>IFERROR(__xludf.DUMMYFUNCTION("""COMPUTED_VALUE"""),45079.64583333333)</f>
        <v>45079.64583</v>
      </c>
      <c r="B105" s="5">
        <f>IFERROR(__xludf.DUMMYFUNCTION("""COMPUTED_VALUE"""),4669.1)</f>
        <v>4669.1</v>
      </c>
    </row>
    <row r="106">
      <c r="A106" s="5">
        <f>IFERROR(__xludf.DUMMYFUNCTION("""COMPUTED_VALUE"""),45082.64583333333)</f>
        <v>45082.64583</v>
      </c>
      <c r="B106" s="5">
        <f>IFERROR(__xludf.DUMMYFUNCTION("""COMPUTED_VALUE"""),4710.05)</f>
        <v>4710.05</v>
      </c>
    </row>
    <row r="107">
      <c r="A107" s="5">
        <f>IFERROR(__xludf.DUMMYFUNCTION("""COMPUTED_VALUE"""),45083.64583333333)</f>
        <v>45083.64583</v>
      </c>
      <c r="B107" s="5">
        <f>IFERROR(__xludf.DUMMYFUNCTION("""COMPUTED_VALUE"""),4726.25)</f>
        <v>4726.25</v>
      </c>
    </row>
    <row r="108">
      <c r="A108" s="5">
        <f>IFERROR(__xludf.DUMMYFUNCTION("""COMPUTED_VALUE"""),45084.64583333333)</f>
        <v>45084.64583</v>
      </c>
      <c r="B108" s="5">
        <f>IFERROR(__xludf.DUMMYFUNCTION("""COMPUTED_VALUE"""),4780.75)</f>
        <v>4780.75</v>
      </c>
    </row>
    <row r="109">
      <c r="A109" s="5">
        <f>IFERROR(__xludf.DUMMYFUNCTION("""COMPUTED_VALUE"""),45085.64583333333)</f>
        <v>45085.64583</v>
      </c>
      <c r="B109" s="5">
        <f>IFERROR(__xludf.DUMMYFUNCTION("""COMPUTED_VALUE"""),4800.65)</f>
        <v>4800.65</v>
      </c>
    </row>
    <row r="110">
      <c r="A110" s="5">
        <f>IFERROR(__xludf.DUMMYFUNCTION("""COMPUTED_VALUE"""),45086.64583333333)</f>
        <v>45086.64583</v>
      </c>
      <c r="B110" s="5">
        <f>IFERROR(__xludf.DUMMYFUNCTION("""COMPUTED_VALUE"""),4743.4)</f>
        <v>4743.4</v>
      </c>
    </row>
    <row r="111">
      <c r="A111" s="5">
        <f>IFERROR(__xludf.DUMMYFUNCTION("""COMPUTED_VALUE"""),45089.64583333333)</f>
        <v>45089.64583</v>
      </c>
      <c r="B111" s="5">
        <f>IFERROR(__xludf.DUMMYFUNCTION("""COMPUTED_VALUE"""),4769.65)</f>
        <v>4769.65</v>
      </c>
    </row>
    <row r="112">
      <c r="A112" s="5">
        <f>IFERROR(__xludf.DUMMYFUNCTION("""COMPUTED_VALUE"""),45090.64583333333)</f>
        <v>45090.64583</v>
      </c>
      <c r="B112" s="5">
        <f>IFERROR(__xludf.DUMMYFUNCTION("""COMPUTED_VALUE"""),4755.95)</f>
        <v>4755.95</v>
      </c>
    </row>
    <row r="113">
      <c r="A113" s="5">
        <f>IFERROR(__xludf.DUMMYFUNCTION("""COMPUTED_VALUE"""),45091.64583333333)</f>
        <v>45091.64583</v>
      </c>
      <c r="B113" s="5">
        <f>IFERROR(__xludf.DUMMYFUNCTION("""COMPUTED_VALUE"""),4730.2)</f>
        <v>4730.2</v>
      </c>
    </row>
    <row r="114">
      <c r="A114" s="5">
        <f>IFERROR(__xludf.DUMMYFUNCTION("""COMPUTED_VALUE"""),45092.64583333333)</f>
        <v>45092.64583</v>
      </c>
      <c r="B114" s="5">
        <f>IFERROR(__xludf.DUMMYFUNCTION("""COMPUTED_VALUE"""),4721.55)</f>
        <v>4721.55</v>
      </c>
    </row>
    <row r="115">
      <c r="A115" s="5">
        <f>IFERROR(__xludf.DUMMYFUNCTION("""COMPUTED_VALUE"""),45093.64583333333)</f>
        <v>45093.64583</v>
      </c>
      <c r="B115" s="5">
        <f>IFERROR(__xludf.DUMMYFUNCTION("""COMPUTED_VALUE"""),4641.95)</f>
        <v>4641.95</v>
      </c>
    </row>
    <row r="116">
      <c r="A116" s="5">
        <f>IFERROR(__xludf.DUMMYFUNCTION("""COMPUTED_VALUE"""),45096.64583333333)</f>
        <v>45096.64583</v>
      </c>
      <c r="B116" s="5">
        <f>IFERROR(__xludf.DUMMYFUNCTION("""COMPUTED_VALUE"""),4597.35)</f>
        <v>4597.35</v>
      </c>
    </row>
    <row r="117">
      <c r="A117" s="5">
        <f>IFERROR(__xludf.DUMMYFUNCTION("""COMPUTED_VALUE"""),45097.64583333333)</f>
        <v>45097.64583</v>
      </c>
      <c r="B117" s="5">
        <f>IFERROR(__xludf.DUMMYFUNCTION("""COMPUTED_VALUE"""),4662.0)</f>
        <v>4662</v>
      </c>
    </row>
    <row r="118">
      <c r="A118" s="5">
        <f>IFERROR(__xludf.DUMMYFUNCTION("""COMPUTED_VALUE"""),45098.64583333333)</f>
        <v>45098.64583</v>
      </c>
      <c r="B118" s="5">
        <f>IFERROR(__xludf.DUMMYFUNCTION("""COMPUTED_VALUE"""),4650.15)</f>
        <v>4650.15</v>
      </c>
    </row>
    <row r="119">
      <c r="A119" s="5">
        <f>IFERROR(__xludf.DUMMYFUNCTION("""COMPUTED_VALUE"""),45099.64583333333)</f>
        <v>45099.64583</v>
      </c>
      <c r="B119" s="5">
        <f>IFERROR(__xludf.DUMMYFUNCTION("""COMPUTED_VALUE"""),4612.1)</f>
        <v>4612.1</v>
      </c>
    </row>
    <row r="120">
      <c r="A120" s="5">
        <f>IFERROR(__xludf.DUMMYFUNCTION("""COMPUTED_VALUE"""),45100.64583333333)</f>
        <v>45100.64583</v>
      </c>
      <c r="B120" s="5">
        <f>IFERROR(__xludf.DUMMYFUNCTION("""COMPUTED_VALUE"""),4622.6)</f>
        <v>4622.6</v>
      </c>
    </row>
    <row r="121">
      <c r="A121" s="5">
        <f>IFERROR(__xludf.DUMMYFUNCTION("""COMPUTED_VALUE"""),45103.64583333333)</f>
        <v>45103.64583</v>
      </c>
      <c r="B121" s="5">
        <f>IFERROR(__xludf.DUMMYFUNCTION("""COMPUTED_VALUE"""),4606.9)</f>
        <v>4606.9</v>
      </c>
    </row>
    <row r="122">
      <c r="A122" s="5">
        <f>IFERROR(__xludf.DUMMYFUNCTION("""COMPUTED_VALUE"""),45104.64583333333)</f>
        <v>45104.64583</v>
      </c>
      <c r="B122" s="5">
        <f>IFERROR(__xludf.DUMMYFUNCTION("""COMPUTED_VALUE"""),4618.05)</f>
        <v>4618.05</v>
      </c>
    </row>
    <row r="123">
      <c r="A123" s="5">
        <f>IFERROR(__xludf.DUMMYFUNCTION("""COMPUTED_VALUE"""),45105.64583333333)</f>
        <v>45105.64583</v>
      </c>
      <c r="B123" s="5">
        <f>IFERROR(__xludf.DUMMYFUNCTION("""COMPUTED_VALUE"""),4716.3)</f>
        <v>4716.3</v>
      </c>
    </row>
    <row r="124">
      <c r="A124" s="5">
        <f>IFERROR(__xludf.DUMMYFUNCTION("""COMPUTED_VALUE"""),45107.64583333333)</f>
        <v>45107.64583</v>
      </c>
      <c r="B124" s="5">
        <f>IFERROR(__xludf.DUMMYFUNCTION("""COMPUTED_VALUE"""),4691.55)</f>
        <v>4691.55</v>
      </c>
    </row>
    <row r="125">
      <c r="A125" s="5">
        <f>IFERROR(__xludf.DUMMYFUNCTION("""COMPUTED_VALUE"""),45110.64583333333)</f>
        <v>45110.64583</v>
      </c>
      <c r="B125" s="5">
        <f>IFERROR(__xludf.DUMMYFUNCTION("""COMPUTED_VALUE"""),4610.65)</f>
        <v>4610.65</v>
      </c>
    </row>
    <row r="126">
      <c r="A126" s="5">
        <f>IFERROR(__xludf.DUMMYFUNCTION("""COMPUTED_VALUE"""),45111.64583333333)</f>
        <v>45111.64583</v>
      </c>
      <c r="B126" s="5">
        <f>IFERROR(__xludf.DUMMYFUNCTION("""COMPUTED_VALUE"""),4625.4)</f>
        <v>4625.4</v>
      </c>
    </row>
    <row r="127">
      <c r="A127" s="5">
        <f>IFERROR(__xludf.DUMMYFUNCTION("""COMPUTED_VALUE"""),45112.64583333333)</f>
        <v>45112.64583</v>
      </c>
      <c r="B127" s="5">
        <f>IFERROR(__xludf.DUMMYFUNCTION("""COMPUTED_VALUE"""),4890.05)</f>
        <v>4890.05</v>
      </c>
    </row>
    <row r="128">
      <c r="A128" s="5">
        <f>IFERROR(__xludf.DUMMYFUNCTION("""COMPUTED_VALUE"""),45113.64583333333)</f>
        <v>45113.64583</v>
      </c>
      <c r="B128" s="5">
        <f>IFERROR(__xludf.DUMMYFUNCTION("""COMPUTED_VALUE"""),4917.7)</f>
        <v>4917.7</v>
      </c>
    </row>
    <row r="129">
      <c r="A129" s="5">
        <f>IFERROR(__xludf.DUMMYFUNCTION("""COMPUTED_VALUE"""),45114.64583333333)</f>
        <v>45114.64583</v>
      </c>
      <c r="B129" s="5">
        <f>IFERROR(__xludf.DUMMYFUNCTION("""COMPUTED_VALUE"""),4834.0)</f>
        <v>4834</v>
      </c>
    </row>
    <row r="130">
      <c r="A130" s="5">
        <f>IFERROR(__xludf.DUMMYFUNCTION("""COMPUTED_VALUE"""),45117.64583333333)</f>
        <v>45117.64583</v>
      </c>
      <c r="B130" s="5">
        <f>IFERROR(__xludf.DUMMYFUNCTION("""COMPUTED_VALUE"""),4897.95)</f>
        <v>4897.95</v>
      </c>
    </row>
    <row r="131">
      <c r="A131" s="5">
        <f>IFERROR(__xludf.DUMMYFUNCTION("""COMPUTED_VALUE"""),45118.64583333333)</f>
        <v>45118.64583</v>
      </c>
      <c r="B131" s="5">
        <f>IFERROR(__xludf.DUMMYFUNCTION("""COMPUTED_VALUE"""),4917.65)</f>
        <v>4917.65</v>
      </c>
    </row>
    <row r="132">
      <c r="A132" s="5">
        <f>IFERROR(__xludf.DUMMYFUNCTION("""COMPUTED_VALUE"""),45119.64583333333)</f>
        <v>45119.64583</v>
      </c>
      <c r="B132" s="5">
        <f>IFERROR(__xludf.DUMMYFUNCTION("""COMPUTED_VALUE"""),4878.45)</f>
        <v>4878.45</v>
      </c>
    </row>
    <row r="133">
      <c r="A133" s="5">
        <f>IFERROR(__xludf.DUMMYFUNCTION("""COMPUTED_VALUE"""),45120.64583333333)</f>
        <v>45120.64583</v>
      </c>
      <c r="B133" s="5">
        <f>IFERROR(__xludf.DUMMYFUNCTION("""COMPUTED_VALUE"""),4866.45)</f>
        <v>4866.45</v>
      </c>
    </row>
    <row r="134">
      <c r="A134" s="5">
        <f>IFERROR(__xludf.DUMMYFUNCTION("""COMPUTED_VALUE"""),45121.64583333333)</f>
        <v>45121.64583</v>
      </c>
      <c r="B134" s="5">
        <f>IFERROR(__xludf.DUMMYFUNCTION("""COMPUTED_VALUE"""),4859.6)</f>
        <v>4859.6</v>
      </c>
    </row>
    <row r="135">
      <c r="A135" s="5">
        <f>IFERROR(__xludf.DUMMYFUNCTION("""COMPUTED_VALUE"""),45124.64583333333)</f>
        <v>45124.64583</v>
      </c>
      <c r="B135" s="5">
        <f>IFERROR(__xludf.DUMMYFUNCTION("""COMPUTED_VALUE"""),4833.15)</f>
        <v>4833.15</v>
      </c>
    </row>
    <row r="136">
      <c r="A136" s="5">
        <f>IFERROR(__xludf.DUMMYFUNCTION("""COMPUTED_VALUE"""),45125.64583333333)</f>
        <v>45125.64583</v>
      </c>
      <c r="B136" s="5">
        <f>IFERROR(__xludf.DUMMYFUNCTION("""COMPUTED_VALUE"""),4860.6)</f>
        <v>4860.6</v>
      </c>
    </row>
    <row r="137">
      <c r="A137" s="5">
        <f>IFERROR(__xludf.DUMMYFUNCTION("""COMPUTED_VALUE"""),45126.64583333333)</f>
        <v>45126.64583</v>
      </c>
      <c r="B137" s="5">
        <f>IFERROR(__xludf.DUMMYFUNCTION("""COMPUTED_VALUE"""),4823.65)</f>
        <v>4823.65</v>
      </c>
    </row>
    <row r="138">
      <c r="A138" s="5">
        <f>IFERROR(__xludf.DUMMYFUNCTION("""COMPUTED_VALUE"""),45127.64583333333)</f>
        <v>45127.64583</v>
      </c>
      <c r="B138" s="5">
        <f>IFERROR(__xludf.DUMMYFUNCTION("""COMPUTED_VALUE"""),4868.7)</f>
        <v>4868.7</v>
      </c>
    </row>
    <row r="139">
      <c r="A139" s="5">
        <f>IFERROR(__xludf.DUMMYFUNCTION("""COMPUTED_VALUE"""),45128.64583333333)</f>
        <v>45128.64583</v>
      </c>
      <c r="B139" s="5">
        <f>IFERROR(__xludf.DUMMYFUNCTION("""COMPUTED_VALUE"""),4862.7)</f>
        <v>4862.7</v>
      </c>
    </row>
    <row r="140">
      <c r="A140" s="5">
        <f>IFERROR(__xludf.DUMMYFUNCTION("""COMPUTED_VALUE"""),45131.64583333333)</f>
        <v>45131.64583</v>
      </c>
      <c r="B140" s="5">
        <f>IFERROR(__xludf.DUMMYFUNCTION("""COMPUTED_VALUE"""),4882.75)</f>
        <v>4882.75</v>
      </c>
    </row>
    <row r="141">
      <c r="A141" s="5">
        <f>IFERROR(__xludf.DUMMYFUNCTION("""COMPUTED_VALUE"""),45132.64583333333)</f>
        <v>45132.64583</v>
      </c>
      <c r="B141" s="5">
        <f>IFERROR(__xludf.DUMMYFUNCTION("""COMPUTED_VALUE"""),4848.95)</f>
        <v>4848.95</v>
      </c>
    </row>
    <row r="142">
      <c r="A142" s="5">
        <f>IFERROR(__xludf.DUMMYFUNCTION("""COMPUTED_VALUE"""),45133.64583333333)</f>
        <v>45133.64583</v>
      </c>
      <c r="B142" s="5">
        <f>IFERROR(__xludf.DUMMYFUNCTION("""COMPUTED_VALUE"""),4870.45)</f>
        <v>4870.45</v>
      </c>
    </row>
    <row r="143">
      <c r="A143" s="5">
        <f>IFERROR(__xludf.DUMMYFUNCTION("""COMPUTED_VALUE"""),45134.64583333333)</f>
        <v>45134.64583</v>
      </c>
      <c r="B143" s="5">
        <f>IFERROR(__xludf.DUMMYFUNCTION("""COMPUTED_VALUE"""),4851.0)</f>
        <v>4851</v>
      </c>
    </row>
    <row r="144">
      <c r="A144" s="5">
        <f>IFERROR(__xludf.DUMMYFUNCTION("""COMPUTED_VALUE"""),45135.64583333333)</f>
        <v>45135.64583</v>
      </c>
      <c r="B144" s="5">
        <f>IFERROR(__xludf.DUMMYFUNCTION("""COMPUTED_VALUE"""),4892.5)</f>
        <v>4892.5</v>
      </c>
    </row>
    <row r="145">
      <c r="A145" s="5">
        <f>IFERROR(__xludf.DUMMYFUNCTION("""COMPUTED_VALUE"""),45138.64583333333)</f>
        <v>45138.64583</v>
      </c>
      <c r="B145" s="5">
        <f>IFERROR(__xludf.DUMMYFUNCTION("""COMPUTED_VALUE"""),4931.4)</f>
        <v>4931.4</v>
      </c>
    </row>
    <row r="146">
      <c r="A146" s="5">
        <f>IFERROR(__xludf.DUMMYFUNCTION("""COMPUTED_VALUE"""),45139.64583333333)</f>
        <v>45139.64583</v>
      </c>
      <c r="B146" s="5">
        <f>IFERROR(__xludf.DUMMYFUNCTION("""COMPUTED_VALUE"""),4923.95)</f>
        <v>4923.95</v>
      </c>
    </row>
    <row r="147">
      <c r="A147" s="5">
        <f>IFERROR(__xludf.DUMMYFUNCTION("""COMPUTED_VALUE"""),45140.64583333333)</f>
        <v>45140.64583</v>
      </c>
      <c r="B147" s="5">
        <f>IFERROR(__xludf.DUMMYFUNCTION("""COMPUTED_VALUE"""),4832.1)</f>
        <v>4832.1</v>
      </c>
    </row>
    <row r="148">
      <c r="A148" s="5">
        <f>IFERROR(__xludf.DUMMYFUNCTION("""COMPUTED_VALUE"""),45141.64583333333)</f>
        <v>45141.64583</v>
      </c>
      <c r="B148" s="5">
        <f>IFERROR(__xludf.DUMMYFUNCTION("""COMPUTED_VALUE"""),4826.3)</f>
        <v>4826.3</v>
      </c>
    </row>
    <row r="149">
      <c r="A149" s="5">
        <f>IFERROR(__xludf.DUMMYFUNCTION("""COMPUTED_VALUE"""),45142.64583333333)</f>
        <v>45142.64583</v>
      </c>
      <c r="B149" s="5">
        <f>IFERROR(__xludf.DUMMYFUNCTION("""COMPUTED_VALUE"""),4712.0)</f>
        <v>4712</v>
      </c>
    </row>
    <row r="150">
      <c r="A150" s="5">
        <f>IFERROR(__xludf.DUMMYFUNCTION("""COMPUTED_VALUE"""),45145.64583333333)</f>
        <v>45145.64583</v>
      </c>
      <c r="B150" s="5">
        <f>IFERROR(__xludf.DUMMYFUNCTION("""COMPUTED_VALUE"""),4670.1)</f>
        <v>4670.1</v>
      </c>
    </row>
    <row r="151">
      <c r="A151" s="5">
        <f>IFERROR(__xludf.DUMMYFUNCTION("""COMPUTED_VALUE"""),45146.64583333333)</f>
        <v>45146.64583</v>
      </c>
      <c r="B151" s="5">
        <f>IFERROR(__xludf.DUMMYFUNCTION("""COMPUTED_VALUE"""),4650.15)</f>
        <v>4650.15</v>
      </c>
    </row>
    <row r="152">
      <c r="A152" s="5">
        <f>IFERROR(__xludf.DUMMYFUNCTION("""COMPUTED_VALUE"""),45147.64583333333)</f>
        <v>45147.64583</v>
      </c>
      <c r="B152" s="5">
        <f>IFERROR(__xludf.DUMMYFUNCTION("""COMPUTED_VALUE"""),4666.55)</f>
        <v>4666.55</v>
      </c>
    </row>
    <row r="153">
      <c r="A153" s="5">
        <f>IFERROR(__xludf.DUMMYFUNCTION("""COMPUTED_VALUE"""),45148.64583333333)</f>
        <v>45148.64583</v>
      </c>
      <c r="B153" s="5">
        <f>IFERROR(__xludf.DUMMYFUNCTION("""COMPUTED_VALUE"""),4636.6)</f>
        <v>4636.6</v>
      </c>
    </row>
    <row r="154">
      <c r="A154" s="5">
        <f>IFERROR(__xludf.DUMMYFUNCTION("""COMPUTED_VALUE"""),45149.64583333333)</f>
        <v>45149.64583</v>
      </c>
      <c r="B154" s="5">
        <f>IFERROR(__xludf.DUMMYFUNCTION("""COMPUTED_VALUE"""),4599.05)</f>
        <v>4599.05</v>
      </c>
    </row>
    <row r="155">
      <c r="A155" s="5">
        <f>IFERROR(__xludf.DUMMYFUNCTION("""COMPUTED_VALUE"""),45152.64583333333)</f>
        <v>45152.64583</v>
      </c>
      <c r="B155" s="5">
        <f>IFERROR(__xludf.DUMMYFUNCTION("""COMPUTED_VALUE"""),4616.7)</f>
        <v>4616.7</v>
      </c>
    </row>
    <row r="156">
      <c r="A156" s="5">
        <f>IFERROR(__xludf.DUMMYFUNCTION("""COMPUTED_VALUE"""),45154.64583333333)</f>
        <v>45154.64583</v>
      </c>
      <c r="B156" s="5">
        <f>IFERROR(__xludf.DUMMYFUNCTION("""COMPUTED_VALUE"""),4600.6)</f>
        <v>4600.6</v>
      </c>
    </row>
    <row r="157">
      <c r="A157" s="5">
        <f>IFERROR(__xludf.DUMMYFUNCTION("""COMPUTED_VALUE"""),45155.64583333333)</f>
        <v>45155.64583</v>
      </c>
      <c r="B157" s="5">
        <f>IFERROR(__xludf.DUMMYFUNCTION("""COMPUTED_VALUE"""),4657.85)</f>
        <v>4657.85</v>
      </c>
    </row>
    <row r="158">
      <c r="A158" s="5">
        <f>IFERROR(__xludf.DUMMYFUNCTION("""COMPUTED_VALUE"""),45156.64583333333)</f>
        <v>45156.64583</v>
      </c>
      <c r="B158" s="5">
        <f>IFERROR(__xludf.DUMMYFUNCTION("""COMPUTED_VALUE"""),4615.55)</f>
        <v>4615.55</v>
      </c>
    </row>
    <row r="159">
      <c r="A159" s="5">
        <f>IFERROR(__xludf.DUMMYFUNCTION("""COMPUTED_VALUE"""),45159.64583333333)</f>
        <v>45159.64583</v>
      </c>
      <c r="B159" s="5">
        <f>IFERROR(__xludf.DUMMYFUNCTION("""COMPUTED_VALUE"""),4610.85)</f>
        <v>4610.85</v>
      </c>
    </row>
    <row r="160">
      <c r="A160" s="5">
        <f>IFERROR(__xludf.DUMMYFUNCTION("""COMPUTED_VALUE"""),45160.64583333333)</f>
        <v>45160.64583</v>
      </c>
      <c r="B160" s="5">
        <f>IFERROR(__xludf.DUMMYFUNCTION("""COMPUTED_VALUE"""),4628.4)</f>
        <v>4628.4</v>
      </c>
    </row>
    <row r="161">
      <c r="A161" s="5">
        <f>IFERROR(__xludf.DUMMYFUNCTION("""COMPUTED_VALUE"""),45161.64583333333)</f>
        <v>45161.64583</v>
      </c>
      <c r="B161" s="5">
        <f>IFERROR(__xludf.DUMMYFUNCTION("""COMPUTED_VALUE"""),4660.75)</f>
        <v>4660.75</v>
      </c>
    </row>
    <row r="162">
      <c r="A162" s="5">
        <f>IFERROR(__xludf.DUMMYFUNCTION("""COMPUTED_VALUE"""),45162.64583333333)</f>
        <v>45162.64583</v>
      </c>
      <c r="B162" s="5">
        <f>IFERROR(__xludf.DUMMYFUNCTION("""COMPUTED_VALUE"""),4630.15)</f>
        <v>4630.15</v>
      </c>
    </row>
    <row r="163">
      <c r="A163" s="5">
        <f>IFERROR(__xludf.DUMMYFUNCTION("""COMPUTED_VALUE"""),45163.64583333333)</f>
        <v>45163.64583</v>
      </c>
      <c r="B163" s="5">
        <f>IFERROR(__xludf.DUMMYFUNCTION("""COMPUTED_VALUE"""),4584.05)</f>
        <v>4584.05</v>
      </c>
    </row>
    <row r="164">
      <c r="A164" s="5">
        <f>IFERROR(__xludf.DUMMYFUNCTION("""COMPUTED_VALUE"""),45166.64583333333)</f>
        <v>45166.64583</v>
      </c>
      <c r="B164" s="5">
        <f>IFERROR(__xludf.DUMMYFUNCTION("""COMPUTED_VALUE"""),4600.45)</f>
        <v>4600.45</v>
      </c>
    </row>
    <row r="165">
      <c r="A165" s="5">
        <f>IFERROR(__xludf.DUMMYFUNCTION("""COMPUTED_VALUE"""),45167.64583333333)</f>
        <v>45167.64583</v>
      </c>
      <c r="B165" s="5">
        <f>IFERROR(__xludf.DUMMYFUNCTION("""COMPUTED_VALUE"""),4664.55)</f>
        <v>4664.55</v>
      </c>
    </row>
    <row r="166">
      <c r="A166" s="5">
        <f>IFERROR(__xludf.DUMMYFUNCTION("""COMPUTED_VALUE"""),45168.64583333333)</f>
        <v>45168.64583</v>
      </c>
      <c r="B166" s="5">
        <f>IFERROR(__xludf.DUMMYFUNCTION("""COMPUTED_VALUE"""),4675.0)</f>
        <v>4675</v>
      </c>
    </row>
    <row r="167">
      <c r="A167" s="5">
        <f>IFERROR(__xludf.DUMMYFUNCTION("""COMPUTED_VALUE"""),45169.64583333333)</f>
        <v>45169.64583</v>
      </c>
      <c r="B167" s="5">
        <f>IFERROR(__xludf.DUMMYFUNCTION("""COMPUTED_VALUE"""),4613.8)</f>
        <v>4613.8</v>
      </c>
    </row>
    <row r="168">
      <c r="A168" s="5">
        <f>IFERROR(__xludf.DUMMYFUNCTION("""COMPUTED_VALUE"""),45170.64583333333)</f>
        <v>45170.64583</v>
      </c>
      <c r="B168" s="5">
        <f>IFERROR(__xludf.DUMMYFUNCTION("""COMPUTED_VALUE"""),4668.45)</f>
        <v>4668.45</v>
      </c>
    </row>
    <row r="169">
      <c r="A169" s="5">
        <f>IFERROR(__xludf.DUMMYFUNCTION("""COMPUTED_VALUE"""),45173.64583333333)</f>
        <v>45173.64583</v>
      </c>
      <c r="B169" s="5">
        <f>IFERROR(__xludf.DUMMYFUNCTION("""COMPUTED_VALUE"""),4637.15)</f>
        <v>4637.15</v>
      </c>
    </row>
    <row r="170">
      <c r="A170" s="5">
        <f>IFERROR(__xludf.DUMMYFUNCTION("""COMPUTED_VALUE"""),45174.64583333333)</f>
        <v>45174.64583</v>
      </c>
      <c r="B170" s="5">
        <f>IFERROR(__xludf.DUMMYFUNCTION("""COMPUTED_VALUE"""),4701.6)</f>
        <v>4701.6</v>
      </c>
    </row>
    <row r="171">
      <c r="A171" s="5">
        <f>IFERROR(__xludf.DUMMYFUNCTION("""COMPUTED_VALUE"""),45175.64583333333)</f>
        <v>45175.64583</v>
      </c>
      <c r="B171" s="5">
        <f>IFERROR(__xludf.DUMMYFUNCTION("""COMPUTED_VALUE"""),4683.8)</f>
        <v>4683.8</v>
      </c>
    </row>
    <row r="172">
      <c r="A172" s="5">
        <f>IFERROR(__xludf.DUMMYFUNCTION("""COMPUTED_VALUE"""),45176.64583333333)</f>
        <v>45176.64583</v>
      </c>
      <c r="B172" s="5">
        <f>IFERROR(__xludf.DUMMYFUNCTION("""COMPUTED_VALUE"""),4717.2)</f>
        <v>4717.2</v>
      </c>
    </row>
    <row r="173">
      <c r="A173" s="5">
        <f>IFERROR(__xludf.DUMMYFUNCTION("""COMPUTED_VALUE"""),45177.64583333333)</f>
        <v>45177.64583</v>
      </c>
      <c r="B173" s="5">
        <f>IFERROR(__xludf.DUMMYFUNCTION("""COMPUTED_VALUE"""),4759.55)</f>
        <v>4759.55</v>
      </c>
    </row>
    <row r="174">
      <c r="A174" s="5">
        <f>IFERROR(__xludf.DUMMYFUNCTION("""COMPUTED_VALUE"""),45180.64583333333)</f>
        <v>45180.64583</v>
      </c>
      <c r="B174" s="5">
        <f>IFERROR(__xludf.DUMMYFUNCTION("""COMPUTED_VALUE"""),4806.4)</f>
        <v>4806.4</v>
      </c>
    </row>
    <row r="175">
      <c r="A175" s="5">
        <f>IFERROR(__xludf.DUMMYFUNCTION("""COMPUTED_VALUE"""),45181.64583333333)</f>
        <v>45181.64583</v>
      </c>
      <c r="B175" s="5">
        <f>IFERROR(__xludf.DUMMYFUNCTION("""COMPUTED_VALUE"""),4820.6)</f>
        <v>4820.6</v>
      </c>
    </row>
    <row r="176">
      <c r="A176" s="5">
        <f>IFERROR(__xludf.DUMMYFUNCTION("""COMPUTED_VALUE"""),45182.64583333333)</f>
        <v>45182.64583</v>
      </c>
      <c r="B176" s="5">
        <f>IFERROR(__xludf.DUMMYFUNCTION("""COMPUTED_VALUE"""),4808.3)</f>
        <v>4808.3</v>
      </c>
    </row>
    <row r="177">
      <c r="A177" s="5">
        <f>IFERROR(__xludf.DUMMYFUNCTION("""COMPUTED_VALUE"""),45183.64583333333)</f>
        <v>45183.64583</v>
      </c>
      <c r="B177" s="5">
        <f>IFERROR(__xludf.DUMMYFUNCTION("""COMPUTED_VALUE"""),4844.5)</f>
        <v>4844.5</v>
      </c>
    </row>
    <row r="178">
      <c r="A178" s="5">
        <f>IFERROR(__xludf.DUMMYFUNCTION("""COMPUTED_VALUE"""),45184.64583333333)</f>
        <v>45184.64583</v>
      </c>
      <c r="B178" s="5">
        <f>IFERROR(__xludf.DUMMYFUNCTION("""COMPUTED_VALUE"""),5130.5)</f>
        <v>5130.5</v>
      </c>
    </row>
    <row r="179">
      <c r="A179" s="5">
        <f>IFERROR(__xludf.DUMMYFUNCTION("""COMPUTED_VALUE"""),45187.64583333333)</f>
        <v>45187.64583</v>
      </c>
      <c r="B179" s="5">
        <f>IFERROR(__xludf.DUMMYFUNCTION("""COMPUTED_VALUE"""),5176.65)</f>
        <v>5176.65</v>
      </c>
    </row>
    <row r="180">
      <c r="A180" s="5">
        <f>IFERROR(__xludf.DUMMYFUNCTION("""COMPUTED_VALUE"""),45189.64583333333)</f>
        <v>45189.64583</v>
      </c>
      <c r="B180" s="5">
        <f>IFERROR(__xludf.DUMMYFUNCTION("""COMPUTED_VALUE"""),5182.95)</f>
        <v>5182.95</v>
      </c>
    </row>
    <row r="181">
      <c r="A181" s="5">
        <f>IFERROR(__xludf.DUMMYFUNCTION("""COMPUTED_VALUE"""),45190.64583333333)</f>
        <v>45190.64583</v>
      </c>
      <c r="B181" s="5">
        <f>IFERROR(__xludf.DUMMYFUNCTION("""COMPUTED_VALUE"""),5085.2)</f>
        <v>5085.2</v>
      </c>
    </row>
    <row r="182">
      <c r="A182" s="5">
        <f>IFERROR(__xludf.DUMMYFUNCTION("""COMPUTED_VALUE"""),45191.64583333333)</f>
        <v>45191.64583</v>
      </c>
      <c r="B182" s="5">
        <f>IFERROR(__xludf.DUMMYFUNCTION("""COMPUTED_VALUE"""),5001.05)</f>
        <v>5001.05</v>
      </c>
    </row>
    <row r="183">
      <c r="A183" s="5">
        <f>IFERROR(__xludf.DUMMYFUNCTION("""COMPUTED_VALUE"""),45194.64583333333)</f>
        <v>45194.64583</v>
      </c>
      <c r="B183" s="5">
        <f>IFERROR(__xludf.DUMMYFUNCTION("""COMPUTED_VALUE"""),5005.45)</f>
        <v>5005.45</v>
      </c>
    </row>
    <row r="184">
      <c r="A184" s="5">
        <f>IFERROR(__xludf.DUMMYFUNCTION("""COMPUTED_VALUE"""),45195.64583333333)</f>
        <v>45195.64583</v>
      </c>
      <c r="B184" s="5">
        <f>IFERROR(__xludf.DUMMYFUNCTION("""COMPUTED_VALUE"""),5069.2)</f>
        <v>5069.2</v>
      </c>
    </row>
    <row r="185">
      <c r="A185" s="5">
        <f>IFERROR(__xludf.DUMMYFUNCTION("""COMPUTED_VALUE"""),45196.64583333333)</f>
        <v>45196.64583</v>
      </c>
      <c r="B185" s="5">
        <f>IFERROR(__xludf.DUMMYFUNCTION("""COMPUTED_VALUE"""),5032.95)</f>
        <v>5032.95</v>
      </c>
    </row>
    <row r="186">
      <c r="A186" s="5">
        <f>IFERROR(__xludf.DUMMYFUNCTION("""COMPUTED_VALUE"""),45197.64583333333)</f>
        <v>45197.64583</v>
      </c>
      <c r="B186" s="5">
        <f>IFERROR(__xludf.DUMMYFUNCTION("""COMPUTED_VALUE"""),5006.6)</f>
        <v>5006.6</v>
      </c>
    </row>
    <row r="187">
      <c r="A187" s="5">
        <f>IFERROR(__xludf.DUMMYFUNCTION("""COMPUTED_VALUE"""),45198.64583333333)</f>
        <v>45198.64583</v>
      </c>
      <c r="B187" s="5">
        <f>IFERROR(__xludf.DUMMYFUNCTION("""COMPUTED_VALUE"""),5063.7)</f>
        <v>5063.7</v>
      </c>
    </row>
    <row r="188">
      <c r="A188" s="5">
        <f>IFERROR(__xludf.DUMMYFUNCTION("""COMPUTED_VALUE"""),45202.64583333333)</f>
        <v>45202.64583</v>
      </c>
      <c r="B188" s="5">
        <f>IFERROR(__xludf.DUMMYFUNCTION("""COMPUTED_VALUE"""),5016.45)</f>
        <v>5016.45</v>
      </c>
    </row>
    <row r="189">
      <c r="A189" s="5">
        <f>IFERROR(__xludf.DUMMYFUNCTION("""COMPUTED_VALUE"""),45203.64583333333)</f>
        <v>45203.64583</v>
      </c>
      <c r="B189" s="5">
        <f>IFERROR(__xludf.DUMMYFUNCTION("""COMPUTED_VALUE"""),4918.6)</f>
        <v>4918.6</v>
      </c>
    </row>
    <row r="190">
      <c r="A190" s="5">
        <f>IFERROR(__xludf.DUMMYFUNCTION("""COMPUTED_VALUE"""),45204.64583333333)</f>
        <v>45204.64583</v>
      </c>
      <c r="B190" s="5">
        <f>IFERROR(__xludf.DUMMYFUNCTION("""COMPUTED_VALUE"""),5011.05)</f>
        <v>5011.05</v>
      </c>
    </row>
    <row r="191">
      <c r="A191" s="5">
        <f>IFERROR(__xludf.DUMMYFUNCTION("""COMPUTED_VALUE"""),45205.64583333333)</f>
        <v>45205.64583</v>
      </c>
      <c r="B191" s="5">
        <f>IFERROR(__xludf.DUMMYFUNCTION("""COMPUTED_VALUE"""),5014.6)</f>
        <v>5014.6</v>
      </c>
    </row>
    <row r="192">
      <c r="A192" s="5">
        <f>IFERROR(__xludf.DUMMYFUNCTION("""COMPUTED_VALUE"""),45208.64583333333)</f>
        <v>45208.64583</v>
      </c>
      <c r="B192" s="5">
        <f>IFERROR(__xludf.DUMMYFUNCTION("""COMPUTED_VALUE"""),5007.3)</f>
        <v>5007.3</v>
      </c>
    </row>
    <row r="193">
      <c r="A193" s="5">
        <f>IFERROR(__xludf.DUMMYFUNCTION("""COMPUTED_VALUE"""),45209.64583333333)</f>
        <v>45209.64583</v>
      </c>
      <c r="B193" s="5">
        <f>IFERROR(__xludf.DUMMYFUNCTION("""COMPUTED_VALUE"""),5037.5)</f>
        <v>5037.5</v>
      </c>
    </row>
    <row r="194">
      <c r="A194" s="5">
        <f>IFERROR(__xludf.DUMMYFUNCTION("""COMPUTED_VALUE"""),45210.64583333333)</f>
        <v>45210.64583</v>
      </c>
      <c r="B194" s="5">
        <f>IFERROR(__xludf.DUMMYFUNCTION("""COMPUTED_VALUE"""),5064.4)</f>
        <v>5064.4</v>
      </c>
    </row>
    <row r="195">
      <c r="A195" s="5">
        <f>IFERROR(__xludf.DUMMYFUNCTION("""COMPUTED_VALUE"""),45211.64583333333)</f>
        <v>45211.64583</v>
      </c>
      <c r="B195" s="5">
        <f>IFERROR(__xludf.DUMMYFUNCTION("""COMPUTED_VALUE"""),5106.6)</f>
        <v>5106.6</v>
      </c>
    </row>
    <row r="196">
      <c r="A196" s="5">
        <f>IFERROR(__xludf.DUMMYFUNCTION("""COMPUTED_VALUE"""),45212.64583333333)</f>
        <v>45212.64583</v>
      </c>
      <c r="B196" s="5">
        <f>IFERROR(__xludf.DUMMYFUNCTION("""COMPUTED_VALUE"""),5052.4)</f>
        <v>5052.4</v>
      </c>
    </row>
    <row r="197">
      <c r="A197" s="5">
        <f>IFERROR(__xludf.DUMMYFUNCTION("""COMPUTED_VALUE"""),45215.64583333333)</f>
        <v>45215.64583</v>
      </c>
      <c r="B197" s="5">
        <f>IFERROR(__xludf.DUMMYFUNCTION("""COMPUTED_VALUE"""),5076.7)</f>
        <v>5076.7</v>
      </c>
    </row>
    <row r="198">
      <c r="A198" s="5">
        <f>IFERROR(__xludf.DUMMYFUNCTION("""COMPUTED_VALUE"""),45216.64583333333)</f>
        <v>45216.64583</v>
      </c>
      <c r="B198" s="5">
        <f>IFERROR(__xludf.DUMMYFUNCTION("""COMPUTED_VALUE"""),5141.25)</f>
        <v>5141.25</v>
      </c>
    </row>
    <row r="199">
      <c r="A199" s="5">
        <f>IFERROR(__xludf.DUMMYFUNCTION("""COMPUTED_VALUE"""),45217.64583333333)</f>
        <v>45217.64583</v>
      </c>
      <c r="B199" s="5">
        <f>IFERROR(__xludf.DUMMYFUNCTION("""COMPUTED_VALUE"""),5137.35)</f>
        <v>5137.35</v>
      </c>
    </row>
    <row r="200">
      <c r="A200" s="5">
        <f>IFERROR(__xludf.DUMMYFUNCTION("""COMPUTED_VALUE"""),45218.64583333333)</f>
        <v>45218.64583</v>
      </c>
      <c r="B200" s="5">
        <f>IFERROR(__xludf.DUMMYFUNCTION("""COMPUTED_VALUE"""),5482.6)</f>
        <v>5482.6</v>
      </c>
    </row>
    <row r="201">
      <c r="A201" s="5">
        <f>IFERROR(__xludf.DUMMYFUNCTION("""COMPUTED_VALUE"""),45219.64583333333)</f>
        <v>45219.64583</v>
      </c>
      <c r="B201" s="5">
        <f>IFERROR(__xludf.DUMMYFUNCTION("""COMPUTED_VALUE"""),5489.3)</f>
        <v>5489.3</v>
      </c>
    </row>
    <row r="202">
      <c r="A202" s="5">
        <f>IFERROR(__xludf.DUMMYFUNCTION("""COMPUTED_VALUE"""),45222.64583333333)</f>
        <v>45222.64583</v>
      </c>
      <c r="B202" s="5">
        <f>IFERROR(__xludf.DUMMYFUNCTION("""COMPUTED_VALUE"""),5405.4)</f>
        <v>5405.4</v>
      </c>
    </row>
    <row r="203">
      <c r="A203" s="5">
        <f>IFERROR(__xludf.DUMMYFUNCTION("""COMPUTED_VALUE"""),45224.64583333333)</f>
        <v>45224.64583</v>
      </c>
      <c r="B203" s="5">
        <f>IFERROR(__xludf.DUMMYFUNCTION("""COMPUTED_VALUE"""),5347.3)</f>
        <v>5347.3</v>
      </c>
    </row>
    <row r="204">
      <c r="A204" s="5">
        <f>IFERROR(__xludf.DUMMYFUNCTION("""COMPUTED_VALUE"""),45225.64583333333)</f>
        <v>45225.64583</v>
      </c>
      <c r="B204" s="5">
        <f>IFERROR(__xludf.DUMMYFUNCTION("""COMPUTED_VALUE"""),5259.35)</f>
        <v>5259.35</v>
      </c>
    </row>
    <row r="205">
      <c r="A205" s="5">
        <f>IFERROR(__xludf.DUMMYFUNCTION("""COMPUTED_VALUE"""),45226.64583333333)</f>
        <v>45226.64583</v>
      </c>
      <c r="B205" s="5">
        <f>IFERROR(__xludf.DUMMYFUNCTION("""COMPUTED_VALUE"""),5373.55)</f>
        <v>5373.55</v>
      </c>
    </row>
    <row r="206">
      <c r="A206" s="5">
        <f>IFERROR(__xludf.DUMMYFUNCTION("""COMPUTED_VALUE"""),45229.64583333333)</f>
        <v>45229.64583</v>
      </c>
      <c r="B206" s="5">
        <f>IFERROR(__xludf.DUMMYFUNCTION("""COMPUTED_VALUE"""),5308.9)</f>
        <v>5308.9</v>
      </c>
    </row>
    <row r="207">
      <c r="A207" s="5">
        <f>IFERROR(__xludf.DUMMYFUNCTION("""COMPUTED_VALUE"""),45230.64583333333)</f>
        <v>45230.64583</v>
      </c>
      <c r="B207" s="5">
        <f>IFERROR(__xludf.DUMMYFUNCTION("""COMPUTED_VALUE"""),5314.05)</f>
        <v>5314.05</v>
      </c>
    </row>
    <row r="208">
      <c r="A208" s="5">
        <f>IFERROR(__xludf.DUMMYFUNCTION("""COMPUTED_VALUE"""),45231.64583333333)</f>
        <v>45231.64583</v>
      </c>
      <c r="B208" s="5">
        <f>IFERROR(__xludf.DUMMYFUNCTION("""COMPUTED_VALUE"""),5344.35)</f>
        <v>5344.35</v>
      </c>
    </row>
    <row r="209">
      <c r="A209" s="5">
        <f>IFERROR(__xludf.DUMMYFUNCTION("""COMPUTED_VALUE"""),45232.64583333333)</f>
        <v>45232.64583</v>
      </c>
      <c r="B209" s="5">
        <f>IFERROR(__xludf.DUMMYFUNCTION("""COMPUTED_VALUE"""),5318.4)</f>
        <v>5318.4</v>
      </c>
    </row>
    <row r="210">
      <c r="A210" s="5">
        <f>IFERROR(__xludf.DUMMYFUNCTION("""COMPUTED_VALUE"""),45233.64583333333)</f>
        <v>45233.64583</v>
      </c>
      <c r="B210" s="5">
        <f>IFERROR(__xludf.DUMMYFUNCTION("""COMPUTED_VALUE"""),5368.95)</f>
        <v>5368.95</v>
      </c>
    </row>
    <row r="211">
      <c r="A211" s="5">
        <f>IFERROR(__xludf.DUMMYFUNCTION("""COMPUTED_VALUE"""),45236.64583333333)</f>
        <v>45236.64583</v>
      </c>
      <c r="B211" s="5">
        <f>IFERROR(__xludf.DUMMYFUNCTION("""COMPUTED_VALUE"""),5406.85)</f>
        <v>5406.85</v>
      </c>
    </row>
    <row r="212">
      <c r="A212" s="5">
        <f>IFERROR(__xludf.DUMMYFUNCTION("""COMPUTED_VALUE"""),45237.64583333333)</f>
        <v>45237.64583</v>
      </c>
      <c r="B212" s="5">
        <f>IFERROR(__xludf.DUMMYFUNCTION("""COMPUTED_VALUE"""),5419.0)</f>
        <v>5419</v>
      </c>
    </row>
    <row r="213">
      <c r="A213" s="5">
        <f>IFERROR(__xludf.DUMMYFUNCTION("""COMPUTED_VALUE"""),45238.64583333333)</f>
        <v>45238.64583</v>
      </c>
      <c r="B213" s="5">
        <f>IFERROR(__xludf.DUMMYFUNCTION("""COMPUTED_VALUE"""),5397.6)</f>
        <v>5397.6</v>
      </c>
    </row>
    <row r="214">
      <c r="A214" s="5">
        <f>IFERROR(__xludf.DUMMYFUNCTION("""COMPUTED_VALUE"""),45239.64583333333)</f>
        <v>45239.64583</v>
      </c>
      <c r="B214" s="5">
        <f>IFERROR(__xludf.DUMMYFUNCTION("""COMPUTED_VALUE"""),5418.9)</f>
        <v>5418.9</v>
      </c>
    </row>
    <row r="215">
      <c r="A215" s="5">
        <f>IFERROR(__xludf.DUMMYFUNCTION("""COMPUTED_VALUE"""),45240.64583333333)</f>
        <v>45240.64583</v>
      </c>
      <c r="B215" s="5">
        <f>IFERROR(__xludf.DUMMYFUNCTION("""COMPUTED_VALUE"""),5392.05)</f>
        <v>5392.05</v>
      </c>
    </row>
    <row r="216">
      <c r="A216" s="5">
        <f>IFERROR(__xludf.DUMMYFUNCTION("""COMPUTED_VALUE"""),45243.64583333333)</f>
        <v>45243.64583</v>
      </c>
      <c r="B216" s="5">
        <f>IFERROR(__xludf.DUMMYFUNCTION("""COMPUTED_VALUE"""),5425.2)</f>
        <v>5425.2</v>
      </c>
    </row>
    <row r="217">
      <c r="A217" s="5">
        <f>IFERROR(__xludf.DUMMYFUNCTION("""COMPUTED_VALUE"""),45245.64583333333)</f>
        <v>45245.64583</v>
      </c>
      <c r="B217" s="5">
        <f>IFERROR(__xludf.DUMMYFUNCTION("""COMPUTED_VALUE"""),5536.7)</f>
        <v>5536.7</v>
      </c>
    </row>
    <row r="218">
      <c r="A218" s="5">
        <f>IFERROR(__xludf.DUMMYFUNCTION("""COMPUTED_VALUE"""),45246.64583333333)</f>
        <v>45246.64583</v>
      </c>
      <c r="B218" s="5">
        <f>IFERROR(__xludf.DUMMYFUNCTION("""COMPUTED_VALUE"""),5550.9)</f>
        <v>5550.9</v>
      </c>
    </row>
    <row r="219">
      <c r="A219" s="5">
        <f>IFERROR(__xludf.DUMMYFUNCTION("""COMPUTED_VALUE"""),45247.64583333333)</f>
        <v>45247.64583</v>
      </c>
      <c r="B219" s="5">
        <f>IFERROR(__xludf.DUMMYFUNCTION("""COMPUTED_VALUE"""),5631.5)</f>
        <v>5631.5</v>
      </c>
    </row>
    <row r="220">
      <c r="A220" s="5">
        <f>IFERROR(__xludf.DUMMYFUNCTION("""COMPUTED_VALUE"""),45250.64583333333)</f>
        <v>45250.64583</v>
      </c>
      <c r="B220" s="5">
        <f>IFERROR(__xludf.DUMMYFUNCTION("""COMPUTED_VALUE"""),5650.15)</f>
        <v>5650.15</v>
      </c>
    </row>
    <row r="221">
      <c r="A221" s="5">
        <f>IFERROR(__xludf.DUMMYFUNCTION("""COMPUTED_VALUE"""),45251.64583333333)</f>
        <v>45251.64583</v>
      </c>
      <c r="B221" s="5">
        <f>IFERROR(__xludf.DUMMYFUNCTION("""COMPUTED_VALUE"""),5685.95)</f>
        <v>5685.95</v>
      </c>
    </row>
    <row r="222">
      <c r="A222" s="5">
        <f>IFERROR(__xludf.DUMMYFUNCTION("""COMPUTED_VALUE"""),45252.64583333333)</f>
        <v>45252.64583</v>
      </c>
      <c r="B222" s="5">
        <f>IFERROR(__xludf.DUMMYFUNCTION("""COMPUTED_VALUE"""),5751.55)</f>
        <v>5751.55</v>
      </c>
    </row>
    <row r="223">
      <c r="A223" s="5">
        <f>IFERROR(__xludf.DUMMYFUNCTION("""COMPUTED_VALUE"""),45253.64583333333)</f>
        <v>45253.64583</v>
      </c>
      <c r="B223" s="5">
        <f>IFERROR(__xludf.DUMMYFUNCTION("""COMPUTED_VALUE"""),5925.25)</f>
        <v>5925.25</v>
      </c>
    </row>
    <row r="224">
      <c r="A224" s="5">
        <f>IFERROR(__xludf.DUMMYFUNCTION("""COMPUTED_VALUE"""),45254.64583333333)</f>
        <v>45254.64583</v>
      </c>
      <c r="B224" s="5">
        <f>IFERROR(__xludf.DUMMYFUNCTION("""COMPUTED_VALUE"""),5930.3)</f>
        <v>5930.3</v>
      </c>
    </row>
    <row r="225">
      <c r="A225" s="5">
        <f>IFERROR(__xludf.DUMMYFUNCTION("""COMPUTED_VALUE"""),45258.64583333333)</f>
        <v>45258.64583</v>
      </c>
      <c r="B225" s="5">
        <f>IFERROR(__xludf.DUMMYFUNCTION("""COMPUTED_VALUE"""),5998.15)</f>
        <v>5998.15</v>
      </c>
    </row>
    <row r="226">
      <c r="A226" s="5">
        <f>IFERROR(__xludf.DUMMYFUNCTION("""COMPUTED_VALUE"""),45259.64583333333)</f>
        <v>45259.64583</v>
      </c>
      <c r="B226" s="5">
        <f>IFERROR(__xludf.DUMMYFUNCTION("""COMPUTED_VALUE"""),6069.95)</f>
        <v>6069.95</v>
      </c>
    </row>
    <row r="227">
      <c r="A227" s="5">
        <f>IFERROR(__xludf.DUMMYFUNCTION("""COMPUTED_VALUE"""),45260.64583333333)</f>
        <v>45260.64583</v>
      </c>
      <c r="B227" s="5">
        <f>IFERROR(__xludf.DUMMYFUNCTION("""COMPUTED_VALUE"""),6090.55)</f>
        <v>6090.55</v>
      </c>
    </row>
    <row r="228">
      <c r="A228" s="5">
        <f>IFERROR(__xludf.DUMMYFUNCTION("""COMPUTED_VALUE"""),45261.64583333333)</f>
        <v>45261.64583</v>
      </c>
      <c r="B228" s="5">
        <f>IFERROR(__xludf.DUMMYFUNCTION("""COMPUTED_VALUE"""),6046.05)</f>
        <v>6046.05</v>
      </c>
    </row>
    <row r="229">
      <c r="A229" s="5">
        <f>IFERROR(__xludf.DUMMYFUNCTION("""COMPUTED_VALUE"""),45264.64583333333)</f>
        <v>45264.64583</v>
      </c>
      <c r="B229" s="5">
        <f>IFERROR(__xludf.DUMMYFUNCTION("""COMPUTED_VALUE"""),6201.7)</f>
        <v>6201.7</v>
      </c>
    </row>
    <row r="230">
      <c r="A230" s="5">
        <f>IFERROR(__xludf.DUMMYFUNCTION("""COMPUTED_VALUE"""),45265.64583333333)</f>
        <v>45265.64583</v>
      </c>
      <c r="B230" s="5">
        <f>IFERROR(__xludf.DUMMYFUNCTION("""COMPUTED_VALUE"""),6140.1)</f>
        <v>6140.1</v>
      </c>
    </row>
    <row r="231">
      <c r="A231" s="5">
        <f>IFERROR(__xludf.DUMMYFUNCTION("""COMPUTED_VALUE"""),45266.64583333333)</f>
        <v>45266.64583</v>
      </c>
      <c r="B231" s="5">
        <f>IFERROR(__xludf.DUMMYFUNCTION("""COMPUTED_VALUE"""),6069.95)</f>
        <v>6069.95</v>
      </c>
    </row>
    <row r="232">
      <c r="A232" s="5">
        <f>IFERROR(__xludf.DUMMYFUNCTION("""COMPUTED_VALUE"""),45267.64583333333)</f>
        <v>45267.64583</v>
      </c>
      <c r="B232" s="5">
        <f>IFERROR(__xludf.DUMMYFUNCTION("""COMPUTED_VALUE"""),6093.6)</f>
        <v>6093.6</v>
      </c>
    </row>
    <row r="233">
      <c r="A233" s="5">
        <f>IFERROR(__xludf.DUMMYFUNCTION("""COMPUTED_VALUE"""),45268.64583333333)</f>
        <v>45268.64583</v>
      </c>
      <c r="B233" s="5">
        <f>IFERROR(__xludf.DUMMYFUNCTION("""COMPUTED_VALUE"""),6075.7)</f>
        <v>6075.7</v>
      </c>
    </row>
    <row r="234">
      <c r="A234" s="5">
        <f>IFERROR(__xludf.DUMMYFUNCTION("""COMPUTED_VALUE"""),45271.64583333333)</f>
        <v>45271.64583</v>
      </c>
      <c r="B234" s="5">
        <f>IFERROR(__xludf.DUMMYFUNCTION("""COMPUTED_VALUE"""),6138.4)</f>
        <v>6138.4</v>
      </c>
    </row>
    <row r="235">
      <c r="A235" s="5">
        <f>IFERROR(__xludf.DUMMYFUNCTION("""COMPUTED_VALUE"""),45272.64583333333)</f>
        <v>45272.64583</v>
      </c>
      <c r="B235" s="5">
        <f>IFERROR(__xludf.DUMMYFUNCTION("""COMPUTED_VALUE"""),6254.2)</f>
        <v>6254.2</v>
      </c>
    </row>
    <row r="236">
      <c r="A236" s="5">
        <f>IFERROR(__xludf.DUMMYFUNCTION("""COMPUTED_VALUE"""),45273.64583333333)</f>
        <v>45273.64583</v>
      </c>
      <c r="B236" s="5">
        <f>IFERROR(__xludf.DUMMYFUNCTION("""COMPUTED_VALUE"""),6316.1)</f>
        <v>6316.1</v>
      </c>
    </row>
    <row r="237">
      <c r="A237" s="5">
        <f>IFERROR(__xludf.DUMMYFUNCTION("""COMPUTED_VALUE"""),45274.64583333333)</f>
        <v>45274.64583</v>
      </c>
      <c r="B237" s="5">
        <f>IFERROR(__xludf.DUMMYFUNCTION("""COMPUTED_VALUE"""),6334.85)</f>
        <v>6334.85</v>
      </c>
    </row>
    <row r="238">
      <c r="A238" s="5">
        <f>IFERROR(__xludf.DUMMYFUNCTION("""COMPUTED_VALUE"""),45275.64583333333)</f>
        <v>45275.64583</v>
      </c>
      <c r="B238" s="5">
        <f>IFERROR(__xludf.DUMMYFUNCTION("""COMPUTED_VALUE"""),6275.2)</f>
        <v>6275.2</v>
      </c>
    </row>
    <row r="239">
      <c r="A239" s="5">
        <f>IFERROR(__xludf.DUMMYFUNCTION("""COMPUTED_VALUE"""),45278.64583333333)</f>
        <v>45278.64583</v>
      </c>
      <c r="B239" s="5">
        <f>IFERROR(__xludf.DUMMYFUNCTION("""COMPUTED_VALUE"""),6465.7)</f>
        <v>6465.7</v>
      </c>
    </row>
    <row r="240">
      <c r="A240" s="5">
        <f>IFERROR(__xludf.DUMMYFUNCTION("""COMPUTED_VALUE"""),45279.64583333333)</f>
        <v>45279.64583</v>
      </c>
      <c r="B240" s="5">
        <f>IFERROR(__xludf.DUMMYFUNCTION("""COMPUTED_VALUE"""),6419.0)</f>
        <v>6419</v>
      </c>
    </row>
    <row r="241">
      <c r="A241" s="5">
        <f>IFERROR(__xludf.DUMMYFUNCTION("""COMPUTED_VALUE"""),45280.64583333333)</f>
        <v>45280.64583</v>
      </c>
      <c r="B241" s="5">
        <f>IFERROR(__xludf.DUMMYFUNCTION("""COMPUTED_VALUE"""),6364.45)</f>
        <v>6364.45</v>
      </c>
    </row>
    <row r="242">
      <c r="A242" s="5">
        <f>IFERROR(__xludf.DUMMYFUNCTION("""COMPUTED_VALUE"""),45281.64583333333)</f>
        <v>45281.64583</v>
      </c>
      <c r="B242" s="5">
        <f>IFERROR(__xludf.DUMMYFUNCTION("""COMPUTED_VALUE"""),6246.35)</f>
        <v>6246.35</v>
      </c>
    </row>
    <row r="243">
      <c r="A243" s="5">
        <f>IFERROR(__xludf.DUMMYFUNCTION("""COMPUTED_VALUE"""),45282.64583333333)</f>
        <v>45282.64583</v>
      </c>
      <c r="B243" s="5">
        <f>IFERROR(__xludf.DUMMYFUNCTION("""COMPUTED_VALUE"""),6372.1)</f>
        <v>6372.1</v>
      </c>
    </row>
    <row r="244">
      <c r="A244" s="5">
        <f>IFERROR(__xludf.DUMMYFUNCTION("""COMPUTED_VALUE"""),45286.64583333333)</f>
        <v>45286.64583</v>
      </c>
      <c r="B244" s="5">
        <f>IFERROR(__xludf.DUMMYFUNCTION("""COMPUTED_VALUE"""),6464.55)</f>
        <v>6464.55</v>
      </c>
    </row>
    <row r="245">
      <c r="A245" s="5">
        <f>IFERROR(__xludf.DUMMYFUNCTION("""COMPUTED_VALUE"""),45287.64583333333)</f>
        <v>45287.64583</v>
      </c>
      <c r="B245" s="5">
        <f>IFERROR(__xludf.DUMMYFUNCTION("""COMPUTED_VALUE"""),6709.65)</f>
        <v>6709.65</v>
      </c>
    </row>
    <row r="246">
      <c r="A246" s="5">
        <f>IFERROR(__xludf.DUMMYFUNCTION("""COMPUTED_VALUE"""),45288.64583333333)</f>
        <v>45288.64583</v>
      </c>
      <c r="B246" s="5">
        <f>IFERROR(__xludf.DUMMYFUNCTION("""COMPUTED_VALUE"""),6703.3)</f>
        <v>6703.3</v>
      </c>
    </row>
    <row r="247">
      <c r="A247" s="5">
        <f>IFERROR(__xludf.DUMMYFUNCTION("""COMPUTED_VALUE"""),45289.64583333333)</f>
        <v>45289.64583</v>
      </c>
      <c r="B247" s="5">
        <f>IFERROR(__xludf.DUMMYFUNCTION("""COMPUTED_VALUE"""),6797.25)</f>
        <v>6797.25</v>
      </c>
    </row>
    <row r="248">
      <c r="A248" s="5">
        <f>IFERROR(__xludf.DUMMYFUNCTION("""COMPUTED_VALUE"""),45292.64583333333)</f>
        <v>45292.64583</v>
      </c>
      <c r="B248" s="5">
        <f>IFERROR(__xludf.DUMMYFUNCTION("""COMPUTED_VALUE"""),6701.1)</f>
        <v>6701.1</v>
      </c>
    </row>
    <row r="249">
      <c r="A249" s="5">
        <f>IFERROR(__xludf.DUMMYFUNCTION("""COMPUTED_VALUE"""),45293.64583333333)</f>
        <v>45293.64583</v>
      </c>
      <c r="B249" s="5">
        <f>IFERROR(__xludf.DUMMYFUNCTION("""COMPUTED_VALUE"""),6665.05)</f>
        <v>6665.05</v>
      </c>
    </row>
    <row r="250">
      <c r="A250" s="5">
        <f>IFERROR(__xludf.DUMMYFUNCTION("""COMPUTED_VALUE"""),45294.64583333333)</f>
        <v>45294.64583</v>
      </c>
      <c r="B250" s="5">
        <f>IFERROR(__xludf.DUMMYFUNCTION("""COMPUTED_VALUE"""),6986.5)</f>
        <v>6986.5</v>
      </c>
    </row>
    <row r="251">
      <c r="A251" s="5">
        <f>IFERROR(__xludf.DUMMYFUNCTION("""COMPUTED_VALUE"""),45295.64583333333)</f>
        <v>45295.64583</v>
      </c>
      <c r="B251" s="5">
        <f>IFERROR(__xludf.DUMMYFUNCTION("""COMPUTED_VALUE"""),6922.15)</f>
        <v>6922.15</v>
      </c>
    </row>
    <row r="252">
      <c r="A252" s="5">
        <f>IFERROR(__xludf.DUMMYFUNCTION("""COMPUTED_VALUE"""),45296.64583333333)</f>
        <v>45296.64583</v>
      </c>
      <c r="B252" s="5">
        <f>IFERROR(__xludf.DUMMYFUNCTION("""COMPUTED_VALUE"""),6978.5)</f>
        <v>6978.5</v>
      </c>
    </row>
    <row r="253">
      <c r="A253" s="5">
        <f>IFERROR(__xludf.DUMMYFUNCTION("""COMPUTED_VALUE"""),45299.64583333333)</f>
        <v>45299.64583</v>
      </c>
      <c r="B253" s="5">
        <f>IFERROR(__xludf.DUMMYFUNCTION("""COMPUTED_VALUE"""),6983.85)</f>
        <v>6983.85</v>
      </c>
    </row>
    <row r="254">
      <c r="A254" s="5">
        <f>IFERROR(__xludf.DUMMYFUNCTION("""COMPUTED_VALUE"""),45300.64583333333)</f>
        <v>45300.64583</v>
      </c>
      <c r="B254" s="5">
        <f>IFERROR(__xludf.DUMMYFUNCTION("""COMPUTED_VALUE"""),7093.9)</f>
        <v>7093.9</v>
      </c>
    </row>
    <row r="255">
      <c r="A255" s="5">
        <f>IFERROR(__xludf.DUMMYFUNCTION("""COMPUTED_VALUE"""),45301.64583333333)</f>
        <v>45301.64583</v>
      </c>
      <c r="B255" s="5">
        <f>IFERROR(__xludf.DUMMYFUNCTION("""COMPUTED_VALUE"""),7053.75)</f>
        <v>7053.75</v>
      </c>
    </row>
    <row r="256">
      <c r="A256" s="5">
        <f>IFERROR(__xludf.DUMMYFUNCTION("""COMPUTED_VALUE"""),45302.64583333333)</f>
        <v>45302.64583</v>
      </c>
      <c r="B256" s="5">
        <f>IFERROR(__xludf.DUMMYFUNCTION("""COMPUTED_VALUE"""),7298.85)</f>
        <v>7298.85</v>
      </c>
    </row>
    <row r="257">
      <c r="A257" s="5">
        <f>IFERROR(__xludf.DUMMYFUNCTION("""COMPUTED_VALUE"""),45303.64583333333)</f>
        <v>45303.64583</v>
      </c>
      <c r="B257" s="5">
        <f>IFERROR(__xludf.DUMMYFUNCTION("""COMPUTED_VALUE"""),7301.95)</f>
        <v>7301.95</v>
      </c>
    </row>
    <row r="258">
      <c r="A258" s="5">
        <f>IFERROR(__xludf.DUMMYFUNCTION("""COMPUTED_VALUE"""),45306.64583333333)</f>
        <v>45306.64583</v>
      </c>
      <c r="B258" s="5">
        <f>IFERROR(__xludf.DUMMYFUNCTION("""COMPUTED_VALUE"""),7332.1)</f>
        <v>7332.1</v>
      </c>
    </row>
    <row r="259">
      <c r="A259" s="5">
        <f>IFERROR(__xludf.DUMMYFUNCTION("""COMPUTED_VALUE"""),45307.64583333333)</f>
        <v>45307.64583</v>
      </c>
      <c r="B259" s="5">
        <f>IFERROR(__xludf.DUMMYFUNCTION("""COMPUTED_VALUE"""),7293.95)</f>
        <v>7293.95</v>
      </c>
    </row>
    <row r="260">
      <c r="A260" s="5">
        <f>IFERROR(__xludf.DUMMYFUNCTION("""COMPUTED_VALUE"""),45308.64583333333)</f>
        <v>45308.64583</v>
      </c>
      <c r="B260" s="5">
        <f>IFERROR(__xludf.DUMMYFUNCTION("""COMPUTED_VALUE"""),7165.95)</f>
        <v>7165.95</v>
      </c>
    </row>
    <row r="261">
      <c r="A261" s="5">
        <f>IFERROR(__xludf.DUMMYFUNCTION("""COMPUTED_VALUE"""),45309.64583333333)</f>
        <v>45309.64583</v>
      </c>
      <c r="B261" s="5">
        <f>IFERROR(__xludf.DUMMYFUNCTION("""COMPUTED_VALUE"""),7083.6)</f>
        <v>7083.6</v>
      </c>
    </row>
    <row r="262">
      <c r="A262" s="5">
        <f>IFERROR(__xludf.DUMMYFUNCTION("""COMPUTED_VALUE"""),45310.64583333333)</f>
        <v>45310.64583</v>
      </c>
      <c r="B262" s="5">
        <f>IFERROR(__xludf.DUMMYFUNCTION("""COMPUTED_VALUE"""),7136.55)</f>
        <v>7136.55</v>
      </c>
    </row>
    <row r="263">
      <c r="A263" s="5">
        <f>IFERROR(__xludf.DUMMYFUNCTION("""COMPUTED_VALUE"""),45314.64583333333)</f>
        <v>45314.64583</v>
      </c>
      <c r="B263" s="5">
        <f>IFERROR(__xludf.DUMMYFUNCTION("""COMPUTED_VALUE"""),7095.9)</f>
        <v>7095.9</v>
      </c>
    </row>
    <row r="264">
      <c r="A264" s="5">
        <f>IFERROR(__xludf.DUMMYFUNCTION("""COMPUTED_VALUE"""),45315.64583333333)</f>
        <v>45315.64583</v>
      </c>
      <c r="B264" s="5">
        <f>IFERROR(__xludf.DUMMYFUNCTION("""COMPUTED_VALUE"""),7212.85)</f>
        <v>7212.85</v>
      </c>
    </row>
    <row r="265">
      <c r="A265" s="5">
        <f>IFERROR(__xludf.DUMMYFUNCTION("""COMPUTED_VALUE"""),45316.64583333333)</f>
        <v>45316.64583</v>
      </c>
      <c r="B265" s="5">
        <f>IFERROR(__xludf.DUMMYFUNCTION("""COMPUTED_VALUE"""),7597.5)</f>
        <v>7597.5</v>
      </c>
    </row>
    <row r="266">
      <c r="A266" s="5">
        <f>IFERROR(__xludf.DUMMYFUNCTION("""COMPUTED_VALUE"""),45320.64583333333)</f>
        <v>45320.64583</v>
      </c>
      <c r="B266" s="5">
        <f>IFERROR(__xludf.DUMMYFUNCTION("""COMPUTED_VALUE"""),7548.8)</f>
        <v>7548.8</v>
      </c>
    </row>
    <row r="267">
      <c r="A267" s="5">
        <f>IFERROR(__xludf.DUMMYFUNCTION("""COMPUTED_VALUE"""),45321.64583333333)</f>
        <v>45321.64583</v>
      </c>
      <c r="B267" s="5">
        <f>IFERROR(__xludf.DUMMYFUNCTION("""COMPUTED_VALUE"""),7566.4)</f>
        <v>7566.4</v>
      </c>
    </row>
    <row r="268">
      <c r="A268" s="5">
        <f>IFERROR(__xludf.DUMMYFUNCTION("""COMPUTED_VALUE"""),45322.64583333333)</f>
        <v>45322.64583</v>
      </c>
      <c r="B268" s="5">
        <f>IFERROR(__xludf.DUMMYFUNCTION("""COMPUTED_VALUE"""),7667.55)</f>
        <v>7667.55</v>
      </c>
    </row>
    <row r="269">
      <c r="A269" s="5">
        <f>IFERROR(__xludf.DUMMYFUNCTION("""COMPUTED_VALUE"""),45323.64583333333)</f>
        <v>45323.64583</v>
      </c>
      <c r="B269" s="5">
        <f>IFERROR(__xludf.DUMMYFUNCTION("""COMPUTED_VALUE"""),7655.75)</f>
        <v>7655.75</v>
      </c>
    </row>
    <row r="270">
      <c r="A270" s="5">
        <f>IFERROR(__xludf.DUMMYFUNCTION("""COMPUTED_VALUE"""),45324.64583333333)</f>
        <v>45324.64583</v>
      </c>
      <c r="B270" s="5">
        <f>IFERROR(__xludf.DUMMYFUNCTION("""COMPUTED_VALUE"""),7738.2)</f>
        <v>7738.2</v>
      </c>
    </row>
    <row r="271">
      <c r="A271" s="5">
        <f>IFERROR(__xludf.DUMMYFUNCTION("""COMPUTED_VALUE"""),45327.64583333333)</f>
        <v>45327.64583</v>
      </c>
      <c r="B271" s="5">
        <f>IFERROR(__xludf.DUMMYFUNCTION("""COMPUTED_VALUE"""),7658.25)</f>
        <v>7658.25</v>
      </c>
    </row>
    <row r="272">
      <c r="A272" s="5">
        <f>IFERROR(__xludf.DUMMYFUNCTION("""COMPUTED_VALUE"""),45328.64583333333)</f>
        <v>45328.64583</v>
      </c>
      <c r="B272" s="5">
        <f>IFERROR(__xludf.DUMMYFUNCTION("""COMPUTED_VALUE"""),7720.4)</f>
        <v>7720.4</v>
      </c>
    </row>
    <row r="273">
      <c r="A273" s="5">
        <f>IFERROR(__xludf.DUMMYFUNCTION("""COMPUTED_VALUE"""),45329.64583333333)</f>
        <v>45329.64583</v>
      </c>
      <c r="B273" s="5">
        <f>IFERROR(__xludf.DUMMYFUNCTION("""COMPUTED_VALUE"""),7701.9)</f>
        <v>7701.9</v>
      </c>
    </row>
    <row r="274">
      <c r="A274" s="5">
        <f>IFERROR(__xludf.DUMMYFUNCTION("""COMPUTED_VALUE"""),45330.64583333333)</f>
        <v>45330.64583</v>
      </c>
      <c r="B274" s="5">
        <f>IFERROR(__xludf.DUMMYFUNCTION("""COMPUTED_VALUE"""),7757.25)</f>
        <v>7757.25</v>
      </c>
    </row>
    <row r="275">
      <c r="A275" s="5">
        <f>IFERROR(__xludf.DUMMYFUNCTION("""COMPUTED_VALUE"""),45331.64583333333)</f>
        <v>45331.64583</v>
      </c>
      <c r="B275" s="5">
        <f>IFERROR(__xludf.DUMMYFUNCTION("""COMPUTED_VALUE"""),7784.85)</f>
        <v>7784.85</v>
      </c>
    </row>
    <row r="276">
      <c r="A276" s="5">
        <f>IFERROR(__xludf.DUMMYFUNCTION("""COMPUTED_VALUE"""),45334.64583333333)</f>
        <v>45334.64583</v>
      </c>
      <c r="B276" s="5">
        <f>IFERROR(__xludf.DUMMYFUNCTION("""COMPUTED_VALUE"""),7829.95)</f>
        <v>7829.95</v>
      </c>
    </row>
    <row r="277">
      <c r="A277" s="5">
        <f>IFERROR(__xludf.DUMMYFUNCTION("""COMPUTED_VALUE"""),45335.64583333333)</f>
        <v>45335.64583</v>
      </c>
      <c r="B277" s="5">
        <f>IFERROR(__xludf.DUMMYFUNCTION("""COMPUTED_VALUE"""),7917.4)</f>
        <v>7917.4</v>
      </c>
    </row>
    <row r="278">
      <c r="A278" s="5">
        <f>IFERROR(__xludf.DUMMYFUNCTION("""COMPUTED_VALUE"""),45336.64583333333)</f>
        <v>45336.64583</v>
      </c>
      <c r="B278" s="5">
        <f>IFERROR(__xludf.DUMMYFUNCTION("""COMPUTED_VALUE"""),8083.3)</f>
        <v>8083.3</v>
      </c>
    </row>
    <row r="279">
      <c r="A279" s="5">
        <f>IFERROR(__xludf.DUMMYFUNCTION("""COMPUTED_VALUE"""),45337.64583333333)</f>
        <v>45337.64583</v>
      </c>
      <c r="B279" s="5">
        <f>IFERROR(__xludf.DUMMYFUNCTION("""COMPUTED_VALUE"""),8123.05)</f>
        <v>8123.05</v>
      </c>
    </row>
    <row r="280">
      <c r="A280" s="5">
        <f>IFERROR(__xludf.DUMMYFUNCTION("""COMPUTED_VALUE"""),45338.64583333333)</f>
        <v>45338.64583</v>
      </c>
      <c r="B280" s="5">
        <f>IFERROR(__xludf.DUMMYFUNCTION("""COMPUTED_VALUE"""),8325.05)</f>
        <v>8325.05</v>
      </c>
    </row>
    <row r="281">
      <c r="A281" s="5">
        <f>IFERROR(__xludf.DUMMYFUNCTION("""COMPUTED_VALUE"""),45341.64583333333)</f>
        <v>45341.64583</v>
      </c>
      <c r="B281" s="5">
        <f>IFERROR(__xludf.DUMMYFUNCTION("""COMPUTED_VALUE"""),8509.7)</f>
        <v>8509.7</v>
      </c>
    </row>
    <row r="282">
      <c r="A282" s="5">
        <f>IFERROR(__xludf.DUMMYFUNCTION("""COMPUTED_VALUE"""),45342.64583333333)</f>
        <v>45342.64583</v>
      </c>
      <c r="B282" s="5">
        <f>IFERROR(__xludf.DUMMYFUNCTION("""COMPUTED_VALUE"""),8295.2)</f>
        <v>8295.2</v>
      </c>
    </row>
    <row r="283">
      <c r="A283" s="5">
        <f>IFERROR(__xludf.DUMMYFUNCTION("""COMPUTED_VALUE"""),45343.64583333333)</f>
        <v>45343.64583</v>
      </c>
      <c r="B283" s="5">
        <f>IFERROR(__xludf.DUMMYFUNCTION("""COMPUTED_VALUE"""),8232.25)</f>
        <v>8232.25</v>
      </c>
    </row>
    <row r="284">
      <c r="A284" s="5">
        <f>IFERROR(__xludf.DUMMYFUNCTION("""COMPUTED_VALUE"""),45344.64583333333)</f>
        <v>45344.64583</v>
      </c>
      <c r="B284" s="5">
        <f>IFERROR(__xludf.DUMMYFUNCTION("""COMPUTED_VALUE"""),8498.45)</f>
        <v>8498.45</v>
      </c>
    </row>
    <row r="285">
      <c r="A285" s="5">
        <f>IFERROR(__xludf.DUMMYFUNCTION("""COMPUTED_VALUE"""),45345.64583333333)</f>
        <v>45345.64583</v>
      </c>
      <c r="B285" s="5">
        <f>IFERROR(__xludf.DUMMYFUNCTION("""COMPUTED_VALUE"""),8436.95)</f>
        <v>8436.95</v>
      </c>
    </row>
    <row r="286">
      <c r="A286" s="5">
        <f>IFERROR(__xludf.DUMMYFUNCTION("""COMPUTED_VALUE"""),45348.64583333333)</f>
        <v>45348.64583</v>
      </c>
      <c r="B286" s="5">
        <f>IFERROR(__xludf.DUMMYFUNCTION("""COMPUTED_VALUE"""),8448.0)</f>
        <v>8448</v>
      </c>
    </row>
    <row r="287">
      <c r="A287" s="5">
        <f>IFERROR(__xludf.DUMMYFUNCTION("""COMPUTED_VALUE"""),45349.64583333333)</f>
        <v>45349.64583</v>
      </c>
      <c r="B287" s="5">
        <f>IFERROR(__xludf.DUMMYFUNCTION("""COMPUTED_VALUE"""),8463.5)</f>
        <v>8463.5</v>
      </c>
    </row>
    <row r="288">
      <c r="A288" s="5">
        <f>IFERROR(__xludf.DUMMYFUNCTION("""COMPUTED_VALUE"""),45350.64583333333)</f>
        <v>45350.64583</v>
      </c>
      <c r="B288" s="5">
        <f>IFERROR(__xludf.DUMMYFUNCTION("""COMPUTED_VALUE"""),8188.65)</f>
        <v>8188.65</v>
      </c>
    </row>
    <row r="289">
      <c r="A289" s="5">
        <f>IFERROR(__xludf.DUMMYFUNCTION("""COMPUTED_VALUE"""),45351.64583333333)</f>
        <v>45351.64583</v>
      </c>
      <c r="B289" s="5">
        <f>IFERROR(__xludf.DUMMYFUNCTION("""COMPUTED_VALUE"""),7909.35)</f>
        <v>7909.35</v>
      </c>
    </row>
    <row r="290">
      <c r="A290" s="5">
        <f>IFERROR(__xludf.DUMMYFUNCTION("""COMPUTED_VALUE"""),45352.64583333333)</f>
        <v>45352.64583</v>
      </c>
      <c r="B290" s="5">
        <f>IFERROR(__xludf.DUMMYFUNCTION("""COMPUTED_VALUE"""),8040.05)</f>
        <v>8040.05</v>
      </c>
    </row>
    <row r="291">
      <c r="A291" s="5">
        <f>IFERROR(__xludf.DUMMYFUNCTION("""COMPUTED_VALUE"""),45355.64583333333)</f>
        <v>45355.64583</v>
      </c>
      <c r="B291" s="5">
        <f>IFERROR(__xludf.DUMMYFUNCTION("""COMPUTED_VALUE"""),8207.3)</f>
        <v>8207.3</v>
      </c>
    </row>
    <row r="292">
      <c r="A292" s="5">
        <f>IFERROR(__xludf.DUMMYFUNCTION("""COMPUTED_VALUE"""),45356.64583333333)</f>
        <v>45356.64583</v>
      </c>
      <c r="B292" s="5">
        <f>IFERROR(__xludf.DUMMYFUNCTION("""COMPUTED_VALUE"""),8351.75)</f>
        <v>8351.75</v>
      </c>
    </row>
    <row r="293">
      <c r="A293" s="5">
        <f>IFERROR(__xludf.DUMMYFUNCTION("""COMPUTED_VALUE"""),45357.64583333333)</f>
        <v>45357.64583</v>
      </c>
      <c r="B293" s="5">
        <f>IFERROR(__xludf.DUMMYFUNCTION("""COMPUTED_VALUE"""),8605.8)</f>
        <v>8605.8</v>
      </c>
    </row>
    <row r="294">
      <c r="A294" s="5">
        <f>IFERROR(__xludf.DUMMYFUNCTION("""COMPUTED_VALUE"""),45358.64583333333)</f>
        <v>45358.64583</v>
      </c>
      <c r="B294" s="5">
        <f>IFERROR(__xludf.DUMMYFUNCTION("""COMPUTED_VALUE"""),8879.05)</f>
        <v>8879.05</v>
      </c>
    </row>
    <row r="295">
      <c r="A295" s="5">
        <f>IFERROR(__xludf.DUMMYFUNCTION("""COMPUTED_VALUE"""),45362.64583333333)</f>
        <v>45362.64583</v>
      </c>
      <c r="B295" s="5">
        <f>IFERROR(__xludf.DUMMYFUNCTION("""COMPUTED_VALUE"""),8659.4)</f>
        <v>8659.4</v>
      </c>
    </row>
    <row r="296">
      <c r="A296" s="5">
        <f>IFERROR(__xludf.DUMMYFUNCTION("""COMPUTED_VALUE"""),45363.64583333333)</f>
        <v>45363.64583</v>
      </c>
      <c r="B296" s="5">
        <f>IFERROR(__xludf.DUMMYFUNCTION("""COMPUTED_VALUE"""),8527.7)</f>
        <v>8527.7</v>
      </c>
    </row>
    <row r="297">
      <c r="A297" s="5">
        <f>IFERROR(__xludf.DUMMYFUNCTION("""COMPUTED_VALUE"""),45364.64583333333)</f>
        <v>45364.64583</v>
      </c>
      <c r="B297" s="5">
        <f>IFERROR(__xludf.DUMMYFUNCTION("""COMPUTED_VALUE"""),8384.9)</f>
        <v>8384.9</v>
      </c>
    </row>
    <row r="298">
      <c r="A298" s="5">
        <f>IFERROR(__xludf.DUMMYFUNCTION("""COMPUTED_VALUE"""),45365.64583333333)</f>
        <v>45365.64583</v>
      </c>
      <c r="B298" s="5">
        <f>IFERROR(__xludf.DUMMYFUNCTION("""COMPUTED_VALUE"""),8383.55)</f>
        <v>8383.55</v>
      </c>
    </row>
    <row r="299">
      <c r="A299" s="5">
        <f>IFERROR(__xludf.DUMMYFUNCTION("""COMPUTED_VALUE"""),45366.64583333333)</f>
        <v>45366.64583</v>
      </c>
      <c r="B299" s="5">
        <f>IFERROR(__xludf.DUMMYFUNCTION("""COMPUTED_VALUE"""),8350.7)</f>
        <v>8350.7</v>
      </c>
    </row>
    <row r="300">
      <c r="A300" s="5">
        <f>IFERROR(__xludf.DUMMYFUNCTION("""COMPUTED_VALUE"""),45369.64583333333)</f>
        <v>45369.64583</v>
      </c>
      <c r="B300" s="5">
        <f>IFERROR(__xludf.DUMMYFUNCTION("""COMPUTED_VALUE"""),8521.8)</f>
        <v>8521.8</v>
      </c>
    </row>
    <row r="301">
      <c r="A301" s="5">
        <f>IFERROR(__xludf.DUMMYFUNCTION("""COMPUTED_VALUE"""),45370.64583333333)</f>
        <v>45370.64583</v>
      </c>
      <c r="B301" s="5">
        <f>IFERROR(__xludf.DUMMYFUNCTION("""COMPUTED_VALUE"""),8640.2)</f>
        <v>8640.2</v>
      </c>
    </row>
    <row r="302">
      <c r="A302" s="5">
        <f>IFERROR(__xludf.DUMMYFUNCTION("""COMPUTED_VALUE"""),45371.64583333333)</f>
        <v>45371.64583</v>
      </c>
      <c r="B302" s="5">
        <f>IFERROR(__xludf.DUMMYFUNCTION("""COMPUTED_VALUE"""),8635.6)</f>
        <v>8635.6</v>
      </c>
    </row>
    <row r="303">
      <c r="A303" s="5">
        <f>IFERROR(__xludf.DUMMYFUNCTION("""COMPUTED_VALUE"""),45372.64583333333)</f>
        <v>45372.64583</v>
      </c>
      <c r="B303" s="5">
        <f>IFERROR(__xludf.DUMMYFUNCTION("""COMPUTED_VALUE"""),8750.6)</f>
        <v>8750.6</v>
      </c>
    </row>
    <row r="304">
      <c r="A304" s="5">
        <f>IFERROR(__xludf.DUMMYFUNCTION("""COMPUTED_VALUE"""),45373.64583333333)</f>
        <v>45373.64583</v>
      </c>
      <c r="B304" s="5">
        <f>IFERROR(__xludf.DUMMYFUNCTION("""COMPUTED_VALUE"""),8945.25)</f>
        <v>8945.25</v>
      </c>
    </row>
    <row r="305">
      <c r="A305" s="5">
        <f>IFERROR(__xludf.DUMMYFUNCTION("""COMPUTED_VALUE"""),45377.64583333333)</f>
        <v>45377.64583</v>
      </c>
      <c r="B305" s="5">
        <f>IFERROR(__xludf.DUMMYFUNCTION("""COMPUTED_VALUE"""),8960.55)</f>
        <v>8960.55</v>
      </c>
    </row>
    <row r="306">
      <c r="A306" s="5">
        <f>IFERROR(__xludf.DUMMYFUNCTION("""COMPUTED_VALUE"""),45378.64583333333)</f>
        <v>45378.64583</v>
      </c>
      <c r="B306" s="5">
        <f>IFERROR(__xludf.DUMMYFUNCTION("""COMPUTED_VALUE"""),9162.5)</f>
        <v>9162.5</v>
      </c>
    </row>
    <row r="307">
      <c r="A307" s="5">
        <f>IFERROR(__xludf.DUMMYFUNCTION("""COMPUTED_VALUE"""),45379.64583333333)</f>
        <v>45379.64583</v>
      </c>
      <c r="B307" s="5">
        <f>IFERROR(__xludf.DUMMYFUNCTION("""COMPUTED_VALUE"""),9148.15)</f>
        <v>9148.15</v>
      </c>
    </row>
    <row r="308">
      <c r="A308" s="5">
        <f>IFERROR(__xludf.DUMMYFUNCTION("""COMPUTED_VALUE"""),45383.64583333333)</f>
        <v>45383.64583</v>
      </c>
      <c r="B308" s="5">
        <f>IFERROR(__xludf.DUMMYFUNCTION("""COMPUTED_VALUE"""),9042.15)</f>
        <v>9042.15</v>
      </c>
    </row>
    <row r="309">
      <c r="A309" s="5">
        <f>IFERROR(__xludf.DUMMYFUNCTION("""COMPUTED_VALUE"""),45384.64583333333)</f>
        <v>45384.64583</v>
      </c>
      <c r="B309" s="5">
        <f>IFERROR(__xludf.DUMMYFUNCTION("""COMPUTED_VALUE"""),9276.1)</f>
        <v>9276.1</v>
      </c>
    </row>
    <row r="310">
      <c r="A310" s="5">
        <f>IFERROR(__xludf.DUMMYFUNCTION("""COMPUTED_VALUE"""),45385.64583333333)</f>
        <v>45385.64583</v>
      </c>
      <c r="B310" s="5">
        <f>IFERROR(__xludf.DUMMYFUNCTION("""COMPUTED_VALUE"""),9080.45)</f>
        <v>9080.45</v>
      </c>
    </row>
    <row r="311">
      <c r="A311" s="5">
        <f>IFERROR(__xludf.DUMMYFUNCTION("""COMPUTED_VALUE"""),45386.64583333333)</f>
        <v>45386.64583</v>
      </c>
      <c r="B311" s="5">
        <f>IFERROR(__xludf.DUMMYFUNCTION("""COMPUTED_VALUE"""),9146.15)</f>
        <v>9146.15</v>
      </c>
    </row>
    <row r="312">
      <c r="A312" s="5">
        <f>IFERROR(__xludf.DUMMYFUNCTION("""COMPUTED_VALUE"""),45387.64583333333)</f>
        <v>45387.64583</v>
      </c>
      <c r="B312" s="5">
        <f>IFERROR(__xludf.DUMMYFUNCTION("""COMPUTED_VALUE"""),9009.5)</f>
        <v>9009.5</v>
      </c>
    </row>
    <row r="313">
      <c r="A313" s="5">
        <f>IFERROR(__xludf.DUMMYFUNCTION("""COMPUTED_VALUE"""),45390.64583333333)</f>
        <v>45390.64583</v>
      </c>
      <c r="B313" s="5">
        <f>IFERROR(__xludf.DUMMYFUNCTION("""COMPUTED_VALUE"""),9030.5)</f>
        <v>9030.5</v>
      </c>
    </row>
    <row r="314">
      <c r="A314" s="5">
        <f>IFERROR(__xludf.DUMMYFUNCTION("""COMPUTED_VALUE"""),45391.64583333333)</f>
        <v>45391.64583</v>
      </c>
      <c r="B314" s="5">
        <f>IFERROR(__xludf.DUMMYFUNCTION("""COMPUTED_VALUE"""),8978.9)</f>
        <v>8978.9</v>
      </c>
    </row>
    <row r="315">
      <c r="A315" s="5">
        <f>IFERROR(__xludf.DUMMYFUNCTION("""COMPUTED_VALUE"""),45392.64583333333)</f>
        <v>45392.64583</v>
      </c>
      <c r="B315" s="5">
        <f>IFERROR(__xludf.DUMMYFUNCTION("""COMPUTED_VALUE"""),9005.55)</f>
        <v>9005.55</v>
      </c>
    </row>
    <row r="316">
      <c r="A316" s="5">
        <f>IFERROR(__xludf.DUMMYFUNCTION("""COMPUTED_VALUE"""),45394.64583333333)</f>
        <v>45394.64583</v>
      </c>
      <c r="B316" s="5">
        <f>IFERROR(__xludf.DUMMYFUNCTION("""COMPUTED_VALUE"""),9064.85)</f>
        <v>9064.85</v>
      </c>
    </row>
    <row r="317">
      <c r="A317" s="5">
        <f>IFERROR(__xludf.DUMMYFUNCTION("""COMPUTED_VALUE"""),45397.64583333333)</f>
        <v>45397.64583</v>
      </c>
      <c r="B317" s="5">
        <f>IFERROR(__xludf.DUMMYFUNCTION("""COMPUTED_VALUE"""),8997.05)</f>
        <v>8997.05</v>
      </c>
    </row>
    <row r="318">
      <c r="A318" s="5">
        <f>IFERROR(__xludf.DUMMYFUNCTION("""COMPUTED_VALUE"""),45398.64583333333)</f>
        <v>45398.64583</v>
      </c>
      <c r="B318" s="5">
        <f>IFERROR(__xludf.DUMMYFUNCTION("""COMPUTED_VALUE"""),8919.15)</f>
        <v>8919.15</v>
      </c>
    </row>
    <row r="319">
      <c r="A319" s="5">
        <f>IFERROR(__xludf.DUMMYFUNCTION("""COMPUTED_VALUE"""),45400.64583333333)</f>
        <v>45400.64583</v>
      </c>
      <c r="B319" s="5">
        <f>IFERROR(__xludf.DUMMYFUNCTION("""COMPUTED_VALUE"""),9021.3)</f>
        <v>9021.3</v>
      </c>
    </row>
    <row r="320">
      <c r="A320" s="5">
        <f>IFERROR(__xludf.DUMMYFUNCTION("""COMPUTED_VALUE"""),45401.64583333333)</f>
        <v>45401.64583</v>
      </c>
      <c r="B320" s="5">
        <f>IFERROR(__xludf.DUMMYFUNCTION("""COMPUTED_VALUE"""),8804.5)</f>
        <v>8804.5</v>
      </c>
    </row>
    <row r="321">
      <c r="A321" s="5">
        <f>IFERROR(__xludf.DUMMYFUNCTION("""COMPUTED_VALUE"""),45404.64583333333)</f>
        <v>45404.64583</v>
      </c>
      <c r="B321" s="5">
        <f>IFERROR(__xludf.DUMMYFUNCTION("""COMPUTED_VALUE"""),8795.75)</f>
        <v>8795.75</v>
      </c>
    </row>
    <row r="322">
      <c r="A322" s="5">
        <f>IFERROR(__xludf.DUMMYFUNCTION("""COMPUTED_VALUE"""),45405.64583333333)</f>
        <v>45405.64583</v>
      </c>
      <c r="B322" s="5">
        <f>IFERROR(__xludf.DUMMYFUNCTION("""COMPUTED_VALUE"""),8795.8)</f>
        <v>8795.8</v>
      </c>
    </row>
    <row r="323">
      <c r="A323" s="5">
        <f>IFERROR(__xludf.DUMMYFUNCTION("""COMPUTED_VALUE"""),45406.64583333333)</f>
        <v>45406.64583</v>
      </c>
      <c r="B323" s="5">
        <f>IFERROR(__xludf.DUMMYFUNCTION("""COMPUTED_VALUE"""),8697.1)</f>
        <v>8697.1</v>
      </c>
    </row>
    <row r="324">
      <c r="A324" s="5">
        <f>IFERROR(__xludf.DUMMYFUNCTION("""COMPUTED_VALUE"""),45407.64583333333)</f>
        <v>45407.64583</v>
      </c>
      <c r="B324" s="5">
        <f>IFERROR(__xludf.DUMMYFUNCTION("""COMPUTED_VALUE"""),8734.9)</f>
        <v>8734.9</v>
      </c>
    </row>
    <row r="325">
      <c r="A325" s="5">
        <f>IFERROR(__xludf.DUMMYFUNCTION("""COMPUTED_VALUE"""),45408.64583333333)</f>
        <v>45408.64583</v>
      </c>
      <c r="B325" s="5">
        <f>IFERROR(__xludf.DUMMYFUNCTION("""COMPUTED_VALUE"""),8974.3)</f>
        <v>8974.3</v>
      </c>
    </row>
    <row r="326">
      <c r="A326" s="5">
        <f>IFERROR(__xludf.DUMMYFUNCTION("""COMPUTED_VALUE"""),45411.64583333333)</f>
        <v>45411.64583</v>
      </c>
      <c r="B326" s="5">
        <f>IFERROR(__xludf.DUMMYFUNCTION("""COMPUTED_VALUE"""),8760.1)</f>
        <v>8760.1</v>
      </c>
    </row>
    <row r="327">
      <c r="A327" s="5">
        <f>IFERROR(__xludf.DUMMYFUNCTION("""COMPUTED_VALUE"""),45412.64583333333)</f>
        <v>45412.64583</v>
      </c>
      <c r="B327" s="5">
        <f>IFERROR(__xludf.DUMMYFUNCTION("""COMPUTED_VALUE"""),8903.65)</f>
        <v>8903.65</v>
      </c>
    </row>
    <row r="328">
      <c r="A328" s="5">
        <f>IFERROR(__xludf.DUMMYFUNCTION("""COMPUTED_VALUE"""),45414.64583333333)</f>
        <v>45414.64583</v>
      </c>
      <c r="B328" s="5">
        <f>IFERROR(__xludf.DUMMYFUNCTION("""COMPUTED_VALUE"""),9110.65)</f>
        <v>9110.65</v>
      </c>
    </row>
    <row r="329">
      <c r="A329" s="5">
        <f>IFERROR(__xludf.DUMMYFUNCTION("""COMPUTED_VALUE"""),45415.64583333333)</f>
        <v>45415.64583</v>
      </c>
      <c r="B329" s="5">
        <f>IFERROR(__xludf.DUMMYFUNCTION("""COMPUTED_VALUE"""),9105.6)</f>
        <v>9105.6</v>
      </c>
    </row>
    <row r="330">
      <c r="A330" s="5">
        <f>IFERROR(__xludf.DUMMYFUNCTION("""COMPUTED_VALUE"""),45418.64583333333)</f>
        <v>45418.64583</v>
      </c>
      <c r="B330" s="5">
        <f>IFERROR(__xludf.DUMMYFUNCTION("""COMPUTED_VALUE"""),9052.55)</f>
        <v>9052.55</v>
      </c>
    </row>
    <row r="331">
      <c r="A331" s="5">
        <f>IFERROR(__xludf.DUMMYFUNCTION("""COMPUTED_VALUE"""),45419.64583333333)</f>
        <v>45419.64583</v>
      </c>
      <c r="B331" s="5">
        <f>IFERROR(__xludf.DUMMYFUNCTION("""COMPUTED_VALUE"""),8677.9)</f>
        <v>8677.9</v>
      </c>
    </row>
    <row r="332">
      <c r="A332" s="5">
        <f>IFERROR(__xludf.DUMMYFUNCTION("""COMPUTED_VALUE"""),45420.64583333333)</f>
        <v>45420.64583</v>
      </c>
      <c r="B332" s="5">
        <f>IFERROR(__xludf.DUMMYFUNCTION("""COMPUTED_VALUE"""),8749.4)</f>
        <v>8749.4</v>
      </c>
    </row>
    <row r="333">
      <c r="A333" s="5">
        <f>IFERROR(__xludf.DUMMYFUNCTION("""COMPUTED_VALUE"""),45421.64583333333)</f>
        <v>45421.64583</v>
      </c>
      <c r="B333" s="5">
        <f>IFERROR(__xludf.DUMMYFUNCTION("""COMPUTED_VALUE"""),8846.85)</f>
        <v>8846.85</v>
      </c>
    </row>
    <row r="334">
      <c r="A334" s="5">
        <f>IFERROR(__xludf.DUMMYFUNCTION("""COMPUTED_VALUE"""),45422.64583333333)</f>
        <v>45422.64583</v>
      </c>
      <c r="B334" s="5">
        <f>IFERROR(__xludf.DUMMYFUNCTION("""COMPUTED_VALUE"""),8981.8)</f>
        <v>8981.8</v>
      </c>
    </row>
    <row r="335">
      <c r="A335" s="5">
        <f>IFERROR(__xludf.DUMMYFUNCTION("""COMPUTED_VALUE"""),45425.64583333333)</f>
        <v>45425.64583</v>
      </c>
      <c r="B335" s="5">
        <f>IFERROR(__xludf.DUMMYFUNCTION("""COMPUTED_VALUE"""),8992.3)</f>
        <v>8992.3</v>
      </c>
    </row>
    <row r="336">
      <c r="A336" s="5">
        <f>IFERROR(__xludf.DUMMYFUNCTION("""COMPUTED_VALUE"""),45426.64583333333)</f>
        <v>45426.64583</v>
      </c>
      <c r="B336" s="5">
        <f>IFERROR(__xludf.DUMMYFUNCTION("""COMPUTED_VALUE"""),9065.25)</f>
        <v>9065.25</v>
      </c>
    </row>
    <row r="337">
      <c r="A337" s="5">
        <f>IFERROR(__xludf.DUMMYFUNCTION("""COMPUTED_VALUE"""),45427.64583333333)</f>
        <v>45427.64583</v>
      </c>
      <c r="B337" s="5">
        <f>IFERROR(__xludf.DUMMYFUNCTION("""COMPUTED_VALUE"""),8903.15)</f>
        <v>8903.15</v>
      </c>
    </row>
    <row r="338">
      <c r="A338" s="5">
        <f>IFERROR(__xludf.DUMMYFUNCTION("""COMPUTED_VALUE"""),45428.64583333333)</f>
        <v>45428.64583</v>
      </c>
      <c r="B338" s="5">
        <f>IFERROR(__xludf.DUMMYFUNCTION("""COMPUTED_VALUE"""),8871.85)</f>
        <v>8871.85</v>
      </c>
    </row>
    <row r="339">
      <c r="A339" s="5">
        <f>IFERROR(__xludf.DUMMYFUNCTION("""COMPUTED_VALUE"""),45429.64583333333)</f>
        <v>45429.64583</v>
      </c>
      <c r="B339" s="5">
        <f>IFERROR(__xludf.DUMMYFUNCTION("""COMPUTED_VALUE"""),8780.7)</f>
        <v>8780.7</v>
      </c>
    </row>
    <row r="340">
      <c r="A340" s="5">
        <f>IFERROR(__xludf.DUMMYFUNCTION("""COMPUTED_VALUE"""),45433.64583333333)</f>
        <v>45433.64583</v>
      </c>
      <c r="B340" s="5">
        <f>IFERROR(__xludf.DUMMYFUNCTION("""COMPUTED_VALUE"""),8820.7)</f>
        <v>8820.7</v>
      </c>
    </row>
    <row r="341">
      <c r="A341" s="5">
        <f>IFERROR(__xludf.DUMMYFUNCTION("""COMPUTED_VALUE"""),45434.64583333333)</f>
        <v>45434.64583</v>
      </c>
      <c r="B341" s="5">
        <f>IFERROR(__xludf.DUMMYFUNCTION("""COMPUTED_VALUE"""),8805.55)</f>
        <v>8805.55</v>
      </c>
    </row>
    <row r="342">
      <c r="A342" s="5">
        <f>IFERROR(__xludf.DUMMYFUNCTION("""COMPUTED_VALUE"""),45435.64583333333)</f>
        <v>45435.64583</v>
      </c>
      <c r="B342" s="5">
        <f>IFERROR(__xludf.DUMMYFUNCTION("""COMPUTED_VALUE"""),8963.45)</f>
        <v>8963.45</v>
      </c>
    </row>
    <row r="343">
      <c r="A343" s="5">
        <f>IFERROR(__xludf.DUMMYFUNCTION("""COMPUTED_VALUE"""),45436.64583333333)</f>
        <v>45436.64583</v>
      </c>
      <c r="B343" s="5">
        <f>IFERROR(__xludf.DUMMYFUNCTION("""COMPUTED_VALUE"""),8948.2)</f>
        <v>8948.2</v>
      </c>
    </row>
    <row r="344">
      <c r="A344" s="5">
        <f>IFERROR(__xludf.DUMMYFUNCTION("""COMPUTED_VALUE"""),45439.64583333333)</f>
        <v>45439.64583</v>
      </c>
      <c r="B344" s="5">
        <f>IFERROR(__xludf.DUMMYFUNCTION("""COMPUTED_VALUE"""),8998.7)</f>
        <v>8998.7</v>
      </c>
    </row>
    <row r="345">
      <c r="A345" s="5">
        <f>IFERROR(__xludf.DUMMYFUNCTION("""COMPUTED_VALUE"""),45440.64583333333)</f>
        <v>45440.64583</v>
      </c>
      <c r="B345" s="5">
        <f>IFERROR(__xludf.DUMMYFUNCTION("""COMPUTED_VALUE"""),8989.75)</f>
        <v>8989.75</v>
      </c>
    </row>
    <row r="346">
      <c r="A346" s="5">
        <f>IFERROR(__xludf.DUMMYFUNCTION("""COMPUTED_VALUE"""),45441.64583333333)</f>
        <v>45441.64583</v>
      </c>
      <c r="B346" s="5">
        <f>IFERROR(__xludf.DUMMYFUNCTION("""COMPUTED_VALUE"""),9070.2)</f>
        <v>9070.2</v>
      </c>
    </row>
    <row r="347">
      <c r="A347" s="5">
        <f>IFERROR(__xludf.DUMMYFUNCTION("""COMPUTED_VALUE"""),45442.64583333333)</f>
        <v>45442.64583</v>
      </c>
      <c r="B347" s="5">
        <f>IFERROR(__xludf.DUMMYFUNCTION("""COMPUTED_VALUE"""),8968.5)</f>
        <v>8968.5</v>
      </c>
    </row>
    <row r="348">
      <c r="A348" s="5">
        <f>IFERROR(__xludf.DUMMYFUNCTION("""COMPUTED_VALUE"""),45443.64583333333)</f>
        <v>45443.64583</v>
      </c>
      <c r="B348" s="5">
        <f>IFERROR(__xludf.DUMMYFUNCTION("""COMPUTED_VALUE"""),9084.75)</f>
        <v>9084.75</v>
      </c>
    </row>
    <row r="349">
      <c r="A349" s="5">
        <f>IFERROR(__xludf.DUMMYFUNCTION("""COMPUTED_VALUE"""),45446.64583333333)</f>
        <v>45446.64583</v>
      </c>
      <c r="B349" s="5">
        <f>IFERROR(__xludf.DUMMYFUNCTION("""COMPUTED_VALUE"""),9335.45)</f>
        <v>9335.45</v>
      </c>
    </row>
    <row r="350">
      <c r="A350" s="5">
        <f>IFERROR(__xludf.DUMMYFUNCTION("""COMPUTED_VALUE"""),45447.64583333333)</f>
        <v>45447.64583</v>
      </c>
      <c r="B350" s="5">
        <f>IFERROR(__xludf.DUMMYFUNCTION("""COMPUTED_VALUE"""),9246.75)</f>
        <v>9246.75</v>
      </c>
    </row>
    <row r="351">
      <c r="A351" s="5">
        <f>IFERROR(__xludf.DUMMYFUNCTION("""COMPUTED_VALUE"""),45448.64583333333)</f>
        <v>45448.64583</v>
      </c>
      <c r="B351" s="5">
        <f>IFERROR(__xludf.DUMMYFUNCTION("""COMPUTED_VALUE"""),9602.25)</f>
        <v>9602.25</v>
      </c>
    </row>
    <row r="352">
      <c r="A352" s="5">
        <f>IFERROR(__xludf.DUMMYFUNCTION("""COMPUTED_VALUE"""),45449.64583333333)</f>
        <v>45449.64583</v>
      </c>
      <c r="B352" s="5">
        <f>IFERROR(__xludf.DUMMYFUNCTION("""COMPUTED_VALUE"""),9701.45)</f>
        <v>9701.45</v>
      </c>
    </row>
    <row r="353">
      <c r="A353" s="5">
        <f>IFERROR(__xludf.DUMMYFUNCTION("""COMPUTED_VALUE"""),45450.64583333333)</f>
        <v>45450.64583</v>
      </c>
      <c r="B353" s="5">
        <f>IFERROR(__xludf.DUMMYFUNCTION("""COMPUTED_VALUE"""),9725.55)</f>
        <v>9725.55</v>
      </c>
    </row>
    <row r="354">
      <c r="A354" s="5">
        <f>IFERROR(__xludf.DUMMYFUNCTION("""COMPUTED_VALUE"""),45453.64583333333)</f>
        <v>45453.64583</v>
      </c>
      <c r="B354" s="5">
        <f>IFERROR(__xludf.DUMMYFUNCTION("""COMPUTED_VALUE"""),9733.05)</f>
        <v>9733.05</v>
      </c>
    </row>
    <row r="355">
      <c r="A355" s="5">
        <f>IFERROR(__xludf.DUMMYFUNCTION("""COMPUTED_VALUE"""),45454.64583333333)</f>
        <v>45454.64583</v>
      </c>
      <c r="B355" s="5">
        <f>IFERROR(__xludf.DUMMYFUNCTION("""COMPUTED_VALUE"""),9812.7)</f>
        <v>9812.7</v>
      </c>
    </row>
    <row r="356">
      <c r="A356" s="5">
        <f>IFERROR(__xludf.DUMMYFUNCTION("""COMPUTED_VALUE"""),45455.64583333333)</f>
        <v>45455.64583</v>
      </c>
      <c r="B356" s="5">
        <f>IFERROR(__xludf.DUMMYFUNCTION("""COMPUTED_VALUE"""),9904.25)</f>
        <v>9904.25</v>
      </c>
    </row>
    <row r="357">
      <c r="A357" s="5">
        <f>IFERROR(__xludf.DUMMYFUNCTION("""COMPUTED_VALUE"""),45456.64583333333)</f>
        <v>45456.64583</v>
      </c>
      <c r="B357" s="5">
        <f>IFERROR(__xludf.DUMMYFUNCTION("""COMPUTED_VALUE"""),9923.4)</f>
        <v>9923.4</v>
      </c>
    </row>
    <row r="358">
      <c r="A358" s="5">
        <f>IFERROR(__xludf.DUMMYFUNCTION("""COMPUTED_VALUE"""),45457.64583333333)</f>
        <v>45457.64583</v>
      </c>
      <c r="B358" s="5">
        <f>IFERROR(__xludf.DUMMYFUNCTION("""COMPUTED_VALUE"""),9961.75)</f>
        <v>9961.75</v>
      </c>
    </row>
    <row r="359">
      <c r="A359" s="5">
        <f>IFERROR(__xludf.DUMMYFUNCTION("""COMPUTED_VALUE"""),45461.64583333333)</f>
        <v>45461.64583</v>
      </c>
      <c r="B359" s="5">
        <f>IFERROR(__xludf.DUMMYFUNCTION("""COMPUTED_VALUE"""),9918.2)</f>
        <v>9918.2</v>
      </c>
    </row>
    <row r="360">
      <c r="A360" s="5">
        <f>IFERROR(__xludf.DUMMYFUNCTION("""COMPUTED_VALUE"""),45462.64583333333)</f>
        <v>45462.64583</v>
      </c>
      <c r="B360" s="5">
        <f>IFERROR(__xludf.DUMMYFUNCTION("""COMPUTED_VALUE"""),9685.8)</f>
        <v>9685.8</v>
      </c>
    </row>
    <row r="361">
      <c r="A361" s="5">
        <f>IFERROR(__xludf.DUMMYFUNCTION("""COMPUTED_VALUE"""),45463.64583333333)</f>
        <v>45463.64583</v>
      </c>
      <c r="B361" s="5">
        <f>IFERROR(__xludf.DUMMYFUNCTION("""COMPUTED_VALUE"""),9632.0)</f>
        <v>9632</v>
      </c>
    </row>
    <row r="362">
      <c r="A362" s="5">
        <f>IFERROR(__xludf.DUMMYFUNCTION("""COMPUTED_VALUE"""),45464.64583333333)</f>
        <v>45464.64583</v>
      </c>
      <c r="B362" s="5">
        <f>IFERROR(__xludf.DUMMYFUNCTION("""COMPUTED_VALUE"""),9602.25)</f>
        <v>9602.25</v>
      </c>
    </row>
    <row r="363">
      <c r="A363" s="5">
        <f>IFERROR(__xludf.DUMMYFUNCTION("""COMPUTED_VALUE"""),45467.64583333333)</f>
        <v>45467.64583</v>
      </c>
      <c r="B363" s="5">
        <f>IFERROR(__xludf.DUMMYFUNCTION("""COMPUTED_VALUE"""),9745.25)</f>
        <v>9745.25</v>
      </c>
    </row>
    <row r="364">
      <c r="A364" s="5">
        <f>IFERROR(__xludf.DUMMYFUNCTION("""COMPUTED_VALUE"""),45468.64583333333)</f>
        <v>45468.64583</v>
      </c>
      <c r="B364" s="5">
        <f>IFERROR(__xludf.DUMMYFUNCTION("""COMPUTED_VALUE"""),9659.95)</f>
        <v>9659.95</v>
      </c>
    </row>
    <row r="365">
      <c r="A365" s="5">
        <f>IFERROR(__xludf.DUMMYFUNCTION("""COMPUTED_VALUE"""),45469.64583333333)</f>
        <v>45469.64583</v>
      </c>
      <c r="B365" s="5">
        <f>IFERROR(__xludf.DUMMYFUNCTION("""COMPUTED_VALUE"""),9474.65)</f>
        <v>9474.65</v>
      </c>
    </row>
    <row r="366">
      <c r="A366" s="5">
        <f>IFERROR(__xludf.DUMMYFUNCTION("""COMPUTED_VALUE"""),45470.64583333333)</f>
        <v>45470.64583</v>
      </c>
      <c r="B366" s="5">
        <f>IFERROR(__xludf.DUMMYFUNCTION("""COMPUTED_VALUE"""),9417.45)</f>
        <v>9417.45</v>
      </c>
    </row>
    <row r="367">
      <c r="A367" s="5">
        <f>IFERROR(__xludf.DUMMYFUNCTION("""COMPUTED_VALUE"""),45471.64583333333)</f>
        <v>45471.64583</v>
      </c>
      <c r="B367" s="5">
        <f>IFERROR(__xludf.DUMMYFUNCTION("""COMPUTED_VALUE"""),9501.65)</f>
        <v>9501.65</v>
      </c>
    </row>
    <row r="368">
      <c r="A368" s="5">
        <f>IFERROR(__xludf.DUMMYFUNCTION("""COMPUTED_VALUE"""),45474.64583333333)</f>
        <v>45474.64583</v>
      </c>
      <c r="B368" s="5">
        <f>IFERROR(__xludf.DUMMYFUNCTION("""COMPUTED_VALUE"""),9532.4)</f>
        <v>9532.4</v>
      </c>
    </row>
    <row r="369">
      <c r="A369" s="5">
        <f>IFERROR(__xludf.DUMMYFUNCTION("""COMPUTED_VALUE"""),45475.64583333333)</f>
        <v>45475.64583</v>
      </c>
      <c r="B369" s="5">
        <f>IFERROR(__xludf.DUMMYFUNCTION("""COMPUTED_VALUE"""),9401.25)</f>
        <v>9401.25</v>
      </c>
    </row>
    <row r="370">
      <c r="A370" s="5">
        <f>IFERROR(__xludf.DUMMYFUNCTION("""COMPUTED_VALUE"""),45476.64583333333)</f>
        <v>45476.64583</v>
      </c>
      <c r="B370" s="5">
        <f>IFERROR(__xludf.DUMMYFUNCTION("""COMPUTED_VALUE"""),9422.4)</f>
        <v>9422.4</v>
      </c>
    </row>
    <row r="371">
      <c r="A371" s="5">
        <f>IFERROR(__xludf.DUMMYFUNCTION("""COMPUTED_VALUE"""),45477.64583333333)</f>
        <v>45477.64583</v>
      </c>
      <c r="B371" s="5">
        <f>IFERROR(__xludf.DUMMYFUNCTION("""COMPUTED_VALUE"""),9460.85)</f>
        <v>9460.85</v>
      </c>
    </row>
    <row r="372">
      <c r="A372" s="5">
        <f>IFERROR(__xludf.DUMMYFUNCTION("""COMPUTED_VALUE"""),45478.64583333333)</f>
        <v>45478.64583</v>
      </c>
      <c r="B372" s="5">
        <f>IFERROR(__xludf.DUMMYFUNCTION("""COMPUTED_VALUE"""),9635.8)</f>
        <v>9635.8</v>
      </c>
    </row>
    <row r="373">
      <c r="A373" s="5">
        <f>IFERROR(__xludf.DUMMYFUNCTION("""COMPUTED_VALUE"""),45481.64583333333)</f>
        <v>45481.64583</v>
      </c>
      <c r="B373" s="5">
        <f>IFERROR(__xludf.DUMMYFUNCTION("""COMPUTED_VALUE"""),9529.4)</f>
        <v>9529.4</v>
      </c>
    </row>
    <row r="374">
      <c r="A374" s="5">
        <f>IFERROR(__xludf.DUMMYFUNCTION("""COMPUTED_VALUE"""),45482.64583333333)</f>
        <v>45482.64583</v>
      </c>
      <c r="B374" s="5">
        <f>IFERROR(__xludf.DUMMYFUNCTION("""COMPUTED_VALUE"""),9534.1)</f>
        <v>9534.1</v>
      </c>
    </row>
    <row r="375">
      <c r="A375" s="5">
        <f>IFERROR(__xludf.DUMMYFUNCTION("""COMPUTED_VALUE"""),45483.64583333333)</f>
        <v>45483.64583</v>
      </c>
      <c r="B375" s="5">
        <f>IFERROR(__xludf.DUMMYFUNCTION("""COMPUTED_VALUE"""),9542.45)</f>
        <v>9542.45</v>
      </c>
    </row>
    <row r="376">
      <c r="A376" s="5">
        <f>IFERROR(__xludf.DUMMYFUNCTION("""COMPUTED_VALUE"""),45484.64583333333)</f>
        <v>45484.64583</v>
      </c>
      <c r="B376" s="5">
        <f>IFERROR(__xludf.DUMMYFUNCTION("""COMPUTED_VALUE"""),9466.8)</f>
        <v>9466.8</v>
      </c>
    </row>
    <row r="377">
      <c r="A377" s="5">
        <f>IFERROR(__xludf.DUMMYFUNCTION("""COMPUTED_VALUE"""),45485.64583333333)</f>
        <v>45485.64583</v>
      </c>
      <c r="B377" s="5">
        <f>IFERROR(__xludf.DUMMYFUNCTION("""COMPUTED_VALUE"""),9430.75)</f>
        <v>9430.75</v>
      </c>
    </row>
    <row r="378">
      <c r="A378" s="5">
        <f>IFERROR(__xludf.DUMMYFUNCTION("""COMPUTED_VALUE"""),45488.64583333333)</f>
        <v>45488.64583</v>
      </c>
      <c r="B378" s="5">
        <f>IFERROR(__xludf.DUMMYFUNCTION("""COMPUTED_VALUE"""),9673.35)</f>
        <v>9673.35</v>
      </c>
    </row>
    <row r="379">
      <c r="A379" s="5">
        <f>IFERROR(__xludf.DUMMYFUNCTION("""COMPUTED_VALUE"""),45489.64583333333)</f>
        <v>45489.64583</v>
      </c>
      <c r="B379" s="5">
        <f>IFERROR(__xludf.DUMMYFUNCTION("""COMPUTED_VALUE"""),9718.35)</f>
        <v>9718.35</v>
      </c>
    </row>
    <row r="380">
      <c r="A380" s="5">
        <f>IFERROR(__xludf.DUMMYFUNCTION("""COMPUTED_VALUE"""),45491.64583333333)</f>
        <v>45491.64583</v>
      </c>
      <c r="B380" s="5">
        <f>IFERROR(__xludf.DUMMYFUNCTION("""COMPUTED_VALUE"""),9626.2)</f>
        <v>9626.2</v>
      </c>
    </row>
    <row r="381">
      <c r="A381" s="5">
        <f>IFERROR(__xludf.DUMMYFUNCTION("""COMPUTED_VALUE"""),45492.64583333333)</f>
        <v>45492.64583</v>
      </c>
      <c r="B381" s="5">
        <f>IFERROR(__xludf.DUMMYFUNCTION("""COMPUTED_VALUE"""),9386.05)</f>
        <v>9386.05</v>
      </c>
    </row>
    <row r="382">
      <c r="A382" s="5">
        <f>IFERROR(__xludf.DUMMYFUNCTION("""COMPUTED_VALUE"""),45495.64583333333)</f>
        <v>45495.64583</v>
      </c>
      <c r="B382" s="5">
        <f>IFERROR(__xludf.DUMMYFUNCTION("""COMPUTED_VALUE"""),9409.7)</f>
        <v>9409.7</v>
      </c>
    </row>
    <row r="383">
      <c r="A383" s="5">
        <f>IFERROR(__xludf.DUMMYFUNCTION("""COMPUTED_VALUE"""),45496.64583333333)</f>
        <v>45496.64583</v>
      </c>
      <c r="B383" s="5">
        <f>IFERROR(__xludf.DUMMYFUNCTION("""COMPUTED_VALUE"""),9382.5)</f>
        <v>9382.5</v>
      </c>
    </row>
    <row r="384">
      <c r="A384" s="5">
        <f>IFERROR(__xludf.DUMMYFUNCTION("""COMPUTED_VALUE"""),45497.64583333333)</f>
        <v>45497.64583</v>
      </c>
      <c r="B384" s="5">
        <f>IFERROR(__xludf.DUMMYFUNCTION("""COMPUTED_VALUE"""),9260.2)</f>
        <v>9260.2</v>
      </c>
    </row>
    <row r="385">
      <c r="A385" s="5">
        <f>IFERROR(__xludf.DUMMYFUNCTION("""COMPUTED_VALUE"""),45498.64583333333)</f>
        <v>45498.64583</v>
      </c>
      <c r="B385" s="5">
        <f>IFERROR(__xludf.DUMMYFUNCTION("""COMPUTED_VALUE"""),9278.25)</f>
        <v>9278.25</v>
      </c>
    </row>
    <row r="386">
      <c r="A386" s="5">
        <f>IFERROR(__xludf.DUMMYFUNCTION("""COMPUTED_VALUE"""),45499.64583333333)</f>
        <v>45499.64583</v>
      </c>
      <c r="B386" s="5">
        <f>IFERROR(__xludf.DUMMYFUNCTION("""COMPUTED_VALUE"""),9492.9)</f>
        <v>9492.9</v>
      </c>
    </row>
    <row r="387">
      <c r="A387" s="5">
        <f>IFERROR(__xludf.DUMMYFUNCTION("""COMPUTED_VALUE"""),45502.64583333333)</f>
        <v>45502.64583</v>
      </c>
      <c r="B387" s="5">
        <f>IFERROR(__xludf.DUMMYFUNCTION("""COMPUTED_VALUE"""),9557.65)</f>
        <v>9557.65</v>
      </c>
    </row>
    <row r="388">
      <c r="A388" s="5">
        <f>IFERROR(__xludf.DUMMYFUNCTION("""COMPUTED_VALUE"""),45503.64583333333)</f>
        <v>45503.64583</v>
      </c>
      <c r="B388" s="5">
        <f>IFERROR(__xludf.DUMMYFUNCTION("""COMPUTED_VALUE"""),9564.35)</f>
        <v>9564.35</v>
      </c>
    </row>
    <row r="389">
      <c r="A389" s="5">
        <f>IFERROR(__xludf.DUMMYFUNCTION("""COMPUTED_VALUE"""),45504.64583333333)</f>
        <v>45504.64583</v>
      </c>
      <c r="B389" s="5">
        <f>IFERROR(__xludf.DUMMYFUNCTION("""COMPUTED_VALUE"""),9664.2)</f>
        <v>9664.2</v>
      </c>
    </row>
    <row r="390">
      <c r="A390" s="5">
        <f>IFERROR(__xludf.DUMMYFUNCTION("""COMPUTED_VALUE"""),45505.64583333333)</f>
        <v>45505.64583</v>
      </c>
      <c r="B390" s="5">
        <f>IFERROR(__xludf.DUMMYFUNCTION("""COMPUTED_VALUE"""),9730.5)</f>
        <v>9730.5</v>
      </c>
    </row>
    <row r="391">
      <c r="A391" s="5">
        <f>IFERROR(__xludf.DUMMYFUNCTION("""COMPUTED_VALUE"""),45506.64583333333)</f>
        <v>45506.64583</v>
      </c>
      <c r="B391" s="5">
        <f>IFERROR(__xludf.DUMMYFUNCTION("""COMPUTED_VALUE"""),9616.2)</f>
        <v>9616.2</v>
      </c>
    </row>
    <row r="392">
      <c r="A392" s="5">
        <f>IFERROR(__xludf.DUMMYFUNCTION("""COMPUTED_VALUE"""),45509.64583333333)</f>
        <v>45509.64583</v>
      </c>
      <c r="B392" s="5">
        <f>IFERROR(__xludf.DUMMYFUNCTION("""COMPUTED_VALUE"""),9485.05)</f>
        <v>9485.05</v>
      </c>
    </row>
    <row r="393">
      <c r="A393" s="5">
        <f>IFERROR(__xludf.DUMMYFUNCTION("""COMPUTED_VALUE"""),45510.64583333333)</f>
        <v>45510.64583</v>
      </c>
      <c r="B393" s="5">
        <f>IFERROR(__xludf.DUMMYFUNCTION("""COMPUTED_VALUE"""),9427.4)</f>
        <v>9427.4</v>
      </c>
    </row>
    <row r="394">
      <c r="A394" s="5">
        <f>IFERROR(__xludf.DUMMYFUNCTION("""COMPUTED_VALUE"""),45511.64583333333)</f>
        <v>45511.64583</v>
      </c>
      <c r="B394" s="5">
        <f>IFERROR(__xludf.DUMMYFUNCTION("""COMPUTED_VALUE"""),9708.2)</f>
        <v>9708.2</v>
      </c>
    </row>
    <row r="395">
      <c r="A395" s="5">
        <f>IFERROR(__xludf.DUMMYFUNCTION("""COMPUTED_VALUE"""),45512.64583333333)</f>
        <v>45512.64583</v>
      </c>
      <c r="B395" s="5">
        <f>IFERROR(__xludf.DUMMYFUNCTION("""COMPUTED_VALUE"""),9641.3)</f>
        <v>9641.3</v>
      </c>
    </row>
    <row r="396">
      <c r="A396" s="5">
        <f>IFERROR(__xludf.DUMMYFUNCTION("""COMPUTED_VALUE"""),45513.64583333333)</f>
        <v>45513.64583</v>
      </c>
      <c r="B396" s="5">
        <f>IFERROR(__xludf.DUMMYFUNCTION("""COMPUTED_VALUE"""),9765.95)</f>
        <v>9765.95</v>
      </c>
    </row>
    <row r="397">
      <c r="A397" s="5">
        <f>IFERROR(__xludf.DUMMYFUNCTION("""COMPUTED_VALUE"""),45516.64583333333)</f>
        <v>45516.64583</v>
      </c>
      <c r="B397" s="5">
        <f>IFERROR(__xludf.DUMMYFUNCTION("""COMPUTED_VALUE"""),9710.85)</f>
        <v>9710.85</v>
      </c>
    </row>
    <row r="398">
      <c r="A398" s="5">
        <f>IFERROR(__xludf.DUMMYFUNCTION("""COMPUTED_VALUE"""),45517.64583333333)</f>
        <v>45517.64583</v>
      </c>
      <c r="B398" s="5">
        <f>IFERROR(__xludf.DUMMYFUNCTION("""COMPUTED_VALUE"""),9671.6)</f>
        <v>9671.6</v>
      </c>
    </row>
    <row r="399">
      <c r="A399" s="5">
        <f>IFERROR(__xludf.DUMMYFUNCTION("""COMPUTED_VALUE"""),45518.64583333333)</f>
        <v>45518.64583</v>
      </c>
      <c r="B399" s="5">
        <f>IFERROR(__xludf.DUMMYFUNCTION("""COMPUTED_VALUE"""),9749.6)</f>
        <v>9749.6</v>
      </c>
    </row>
    <row r="400">
      <c r="A400" s="5">
        <f>IFERROR(__xludf.DUMMYFUNCTION("""COMPUTED_VALUE"""),45520.64583333333)</f>
        <v>45520.64583</v>
      </c>
      <c r="B400" s="5">
        <f>IFERROR(__xludf.DUMMYFUNCTION("""COMPUTED_VALUE"""),9888.15)</f>
        <v>9888.15</v>
      </c>
    </row>
    <row r="401">
      <c r="A401" s="5">
        <f>IFERROR(__xludf.DUMMYFUNCTION("""COMPUTED_VALUE"""),45523.64583333333)</f>
        <v>45523.64583</v>
      </c>
      <c r="B401" s="5">
        <f>IFERROR(__xludf.DUMMYFUNCTION("""COMPUTED_VALUE"""),9770.65)</f>
        <v>9770.65</v>
      </c>
    </row>
    <row r="402">
      <c r="A402" s="5">
        <f>IFERROR(__xludf.DUMMYFUNCTION("""COMPUTED_VALUE"""),45524.64583333333)</f>
        <v>45524.64583</v>
      </c>
      <c r="B402" s="5">
        <f>IFERROR(__xludf.DUMMYFUNCTION("""COMPUTED_VALUE"""),9779.7)</f>
        <v>9779.7</v>
      </c>
    </row>
    <row r="403">
      <c r="A403" s="5">
        <f>IFERROR(__xludf.DUMMYFUNCTION("""COMPUTED_VALUE"""),45525.64583333333)</f>
        <v>45525.64583</v>
      </c>
      <c r="B403" s="5">
        <f>IFERROR(__xludf.DUMMYFUNCTION("""COMPUTED_VALUE"""),9852.0)</f>
        <v>9852</v>
      </c>
    </row>
    <row r="404">
      <c r="A404" s="5">
        <f>IFERROR(__xludf.DUMMYFUNCTION("""COMPUTED_VALUE"""),45526.64583333333)</f>
        <v>45526.64583</v>
      </c>
      <c r="B404" s="5">
        <f>IFERROR(__xludf.DUMMYFUNCTION("""COMPUTED_VALUE"""),9914.2)</f>
        <v>9914.2</v>
      </c>
    </row>
    <row r="405">
      <c r="A405" s="5">
        <f>IFERROR(__xludf.DUMMYFUNCTION("""COMPUTED_VALUE"""),45527.64583333333)</f>
        <v>45527.64583</v>
      </c>
      <c r="B405" s="5">
        <f>IFERROR(__xludf.DUMMYFUNCTION("""COMPUTED_VALUE"""),10406.45)</f>
        <v>10406.45</v>
      </c>
    </row>
    <row r="406">
      <c r="A406" s="5">
        <f>IFERROR(__xludf.DUMMYFUNCTION("""COMPUTED_VALUE"""),45530.64583333333)</f>
        <v>45530.64583</v>
      </c>
      <c r="B406" s="5">
        <f>IFERROR(__xludf.DUMMYFUNCTION("""COMPUTED_VALUE"""),10432.55)</f>
        <v>10432.55</v>
      </c>
    </row>
    <row r="407">
      <c r="A407" s="5">
        <f>IFERROR(__xludf.DUMMYFUNCTION("""COMPUTED_VALUE"""),45531.64583333333)</f>
        <v>45531.64583</v>
      </c>
      <c r="B407" s="5">
        <f>IFERROR(__xludf.DUMMYFUNCTION("""COMPUTED_VALUE"""),10501.6)</f>
        <v>10501.6</v>
      </c>
    </row>
    <row r="408">
      <c r="A408" s="5">
        <f>IFERROR(__xludf.DUMMYFUNCTION("""COMPUTED_VALUE"""),45532.64583333333)</f>
        <v>45532.64583</v>
      </c>
      <c r="B408" s="5">
        <f>IFERROR(__xludf.DUMMYFUNCTION("""COMPUTED_VALUE"""),10656.75)</f>
        <v>10656.75</v>
      </c>
    </row>
    <row r="409">
      <c r="A409" s="5">
        <f>IFERROR(__xludf.DUMMYFUNCTION("""COMPUTED_VALUE"""),45533.64583333333)</f>
        <v>45533.64583</v>
      </c>
      <c r="B409" s="5">
        <f>IFERROR(__xludf.DUMMYFUNCTION("""COMPUTED_VALUE"""),10807.85)</f>
        <v>10807.85</v>
      </c>
    </row>
    <row r="410">
      <c r="A410" s="5">
        <f>IFERROR(__xludf.DUMMYFUNCTION("""COMPUTED_VALUE"""),45534.64583333333)</f>
        <v>45534.64583</v>
      </c>
      <c r="B410" s="5">
        <f>IFERROR(__xludf.DUMMYFUNCTION("""COMPUTED_VALUE"""),10891.55)</f>
        <v>10891.55</v>
      </c>
    </row>
    <row r="411">
      <c r="A411" s="5">
        <f>IFERROR(__xludf.DUMMYFUNCTION("""COMPUTED_VALUE"""),45537.64583333333)</f>
        <v>45537.64583</v>
      </c>
      <c r="B411" s="5">
        <f>IFERROR(__xludf.DUMMYFUNCTION("""COMPUTED_VALUE"""),11126.1)</f>
        <v>11126.1</v>
      </c>
    </row>
    <row r="412">
      <c r="A412" s="5">
        <f>IFERROR(__xludf.DUMMYFUNCTION("""COMPUTED_VALUE"""),45538.64583333333)</f>
        <v>45538.64583</v>
      </c>
      <c r="B412" s="5">
        <f>IFERROR(__xludf.DUMMYFUNCTION("""COMPUTED_VALUE"""),11043.65)</f>
        <v>11043.65</v>
      </c>
    </row>
    <row r="413">
      <c r="A413" s="5">
        <f>IFERROR(__xludf.DUMMYFUNCTION("""COMPUTED_VALUE"""),45539.64583333333)</f>
        <v>45539.64583</v>
      </c>
      <c r="B413" s="5">
        <f>IFERROR(__xludf.DUMMYFUNCTION("""COMPUTED_VALUE"""),10963.7)</f>
        <v>10963.7</v>
      </c>
    </row>
    <row r="414">
      <c r="A414" s="5">
        <f>IFERROR(__xludf.DUMMYFUNCTION("""COMPUTED_VALUE"""),45540.64583333333)</f>
        <v>45540.64583</v>
      </c>
      <c r="B414" s="5">
        <f>IFERROR(__xludf.DUMMYFUNCTION("""COMPUTED_VALUE"""),10855.75)</f>
        <v>10855.75</v>
      </c>
    </row>
    <row r="415">
      <c r="A415" s="5">
        <f>IFERROR(__xludf.DUMMYFUNCTION("""COMPUTED_VALUE"""),45541.64583333333)</f>
        <v>45541.64583</v>
      </c>
      <c r="B415" s="5">
        <f>IFERROR(__xludf.DUMMYFUNCTION("""COMPUTED_VALUE"""),10830.1)</f>
        <v>10830.1</v>
      </c>
    </row>
    <row r="416">
      <c r="A416" s="5">
        <f>IFERROR(__xludf.DUMMYFUNCTION("""COMPUTED_VALUE"""),45544.64583333333)</f>
        <v>45544.64583</v>
      </c>
      <c r="B416" s="5">
        <f>IFERROR(__xludf.DUMMYFUNCTION("""COMPUTED_VALUE"""),10847.6)</f>
        <v>10847.6</v>
      </c>
    </row>
    <row r="417">
      <c r="A417" s="5">
        <f>IFERROR(__xludf.DUMMYFUNCTION("""COMPUTED_VALUE"""),45545.64583333333)</f>
        <v>45545.64583</v>
      </c>
      <c r="B417" s="5">
        <f>IFERROR(__xludf.DUMMYFUNCTION("""COMPUTED_VALUE"""),10987.75)</f>
        <v>10987.75</v>
      </c>
    </row>
    <row r="418">
      <c r="A418" s="5">
        <f>IFERROR(__xludf.DUMMYFUNCTION("""COMPUTED_VALUE"""),45546.64583333333)</f>
        <v>45546.64583</v>
      </c>
      <c r="B418" s="5">
        <f>IFERROR(__xludf.DUMMYFUNCTION("""COMPUTED_VALUE"""),11420.75)</f>
        <v>11420.75</v>
      </c>
    </row>
    <row r="419">
      <c r="A419" s="5">
        <f>IFERROR(__xludf.DUMMYFUNCTION("""COMPUTED_VALUE"""),45547.64583333333)</f>
        <v>45547.64583</v>
      </c>
      <c r="B419" s="5">
        <f>IFERROR(__xludf.DUMMYFUNCTION("""COMPUTED_VALUE"""),11723.5)</f>
        <v>11723.5</v>
      </c>
    </row>
    <row r="420">
      <c r="A420" s="5">
        <f>IFERROR(__xludf.DUMMYFUNCTION("""COMPUTED_VALUE"""),45548.64583333333)</f>
        <v>45548.64583</v>
      </c>
      <c r="B420" s="5">
        <f>IFERROR(__xludf.DUMMYFUNCTION("""COMPUTED_VALUE"""),11737.15)</f>
        <v>11737.15</v>
      </c>
    </row>
    <row r="421">
      <c r="A421" s="5">
        <f>IFERROR(__xludf.DUMMYFUNCTION("""COMPUTED_VALUE"""),45551.64583333333)</f>
        <v>45551.64583</v>
      </c>
      <c r="B421" s="5">
        <f>IFERROR(__xludf.DUMMYFUNCTION("""COMPUTED_VALUE"""),11688.35)</f>
        <v>11688.35</v>
      </c>
    </row>
    <row r="422">
      <c r="A422" s="5">
        <f>IFERROR(__xludf.DUMMYFUNCTION("""COMPUTED_VALUE"""),45552.64583333333)</f>
        <v>45552.64583</v>
      </c>
      <c r="B422" s="5">
        <f>IFERROR(__xludf.DUMMYFUNCTION("""COMPUTED_VALUE"""),11950.3)</f>
        <v>11950.3</v>
      </c>
    </row>
    <row r="423">
      <c r="A423" s="5">
        <f>IFERROR(__xludf.DUMMYFUNCTION("""COMPUTED_VALUE"""),45553.64583333333)</f>
        <v>45553.64583</v>
      </c>
      <c r="B423" s="5">
        <f>IFERROR(__xludf.DUMMYFUNCTION("""COMPUTED_VALUE"""),11764.65)</f>
        <v>11764.65</v>
      </c>
    </row>
    <row r="424">
      <c r="A424" s="5">
        <f>IFERROR(__xludf.DUMMYFUNCTION("""COMPUTED_VALUE"""),45554.64583333333)</f>
        <v>45554.64583</v>
      </c>
      <c r="B424" s="5">
        <f>IFERROR(__xludf.DUMMYFUNCTION("""COMPUTED_VALUE"""),11868.0)</f>
        <v>11868</v>
      </c>
    </row>
    <row r="425">
      <c r="A425" s="5">
        <f>IFERROR(__xludf.DUMMYFUNCTION("""COMPUTED_VALUE"""),45555.64583333333)</f>
        <v>45555.64583</v>
      </c>
      <c r="B425" s="5">
        <f>IFERROR(__xludf.DUMMYFUNCTION("""COMPUTED_VALUE"""),11941.7)</f>
        <v>11941.7</v>
      </c>
    </row>
    <row r="426">
      <c r="A426" s="5">
        <f>IFERROR(__xludf.DUMMYFUNCTION("""COMPUTED_VALUE"""),45558.64583333333)</f>
        <v>45558.64583</v>
      </c>
      <c r="B426" s="5">
        <f>IFERROR(__xludf.DUMMYFUNCTION("""COMPUTED_VALUE"""),12338.95)</f>
        <v>12338.95</v>
      </c>
    </row>
    <row r="427">
      <c r="A427" s="5">
        <f>IFERROR(__xludf.DUMMYFUNCTION("""COMPUTED_VALUE"""),45559.64583333333)</f>
        <v>45559.64583</v>
      </c>
      <c r="B427" s="5">
        <f>IFERROR(__xludf.DUMMYFUNCTION("""COMPUTED_VALUE"""),12443.65)</f>
        <v>12443.65</v>
      </c>
    </row>
    <row r="428">
      <c r="A428" s="5">
        <f>IFERROR(__xludf.DUMMYFUNCTION("""COMPUTED_VALUE"""),45560.64583333333)</f>
        <v>45560.64583</v>
      </c>
      <c r="B428" s="5">
        <f>IFERROR(__xludf.DUMMYFUNCTION("""COMPUTED_VALUE"""),12397.25)</f>
        <v>12397.25</v>
      </c>
    </row>
    <row r="429">
      <c r="A429" s="5">
        <f>IFERROR(__xludf.DUMMYFUNCTION("""COMPUTED_VALUE"""),45561.64583333333)</f>
        <v>45561.64583</v>
      </c>
      <c r="B429" s="5">
        <f>IFERROR(__xludf.DUMMYFUNCTION("""COMPUTED_VALUE"""),12621.65)</f>
        <v>12621.65</v>
      </c>
    </row>
    <row r="430">
      <c r="A430" s="5">
        <f>IFERROR(__xludf.DUMMYFUNCTION("""COMPUTED_VALUE"""),45562.64583333333)</f>
        <v>45562.64583</v>
      </c>
      <c r="B430" s="5">
        <f>IFERROR(__xludf.DUMMYFUNCTION("""COMPUTED_VALUE"""),12666.4)</f>
        <v>12666.4</v>
      </c>
    </row>
    <row r="431">
      <c r="A431" s="5">
        <f>IFERROR(__xludf.DUMMYFUNCTION("""COMPUTED_VALUE"""),45565.64583333333)</f>
        <v>45565.64583</v>
      </c>
      <c r="B431" s="5">
        <f>IFERROR(__xludf.DUMMYFUNCTION("""COMPUTED_VALUE"""),12345.95)</f>
        <v>12345.95</v>
      </c>
    </row>
    <row r="432">
      <c r="A432" s="5">
        <f>IFERROR(__xludf.DUMMYFUNCTION("""COMPUTED_VALUE"""),45566.64583333333)</f>
        <v>45566.64583</v>
      </c>
      <c r="B432" s="5">
        <f>IFERROR(__xludf.DUMMYFUNCTION("""COMPUTED_VALUE"""),12157.45)</f>
        <v>12157.45</v>
      </c>
    </row>
    <row r="433">
      <c r="A433" s="5">
        <f>IFERROR(__xludf.DUMMYFUNCTION("""COMPUTED_VALUE"""),45568.64583333333)</f>
        <v>45568.64583</v>
      </c>
      <c r="B433" s="5">
        <f>IFERROR(__xludf.DUMMYFUNCTION("""COMPUTED_VALUE"""),11806.45)</f>
        <v>11806.45</v>
      </c>
    </row>
    <row r="434">
      <c r="A434" s="5">
        <f>IFERROR(__xludf.DUMMYFUNCTION("""COMPUTED_VALUE"""),45569.64583333333)</f>
        <v>45569.64583</v>
      </c>
      <c r="B434" s="5">
        <f>IFERROR(__xludf.DUMMYFUNCTION("""COMPUTED_VALUE"""),11774.4)</f>
        <v>11774.4</v>
      </c>
    </row>
    <row r="435">
      <c r="A435" s="5">
        <f>IFERROR(__xludf.DUMMYFUNCTION("""COMPUTED_VALUE"""),45572.64583333333)</f>
        <v>45572.64583</v>
      </c>
      <c r="B435" s="5">
        <f>IFERROR(__xludf.DUMMYFUNCTION("""COMPUTED_VALUE"""),11617.05)</f>
        <v>11617.05</v>
      </c>
    </row>
    <row r="436">
      <c r="A436" s="5">
        <f>IFERROR(__xludf.DUMMYFUNCTION("""COMPUTED_VALUE"""),45573.64583333333)</f>
        <v>45573.64583</v>
      </c>
      <c r="B436" s="5">
        <f>IFERROR(__xludf.DUMMYFUNCTION("""COMPUTED_VALUE"""),11889.1)</f>
        <v>11889.1</v>
      </c>
    </row>
    <row r="437">
      <c r="A437" s="5">
        <f>IFERROR(__xludf.DUMMYFUNCTION("""COMPUTED_VALUE"""),45574.64583333333)</f>
        <v>45574.64583</v>
      </c>
      <c r="B437" s="5">
        <f>IFERROR(__xludf.DUMMYFUNCTION("""COMPUTED_VALUE"""),11818.1)</f>
        <v>11818.1</v>
      </c>
    </row>
    <row r="438">
      <c r="A438" s="5">
        <f>IFERROR(__xludf.DUMMYFUNCTION("""COMPUTED_VALUE"""),45575.64583333333)</f>
        <v>45575.64583</v>
      </c>
      <c r="B438" s="5">
        <f>IFERROR(__xludf.DUMMYFUNCTION("""COMPUTED_VALUE"""),11832.0)</f>
        <v>11832</v>
      </c>
    </row>
    <row r="439">
      <c r="A439" s="5">
        <f>IFERROR(__xludf.DUMMYFUNCTION("""COMPUTED_VALUE"""),45576.64583333333)</f>
        <v>45576.64583</v>
      </c>
      <c r="B439" s="5">
        <f>IFERROR(__xludf.DUMMYFUNCTION("""COMPUTED_VALUE"""),11876.95)</f>
        <v>11876.95</v>
      </c>
    </row>
    <row r="440">
      <c r="A440" s="5">
        <f>IFERROR(__xludf.DUMMYFUNCTION("""COMPUTED_VALUE"""),45579.64583333333)</f>
        <v>45579.64583</v>
      </c>
      <c r="B440" s="5">
        <f>IFERROR(__xludf.DUMMYFUNCTION("""COMPUTED_VALUE"""),11899.3)</f>
        <v>11899.3</v>
      </c>
    </row>
    <row r="441">
      <c r="A441" s="5">
        <f>IFERROR(__xludf.DUMMYFUNCTION("""COMPUTED_VALUE"""),45580.64583333333)</f>
        <v>45580.64583</v>
      </c>
      <c r="B441" s="5">
        <f>IFERROR(__xludf.DUMMYFUNCTION("""COMPUTED_VALUE"""),11521.5)</f>
        <v>11521.5</v>
      </c>
    </row>
    <row r="442">
      <c r="A442" s="5">
        <f>IFERROR(__xludf.DUMMYFUNCTION("""COMPUTED_VALUE"""),45581.64583333333)</f>
        <v>45581.64583</v>
      </c>
      <c r="B442" s="5">
        <f>IFERROR(__xludf.DUMMYFUNCTION("""COMPUTED_VALUE"""),11616.95)</f>
        <v>11616.95</v>
      </c>
    </row>
    <row r="443">
      <c r="A443" s="5">
        <f>IFERROR(__xludf.DUMMYFUNCTION("""COMPUTED_VALUE"""),45582.64583333333)</f>
        <v>45582.64583</v>
      </c>
      <c r="B443" s="5">
        <f>IFERROR(__xludf.DUMMYFUNCTION("""COMPUTED_VALUE"""),10119.45)</f>
        <v>10119.45</v>
      </c>
    </row>
    <row r="444">
      <c r="A444" s="5">
        <f>IFERROR(__xludf.DUMMYFUNCTION("""COMPUTED_VALUE"""),45583.64583333333)</f>
        <v>45583.64583</v>
      </c>
      <c r="B444" s="5">
        <f>IFERROR(__xludf.DUMMYFUNCTION("""COMPUTED_VALUE"""),10063.95)</f>
        <v>10063.95</v>
      </c>
    </row>
    <row r="445">
      <c r="A445" s="5">
        <f>IFERROR(__xludf.DUMMYFUNCTION("""COMPUTED_VALUE"""),45586.64583333333)</f>
        <v>45586.64583</v>
      </c>
      <c r="B445" s="5">
        <f>IFERROR(__xludf.DUMMYFUNCTION("""COMPUTED_VALUE"""),10500.5)</f>
        <v>10500.5</v>
      </c>
    </row>
    <row r="446">
      <c r="A446" s="5">
        <f>IFERROR(__xludf.DUMMYFUNCTION("""COMPUTED_VALUE"""),45587.64583333333)</f>
        <v>45587.64583</v>
      </c>
      <c r="B446" s="5">
        <f>IFERROR(__xludf.DUMMYFUNCTION("""COMPUTED_VALUE"""),10368.35)</f>
        <v>10368.35</v>
      </c>
    </row>
    <row r="447">
      <c r="A447" s="5">
        <f>IFERROR(__xludf.DUMMYFUNCTION("""COMPUTED_VALUE"""),45588.64583333333)</f>
        <v>45588.64583</v>
      </c>
      <c r="B447" s="5">
        <f>IFERROR(__xludf.DUMMYFUNCTION("""COMPUTED_VALUE"""),10586.75)</f>
        <v>10586.75</v>
      </c>
    </row>
    <row r="448">
      <c r="A448" s="5">
        <f>IFERROR(__xludf.DUMMYFUNCTION("""COMPUTED_VALUE"""),45589.64583333333)</f>
        <v>45589.64583</v>
      </c>
      <c r="B448" s="5">
        <f>IFERROR(__xludf.DUMMYFUNCTION("""COMPUTED_VALUE"""),10302.5)</f>
        <v>10302.5</v>
      </c>
    </row>
    <row r="449">
      <c r="A449" s="5">
        <f>IFERROR(__xludf.DUMMYFUNCTION("""COMPUTED_VALUE"""),45590.64583333333)</f>
        <v>45590.64583</v>
      </c>
      <c r="B449" s="5">
        <f>IFERROR(__xludf.DUMMYFUNCTION("""COMPUTED_VALUE"""),10206.1)</f>
        <v>10206.1</v>
      </c>
    </row>
    <row r="450">
      <c r="A450" s="5">
        <f>IFERROR(__xludf.DUMMYFUNCTION("""COMPUTED_VALUE"""),45593.64583333333)</f>
        <v>45593.64583</v>
      </c>
      <c r="B450" s="5">
        <f>IFERROR(__xludf.DUMMYFUNCTION("""COMPUTED_VALUE"""),10011.25)</f>
        <v>10011.25</v>
      </c>
    </row>
    <row r="451">
      <c r="A451" s="5">
        <f>IFERROR(__xludf.DUMMYFUNCTION("""COMPUTED_VALUE"""),45594.64583333333)</f>
        <v>45594.64583</v>
      </c>
      <c r="B451" s="5">
        <f>IFERROR(__xludf.DUMMYFUNCTION("""COMPUTED_VALUE"""),9850.85)</f>
        <v>9850.85</v>
      </c>
    </row>
    <row r="452">
      <c r="A452" s="5">
        <f>IFERROR(__xludf.DUMMYFUNCTION("""COMPUTED_VALUE"""),45595.64583333333)</f>
        <v>45595.64583</v>
      </c>
      <c r="B452" s="5">
        <f>IFERROR(__xludf.DUMMYFUNCTION("""COMPUTED_VALUE"""),9940.65)</f>
        <v>9940.65</v>
      </c>
    </row>
    <row r="453">
      <c r="A453" s="5">
        <f>IFERROR(__xludf.DUMMYFUNCTION("""COMPUTED_VALUE"""),45596.64583333333)</f>
        <v>45596.64583</v>
      </c>
      <c r="B453" s="5">
        <f>IFERROR(__xludf.DUMMYFUNCTION("""COMPUTED_VALUE"""),9836.3)</f>
        <v>9836.3</v>
      </c>
    </row>
    <row r="454">
      <c r="A454" s="5">
        <f>IFERROR(__xludf.DUMMYFUNCTION("""COMPUTED_VALUE"""),45600.64583333333)</f>
        <v>45600.64583</v>
      </c>
      <c r="B454" s="5">
        <f>IFERROR(__xludf.DUMMYFUNCTION("""COMPUTED_VALUE"""),9525.55)</f>
        <v>9525.55</v>
      </c>
    </row>
    <row r="455">
      <c r="A455" s="5">
        <f>IFERROR(__xludf.DUMMYFUNCTION("""COMPUTED_VALUE"""),45601.64583333333)</f>
        <v>45601.64583</v>
      </c>
      <c r="B455" s="5">
        <f>IFERROR(__xludf.DUMMYFUNCTION("""COMPUTED_VALUE"""),9874.85)</f>
        <v>9874.85</v>
      </c>
    </row>
    <row r="456">
      <c r="A456" s="5">
        <f>IFERROR(__xludf.DUMMYFUNCTION("""COMPUTED_VALUE"""),45602.64583333333)</f>
        <v>45602.64583</v>
      </c>
      <c r="B456" s="5">
        <f>IFERROR(__xludf.DUMMYFUNCTION("""COMPUTED_VALUE"""),10020.5)</f>
        <v>10020.5</v>
      </c>
    </row>
    <row r="457">
      <c r="A457" s="5">
        <f>IFERROR(__xludf.DUMMYFUNCTION("""COMPUTED_VALUE"""),45603.64583333333)</f>
        <v>45603.64583</v>
      </c>
      <c r="B457" s="5">
        <f>IFERROR(__xludf.DUMMYFUNCTION("""COMPUTED_VALUE"""),9856.65)</f>
        <v>9856.65</v>
      </c>
    </row>
    <row r="458">
      <c r="A458" s="5">
        <f>IFERROR(__xludf.DUMMYFUNCTION("""COMPUTED_VALUE"""),45604.64583333333)</f>
        <v>45604.64583</v>
      </c>
      <c r="B458" s="5">
        <f>IFERROR(__xludf.DUMMYFUNCTION("""COMPUTED_VALUE"""),9910.4)</f>
        <v>9910.4</v>
      </c>
    </row>
    <row r="459">
      <c r="A459" s="5">
        <f>IFERROR(__xludf.DUMMYFUNCTION("""COMPUTED_VALUE"""),45607.64583333333)</f>
        <v>45607.64583</v>
      </c>
      <c r="B459" s="5">
        <f>IFERROR(__xludf.DUMMYFUNCTION("""COMPUTED_VALUE"""),9919.35)</f>
        <v>9919.35</v>
      </c>
    </row>
    <row r="460">
      <c r="A460" s="5">
        <f>IFERROR(__xludf.DUMMYFUNCTION("""COMPUTED_VALUE"""),45608.64583333333)</f>
        <v>45608.64583</v>
      </c>
      <c r="B460" s="5">
        <f>IFERROR(__xludf.DUMMYFUNCTION("""COMPUTED_VALUE"""),9678.7)</f>
        <v>9678.7</v>
      </c>
    </row>
    <row r="461">
      <c r="A461" s="5">
        <f>IFERROR(__xludf.DUMMYFUNCTION("""COMPUTED_VALUE"""),45609.64583333333)</f>
        <v>45609.64583</v>
      </c>
      <c r="B461" s="5">
        <f>IFERROR(__xludf.DUMMYFUNCTION("""COMPUTED_VALUE"""),9452.15)</f>
        <v>9452.15</v>
      </c>
    </row>
    <row r="462">
      <c r="A462" s="5">
        <f>IFERROR(__xludf.DUMMYFUNCTION("""COMPUTED_VALUE"""),45610.64583333333)</f>
        <v>45610.64583</v>
      </c>
      <c r="B462" s="5">
        <f>IFERROR(__xludf.DUMMYFUNCTION("""COMPUTED_VALUE"""),9482.95)</f>
        <v>9482.95</v>
      </c>
    </row>
    <row r="463">
      <c r="A463" s="5">
        <f>IFERROR(__xludf.DUMMYFUNCTION("""COMPUTED_VALUE"""),45614.64583333333)</f>
        <v>45614.64583</v>
      </c>
      <c r="B463" s="5">
        <f>IFERROR(__xludf.DUMMYFUNCTION("""COMPUTED_VALUE"""),9516.5)</f>
        <v>9516.5</v>
      </c>
    </row>
    <row r="464">
      <c r="A464" s="5">
        <f>IFERROR(__xludf.DUMMYFUNCTION("""COMPUTED_VALUE"""),45615.64583333333)</f>
        <v>45615.64583</v>
      </c>
      <c r="B464" s="5">
        <f>IFERROR(__xludf.DUMMYFUNCTION("""COMPUTED_VALUE"""),9545.7)</f>
        <v>9545.7</v>
      </c>
    </row>
    <row r="465">
      <c r="A465" s="5">
        <f>IFERROR(__xludf.DUMMYFUNCTION("""COMPUTED_VALUE"""),45617.64583333333)</f>
        <v>45617.64583</v>
      </c>
      <c r="B465" s="5">
        <f>IFERROR(__xludf.DUMMYFUNCTION("""COMPUTED_VALUE"""),9505.0)</f>
        <v>9505</v>
      </c>
    </row>
    <row r="466">
      <c r="A466" s="5">
        <f>IFERROR(__xludf.DUMMYFUNCTION("""COMPUTED_VALUE"""),45618.64583333333)</f>
        <v>45618.64583</v>
      </c>
      <c r="B466" s="5">
        <f>IFERROR(__xludf.DUMMYFUNCTION("""COMPUTED_VALUE"""),9481.65)</f>
        <v>9481.65</v>
      </c>
    </row>
    <row r="467">
      <c r="A467" s="5">
        <f>IFERROR(__xludf.DUMMYFUNCTION("""COMPUTED_VALUE"""),45621.64583333333)</f>
        <v>45621.64583</v>
      </c>
      <c r="B467" s="5">
        <f>IFERROR(__xludf.DUMMYFUNCTION("""COMPUTED_VALUE"""),9420.95)</f>
        <v>9420.95</v>
      </c>
    </row>
    <row r="468">
      <c r="A468" s="5">
        <f>IFERROR(__xludf.DUMMYFUNCTION("""COMPUTED_VALUE"""),45622.64583333333)</f>
        <v>45622.64583</v>
      </c>
      <c r="B468" s="5">
        <f>IFERROR(__xludf.DUMMYFUNCTION("""COMPUTED_VALUE"""),9137.45)</f>
        <v>9137.45</v>
      </c>
    </row>
    <row r="469">
      <c r="A469" s="5">
        <f>IFERROR(__xludf.DUMMYFUNCTION("""COMPUTED_VALUE"""),45623.64583333333)</f>
        <v>45623.64583</v>
      </c>
      <c r="B469" s="5">
        <f>IFERROR(__xludf.DUMMYFUNCTION("""COMPUTED_VALUE"""),9190.35)</f>
        <v>9190.35</v>
      </c>
    </row>
    <row r="470">
      <c r="A470" s="5">
        <f>IFERROR(__xludf.DUMMYFUNCTION("""COMPUTED_VALUE"""),45624.64583333333)</f>
        <v>45624.64583</v>
      </c>
      <c r="B470" s="5">
        <f>IFERROR(__xludf.DUMMYFUNCTION("""COMPUTED_VALUE"""),9013.5)</f>
        <v>9013.5</v>
      </c>
    </row>
    <row r="471">
      <c r="A471" s="5">
        <f>IFERROR(__xludf.DUMMYFUNCTION("""COMPUTED_VALUE"""),45625.64583333333)</f>
        <v>45625.64583</v>
      </c>
      <c r="B471" s="5">
        <f>IFERROR(__xludf.DUMMYFUNCTION("""COMPUTED_VALUE"""),9033.65)</f>
        <v>9033.65</v>
      </c>
    </row>
    <row r="472">
      <c r="A472" s="5">
        <f>IFERROR(__xludf.DUMMYFUNCTION("""COMPUTED_VALUE"""),45628.64583333333)</f>
        <v>45628.64583</v>
      </c>
      <c r="B472" s="5">
        <f>IFERROR(__xludf.DUMMYFUNCTION("""COMPUTED_VALUE"""),9130.35)</f>
        <v>9130.35</v>
      </c>
    </row>
    <row r="473">
      <c r="A473" s="5">
        <f>IFERROR(__xludf.DUMMYFUNCTION("""COMPUTED_VALUE"""),45629.64583333333)</f>
        <v>45629.64583</v>
      </c>
      <c r="B473" s="5">
        <f>IFERROR(__xludf.DUMMYFUNCTION("""COMPUTED_VALUE"""),9161.8)</f>
        <v>9161.8</v>
      </c>
    </row>
    <row r="474">
      <c r="A474" s="5">
        <f>IFERROR(__xludf.DUMMYFUNCTION("""COMPUTED_VALUE"""),45630.64583333333)</f>
        <v>45630.64583</v>
      </c>
      <c r="B474" s="5">
        <f>IFERROR(__xludf.DUMMYFUNCTION("""COMPUTED_VALUE"""),8999.15)</f>
        <v>8999.15</v>
      </c>
    </row>
    <row r="475">
      <c r="A475" s="5">
        <f>IFERROR(__xludf.DUMMYFUNCTION("""COMPUTED_VALUE"""),45631.64583333333)</f>
        <v>45631.64583</v>
      </c>
      <c r="B475" s="5">
        <f>IFERROR(__xludf.DUMMYFUNCTION("""COMPUTED_VALUE"""),8891.95)</f>
        <v>8891.95</v>
      </c>
    </row>
    <row r="476">
      <c r="A476" s="5">
        <f>IFERROR(__xludf.DUMMYFUNCTION("""COMPUTED_VALUE"""),45632.64583333333)</f>
        <v>45632.64583</v>
      </c>
      <c r="B476" s="5">
        <f>IFERROR(__xludf.DUMMYFUNCTION("""COMPUTED_VALUE"""),9099.9)</f>
        <v>9099.9</v>
      </c>
    </row>
    <row r="477">
      <c r="A477" s="5">
        <f>IFERROR(__xludf.DUMMYFUNCTION("""COMPUTED_VALUE"""),45635.64583333333)</f>
        <v>45635.64583</v>
      </c>
      <c r="B477" s="5">
        <f>IFERROR(__xludf.DUMMYFUNCTION("""COMPUTED_VALUE"""),9077.45)</f>
        <v>9077.45</v>
      </c>
    </row>
    <row r="478">
      <c r="A478" s="5">
        <f>IFERROR(__xludf.DUMMYFUNCTION("""COMPUTED_VALUE"""),45636.64583333333)</f>
        <v>45636.64583</v>
      </c>
      <c r="B478" s="5">
        <f>IFERROR(__xludf.DUMMYFUNCTION("""COMPUTED_VALUE"""),9013.3)</f>
        <v>9013.3</v>
      </c>
    </row>
    <row r="479">
      <c r="A479" s="5">
        <f>IFERROR(__xludf.DUMMYFUNCTION("""COMPUTED_VALUE"""),45637.64583333333)</f>
        <v>45637.64583</v>
      </c>
      <c r="B479" s="5">
        <f>IFERROR(__xludf.DUMMYFUNCTION("""COMPUTED_VALUE"""),9069.85)</f>
        <v>9069.85</v>
      </c>
    </row>
    <row r="480">
      <c r="A480" s="5">
        <f>IFERROR(__xludf.DUMMYFUNCTION("""COMPUTED_VALUE"""),45638.64583333333)</f>
        <v>45638.64583</v>
      </c>
      <c r="B480" s="5">
        <f>IFERROR(__xludf.DUMMYFUNCTION("""COMPUTED_VALUE"""),8963.25)</f>
        <v>8963.25</v>
      </c>
    </row>
    <row r="481">
      <c r="A481" s="5">
        <f>IFERROR(__xludf.DUMMYFUNCTION("""COMPUTED_VALUE"""),45639.64583333333)</f>
        <v>45639.64583</v>
      </c>
      <c r="B481" s="5">
        <f>IFERROR(__xludf.DUMMYFUNCTION("""COMPUTED_VALUE"""),9021.4)</f>
        <v>9021.4</v>
      </c>
    </row>
    <row r="482">
      <c r="A482" s="5">
        <f>IFERROR(__xludf.DUMMYFUNCTION("""COMPUTED_VALUE"""),45642.64583333333)</f>
        <v>45642.64583</v>
      </c>
      <c r="B482" s="5">
        <f>IFERROR(__xludf.DUMMYFUNCTION("""COMPUTED_VALUE"""),8998.35)</f>
        <v>8998.35</v>
      </c>
    </row>
    <row r="483">
      <c r="A483" s="5">
        <f>IFERROR(__xludf.DUMMYFUNCTION("""COMPUTED_VALUE"""),45643.64583333333)</f>
        <v>45643.64583</v>
      </c>
      <c r="B483" s="5">
        <f>IFERROR(__xludf.DUMMYFUNCTION("""COMPUTED_VALUE"""),8895.0)</f>
        <v>8895</v>
      </c>
    </row>
    <row r="484">
      <c r="A484" s="5">
        <f>IFERROR(__xludf.DUMMYFUNCTION("""COMPUTED_VALUE"""),45644.64583333333)</f>
        <v>45644.64583</v>
      </c>
      <c r="B484" s="5">
        <f>IFERROR(__xludf.DUMMYFUNCTION("""COMPUTED_VALUE"""),8956.75)</f>
        <v>8956.75</v>
      </c>
    </row>
    <row r="485">
      <c r="A485" s="5">
        <f>IFERROR(__xludf.DUMMYFUNCTION("""COMPUTED_VALUE"""),45645.64583333333)</f>
        <v>45645.64583</v>
      </c>
      <c r="B485" s="5">
        <f>IFERROR(__xludf.DUMMYFUNCTION("""COMPUTED_VALUE"""),8982.65)</f>
        <v>8982.65</v>
      </c>
    </row>
    <row r="486">
      <c r="A486" s="5">
        <f>IFERROR(__xludf.DUMMYFUNCTION("""COMPUTED_VALUE"""),45646.64583333333)</f>
        <v>45646.64583</v>
      </c>
      <c r="B486" s="5">
        <f>IFERROR(__xludf.DUMMYFUNCTION("""COMPUTED_VALUE"""),8787.25)</f>
        <v>8787.25</v>
      </c>
    </row>
    <row r="487">
      <c r="A487" s="5">
        <f>IFERROR(__xludf.DUMMYFUNCTION("""COMPUTED_VALUE"""),45649.64583333333)</f>
        <v>45649.64583</v>
      </c>
      <c r="B487" s="5">
        <f>IFERROR(__xludf.DUMMYFUNCTION("""COMPUTED_VALUE"""),8768.45)</f>
        <v>8768.45</v>
      </c>
    </row>
    <row r="488">
      <c r="A488" s="5">
        <f>IFERROR(__xludf.DUMMYFUNCTION("""COMPUTED_VALUE"""),45650.64583333333)</f>
        <v>45650.64583</v>
      </c>
      <c r="B488" s="5">
        <f>IFERROR(__xludf.DUMMYFUNCTION("""COMPUTED_VALUE"""),8778.05)</f>
        <v>8778.05</v>
      </c>
    </row>
    <row r="489">
      <c r="A489" s="5">
        <f>IFERROR(__xludf.DUMMYFUNCTION("""COMPUTED_VALUE"""),45652.64583333333)</f>
        <v>45652.64583</v>
      </c>
      <c r="B489" s="5">
        <f>IFERROR(__xludf.DUMMYFUNCTION("""COMPUTED_VALUE"""),8878.5)</f>
        <v>8878.5</v>
      </c>
    </row>
    <row r="490">
      <c r="A490" s="5">
        <f>IFERROR(__xludf.DUMMYFUNCTION("""COMPUTED_VALUE"""),45653.64583333333)</f>
        <v>45653.64583</v>
      </c>
      <c r="B490" s="5">
        <f>IFERROR(__xludf.DUMMYFUNCTION("""COMPUTED_VALUE"""),8928.3)</f>
        <v>8928.3</v>
      </c>
    </row>
    <row r="491">
      <c r="A491" s="5">
        <f>IFERROR(__xludf.DUMMYFUNCTION("""COMPUTED_VALUE"""),45656.64583333333)</f>
        <v>45656.64583</v>
      </c>
      <c r="B491" s="5">
        <f>IFERROR(__xludf.DUMMYFUNCTION("""COMPUTED_VALUE"""),8779.9)</f>
        <v>8779.9</v>
      </c>
    </row>
    <row r="492">
      <c r="A492" s="5">
        <f>IFERROR(__xludf.DUMMYFUNCTION("""COMPUTED_VALUE"""),45657.64583333333)</f>
        <v>45657.64583</v>
      </c>
      <c r="B492" s="5">
        <f>IFERROR(__xludf.DUMMYFUNCTION("""COMPUTED_VALUE"""),8798.6)</f>
        <v>8798.6</v>
      </c>
    </row>
    <row r="493">
      <c r="A493" s="5">
        <f>IFERROR(__xludf.DUMMYFUNCTION("""COMPUTED_VALUE"""),45658.64583333333)</f>
        <v>45658.64583</v>
      </c>
      <c r="B493" s="5">
        <f>IFERROR(__xludf.DUMMYFUNCTION("""COMPUTED_VALUE"""),8740.55)</f>
        <v>8740.55</v>
      </c>
    </row>
    <row r="494">
      <c r="A494" s="5">
        <f>IFERROR(__xludf.DUMMYFUNCTION("""COMPUTED_VALUE"""),45659.64583333333)</f>
        <v>45659.64583</v>
      </c>
      <c r="B494" s="5">
        <f>IFERROR(__xludf.DUMMYFUNCTION("""COMPUTED_VALUE"""),9079.5)</f>
        <v>9079.5</v>
      </c>
    </row>
    <row r="495">
      <c r="A495" s="5">
        <f>IFERROR(__xludf.DUMMYFUNCTION("""COMPUTED_VALUE"""),45660.64583333333)</f>
        <v>45660.64583</v>
      </c>
      <c r="B495" s="5">
        <f>IFERROR(__xludf.DUMMYFUNCTION("""COMPUTED_VALUE"""),8965.7)</f>
        <v>8965.7</v>
      </c>
    </row>
    <row r="496">
      <c r="A496" s="5">
        <f>IFERROR(__xludf.DUMMYFUNCTION("""COMPUTED_VALUE"""),45663.64583333333)</f>
        <v>45663.64583</v>
      </c>
      <c r="B496" s="5">
        <f>IFERROR(__xludf.DUMMYFUNCTION("""COMPUTED_VALUE"""),8823.85)</f>
        <v>8823.85</v>
      </c>
    </row>
    <row r="497">
      <c r="A497" s="5">
        <f>IFERROR(__xludf.DUMMYFUNCTION("""COMPUTED_VALUE"""),45664.64583333333)</f>
        <v>45664.64583</v>
      </c>
      <c r="B497" s="5">
        <f>IFERROR(__xludf.DUMMYFUNCTION("""COMPUTED_VALUE"""),8810.3)</f>
        <v>8810.3</v>
      </c>
    </row>
    <row r="498">
      <c r="A498" s="5">
        <f>IFERROR(__xludf.DUMMYFUNCTION("""COMPUTED_VALUE"""),45665.64583333333)</f>
        <v>45665.64583</v>
      </c>
      <c r="B498" s="5">
        <f>IFERROR(__xludf.DUMMYFUNCTION("""COMPUTED_VALUE"""),8642.25)</f>
        <v>8642.25</v>
      </c>
    </row>
    <row r="499">
      <c r="A499" s="5">
        <f>IFERROR(__xludf.DUMMYFUNCTION("""COMPUTED_VALUE"""),45666.64583333333)</f>
        <v>45666.64583</v>
      </c>
      <c r="B499" s="5">
        <f>IFERROR(__xludf.DUMMYFUNCTION("""COMPUTED_VALUE"""),8835.85)</f>
        <v>8835.85</v>
      </c>
    </row>
    <row r="500">
      <c r="A500" s="5">
        <f>IFERROR(__xludf.DUMMYFUNCTION("""COMPUTED_VALUE"""),45667.64583333333)</f>
        <v>45667.64583</v>
      </c>
      <c r="B500" s="5">
        <f>IFERROR(__xludf.DUMMYFUNCTION("""COMPUTED_VALUE"""),8764.0)</f>
        <v>8764</v>
      </c>
    </row>
    <row r="501">
      <c r="A501" s="5">
        <f>IFERROR(__xludf.DUMMYFUNCTION("""COMPUTED_VALUE"""),45670.64583333333)</f>
        <v>45670.64583</v>
      </c>
      <c r="B501" s="5">
        <f>IFERROR(__xludf.DUMMYFUNCTION("""COMPUTED_VALUE"""),8596.25)</f>
        <v>8596.25</v>
      </c>
    </row>
    <row r="502">
      <c r="A502" s="5">
        <f>IFERROR(__xludf.DUMMYFUNCTION("""COMPUTED_VALUE"""),45671.64583333333)</f>
        <v>45671.64583</v>
      </c>
      <c r="B502" s="5">
        <f>IFERROR(__xludf.DUMMYFUNCTION("""COMPUTED_VALUE"""),8611.2)</f>
        <v>8611.2</v>
      </c>
    </row>
    <row r="503">
      <c r="A503" s="5">
        <f>IFERROR(__xludf.DUMMYFUNCTION("""COMPUTED_VALUE"""),45672.64583333333)</f>
        <v>45672.64583</v>
      </c>
      <c r="B503" s="5">
        <f>IFERROR(__xludf.DUMMYFUNCTION("""COMPUTED_VALUE"""),8578.0)</f>
        <v>8578</v>
      </c>
    </row>
    <row r="504">
      <c r="A504" s="5">
        <f>IFERROR(__xludf.DUMMYFUNCTION("""COMPUTED_VALUE"""),45673.64583333333)</f>
        <v>45673.64583</v>
      </c>
      <c r="B504" s="5">
        <f>IFERROR(__xludf.DUMMYFUNCTION("""COMPUTED_VALUE"""),8581.95)</f>
        <v>8581.95</v>
      </c>
    </row>
    <row r="505">
      <c r="A505" s="5">
        <f>IFERROR(__xludf.DUMMYFUNCTION("""COMPUTED_VALUE"""),45674.64583333333)</f>
        <v>45674.64583</v>
      </c>
      <c r="B505" s="5">
        <f>IFERROR(__xludf.DUMMYFUNCTION("""COMPUTED_VALUE"""),8581.4)</f>
        <v>8581.4</v>
      </c>
    </row>
    <row r="506">
      <c r="A506" s="5">
        <f>IFERROR(__xludf.DUMMYFUNCTION("""COMPUTED_VALUE"""),45677.64583333333)</f>
        <v>45677.64583</v>
      </c>
      <c r="B506" s="5">
        <f>IFERROR(__xludf.DUMMYFUNCTION("""COMPUTED_VALUE"""),8544.4)</f>
        <v>8544.4</v>
      </c>
    </row>
    <row r="507">
      <c r="A507" s="5">
        <f>IFERROR(__xludf.DUMMYFUNCTION("""COMPUTED_VALUE"""),45678.64583333333)</f>
        <v>45678.64583</v>
      </c>
      <c r="B507" s="5">
        <f>IFERROR(__xludf.DUMMYFUNCTION("""COMPUTED_VALUE"""),8468.55)</f>
        <v>8468.55</v>
      </c>
    </row>
    <row r="508">
      <c r="A508" s="5">
        <f>IFERROR(__xludf.DUMMYFUNCTION("""COMPUTED_VALUE"""),45679.64583333333)</f>
        <v>45679.64583</v>
      </c>
      <c r="B508" s="5">
        <f>IFERROR(__xludf.DUMMYFUNCTION("""COMPUTED_VALUE"""),8460.85)</f>
        <v>8460.85</v>
      </c>
    </row>
    <row r="509">
      <c r="A509" s="5">
        <f>IFERROR(__xludf.DUMMYFUNCTION("""COMPUTED_VALUE"""),45680.64583333333)</f>
        <v>45680.64583</v>
      </c>
      <c r="B509" s="5">
        <f>IFERROR(__xludf.DUMMYFUNCTION("""COMPUTED_VALUE"""),8399.95)</f>
        <v>8399.95</v>
      </c>
    </row>
    <row r="510">
      <c r="A510" s="5">
        <f>IFERROR(__xludf.DUMMYFUNCTION("""COMPUTED_VALUE"""),45681.64583333333)</f>
        <v>45681.64583</v>
      </c>
      <c r="B510" s="5">
        <f>IFERROR(__xludf.DUMMYFUNCTION("""COMPUTED_VALUE"""),8401.5)</f>
        <v>8401.5</v>
      </c>
    </row>
    <row r="511">
      <c r="A511" s="5">
        <f>IFERROR(__xludf.DUMMYFUNCTION("""COMPUTED_VALUE"""),45684.64583333333)</f>
        <v>45684.64583</v>
      </c>
      <c r="B511" s="5">
        <f>IFERROR(__xludf.DUMMYFUNCTION("""COMPUTED_VALUE"""),8384.6)</f>
        <v>8384.6</v>
      </c>
    </row>
    <row r="512">
      <c r="A512" s="5">
        <f>IFERROR(__xludf.DUMMYFUNCTION("""COMPUTED_VALUE"""),45685.64583333333)</f>
        <v>45685.64583</v>
      </c>
      <c r="B512" s="5">
        <f>IFERROR(__xludf.DUMMYFUNCTION("""COMPUTED_VALUE"""),8398.4)</f>
        <v>8398.4</v>
      </c>
    </row>
    <row r="513">
      <c r="A513" s="5">
        <f>IFERROR(__xludf.DUMMYFUNCTION("""COMPUTED_VALUE"""),45686.64583333333)</f>
        <v>45686.64583</v>
      </c>
      <c r="B513" s="5">
        <f>IFERROR(__xludf.DUMMYFUNCTION("""COMPUTED_VALUE"""),8625.85)</f>
        <v>8625.85</v>
      </c>
    </row>
    <row r="514">
      <c r="A514" s="5">
        <f>IFERROR(__xludf.DUMMYFUNCTION("""COMPUTED_VALUE"""),45687.64583333333)</f>
        <v>45687.64583</v>
      </c>
      <c r="B514" s="5">
        <f>IFERROR(__xludf.DUMMYFUNCTION("""COMPUTED_VALUE"""),8747.8)</f>
        <v>8747.8</v>
      </c>
    </row>
    <row r="515">
      <c r="A515" s="5">
        <f>IFERROR(__xludf.DUMMYFUNCTION("""COMPUTED_VALUE"""),45688.64583333333)</f>
        <v>45688.64583</v>
      </c>
      <c r="B515" s="5">
        <f>IFERROR(__xludf.DUMMYFUNCTION("""COMPUTED_VALUE"""),8847.8)</f>
        <v>8847.8</v>
      </c>
    </row>
    <row r="516">
      <c r="A516" s="5">
        <f>IFERROR(__xludf.DUMMYFUNCTION("""COMPUTED_VALUE"""),45691.64583333333)</f>
        <v>45691.64583</v>
      </c>
      <c r="B516" s="5">
        <f>IFERROR(__xludf.DUMMYFUNCTION("""COMPUTED_VALUE"""),8926.55)</f>
        <v>8926.55</v>
      </c>
    </row>
    <row r="517">
      <c r="A517" s="5">
        <f>IFERROR(__xludf.DUMMYFUNCTION("""COMPUTED_VALUE"""),45692.64583333333)</f>
        <v>45692.64583</v>
      </c>
      <c r="B517" s="5">
        <f>IFERROR(__xludf.DUMMYFUNCTION("""COMPUTED_VALUE"""),8911.4)</f>
        <v>8911.4</v>
      </c>
    </row>
    <row r="518">
      <c r="A518" s="5">
        <f>IFERROR(__xludf.DUMMYFUNCTION("""COMPUTED_VALUE"""),45693.64583333333)</f>
        <v>45693.64583</v>
      </c>
      <c r="B518" s="5">
        <f>IFERROR(__xludf.DUMMYFUNCTION("""COMPUTED_VALUE"""),8927.8)</f>
        <v>8927.8</v>
      </c>
    </row>
    <row r="519">
      <c r="A519" s="5">
        <f>IFERROR(__xludf.DUMMYFUNCTION("""COMPUTED_VALUE"""),45694.64583333333)</f>
        <v>45694.64583</v>
      </c>
      <c r="B519" s="5">
        <f>IFERROR(__xludf.DUMMYFUNCTION("""COMPUTED_VALUE"""),8846.35)</f>
        <v>8846.35</v>
      </c>
    </row>
    <row r="520">
      <c r="A520" s="5">
        <f>IFERROR(__xludf.DUMMYFUNCTION("""COMPUTED_VALUE"""),45695.64583333333)</f>
        <v>45695.64583</v>
      </c>
      <c r="B520" s="5">
        <f>IFERROR(__xludf.DUMMYFUNCTION("""COMPUTED_VALUE"""),8989.4)</f>
        <v>8989.4</v>
      </c>
    </row>
    <row r="521">
      <c r="A521" s="5">
        <f>IFERROR(__xludf.DUMMYFUNCTION("""COMPUTED_VALUE"""),45698.64583333333)</f>
        <v>45698.64583</v>
      </c>
      <c r="B521" s="5">
        <f>IFERROR(__xludf.DUMMYFUNCTION("""COMPUTED_VALUE"""),8880.55)</f>
        <v>8880.55</v>
      </c>
    </row>
    <row r="522">
      <c r="A522" s="5">
        <f>IFERROR(__xludf.DUMMYFUNCTION("""COMPUTED_VALUE"""),45699.64583333333)</f>
        <v>45699.64583</v>
      </c>
      <c r="B522" s="5">
        <f>IFERROR(__xludf.DUMMYFUNCTION("""COMPUTED_VALUE"""),8762.0)</f>
        <v>8762</v>
      </c>
    </row>
    <row r="523">
      <c r="A523" s="5">
        <f>IFERROR(__xludf.DUMMYFUNCTION("""COMPUTED_VALUE"""),45700.64583333333)</f>
        <v>45700.64583</v>
      </c>
      <c r="B523" s="5">
        <f>IFERROR(__xludf.DUMMYFUNCTION("""COMPUTED_VALUE"""),8711.6)</f>
        <v>8711.6</v>
      </c>
    </row>
    <row r="524">
      <c r="A524" s="5">
        <f>IFERROR(__xludf.DUMMYFUNCTION("""COMPUTED_VALUE"""),45701.64583333333)</f>
        <v>45701.64583</v>
      </c>
      <c r="B524" s="5">
        <f>IFERROR(__xludf.DUMMYFUNCTION("""COMPUTED_VALUE"""),8691.35)</f>
        <v>8691.35</v>
      </c>
    </row>
    <row r="525">
      <c r="A525" s="5">
        <f>IFERROR(__xludf.DUMMYFUNCTION("""COMPUTED_VALUE"""),45702.64583333333)</f>
        <v>45702.64583</v>
      </c>
      <c r="B525" s="5">
        <f>IFERROR(__xludf.DUMMYFUNCTION("""COMPUTED_VALUE"""),8506.5)</f>
        <v>8506.5</v>
      </c>
    </row>
    <row r="526">
      <c r="A526" s="5">
        <f>IFERROR(__xludf.DUMMYFUNCTION("""COMPUTED_VALUE"""),45705.64583333333)</f>
        <v>45705.64583</v>
      </c>
      <c r="B526" s="5">
        <f>IFERROR(__xludf.DUMMYFUNCTION("""COMPUTED_VALUE"""),8537.15)</f>
        <v>8537.15</v>
      </c>
    </row>
    <row r="527">
      <c r="A527" s="5">
        <f>IFERROR(__xludf.DUMMYFUNCTION("""COMPUTED_VALUE"""),45706.64583333333)</f>
        <v>45706.64583</v>
      </c>
      <c r="B527" s="5">
        <f>IFERROR(__xludf.DUMMYFUNCTION("""COMPUTED_VALUE"""),8446.6)</f>
        <v>8446.6</v>
      </c>
    </row>
    <row r="528">
      <c r="A528" s="5">
        <f>IFERROR(__xludf.DUMMYFUNCTION("""COMPUTED_VALUE"""),45707.64583333333)</f>
        <v>45707.64583</v>
      </c>
      <c r="B528" s="5">
        <f>IFERROR(__xludf.DUMMYFUNCTION("""COMPUTED_VALUE"""),8479.5)</f>
        <v>8479.5</v>
      </c>
    </row>
    <row r="529">
      <c r="A529" s="5">
        <f>IFERROR(__xludf.DUMMYFUNCTION("""COMPUTED_VALUE"""),45708.64583333333)</f>
        <v>45708.64583</v>
      </c>
      <c r="B529" s="5">
        <f>IFERROR(__xludf.DUMMYFUNCTION("""COMPUTED_VALUE"""),8630.2)</f>
        <v>8630.2</v>
      </c>
    </row>
    <row r="530">
      <c r="A530" s="5">
        <f>IFERROR(__xludf.DUMMYFUNCTION("""COMPUTED_VALUE"""),45709.64583333333)</f>
        <v>45709.64583</v>
      </c>
      <c r="B530" s="5">
        <f>IFERROR(__xludf.DUMMYFUNCTION("""COMPUTED_VALUE"""),8506.05)</f>
        <v>8506.05</v>
      </c>
    </row>
    <row r="531">
      <c r="A531" s="5">
        <f>IFERROR(__xludf.DUMMYFUNCTION("""COMPUTED_VALUE"""),45712.64583333333)</f>
        <v>45712.64583</v>
      </c>
      <c r="B531" s="5">
        <f>IFERROR(__xludf.DUMMYFUNCTION("""COMPUTED_VALUE"""),8446.95)</f>
        <v>8446.95</v>
      </c>
    </row>
    <row r="532">
      <c r="A532" s="5">
        <f>IFERROR(__xludf.DUMMYFUNCTION("""COMPUTED_VALUE"""),45713.64583333333)</f>
        <v>45713.64583</v>
      </c>
      <c r="B532" s="5">
        <f>IFERROR(__xludf.DUMMYFUNCTION("""COMPUTED_VALUE"""),8417.9)</f>
        <v>8417.9</v>
      </c>
    </row>
    <row r="533">
      <c r="A533" s="5">
        <f>IFERROR(__xludf.DUMMYFUNCTION("""COMPUTED_VALUE"""),45715.64583333333)</f>
        <v>45715.64583</v>
      </c>
      <c r="B533" s="5">
        <f>IFERROR(__xludf.DUMMYFUNCTION("""COMPUTED_VALUE"""),8232.35)</f>
        <v>8232.35</v>
      </c>
    </row>
    <row r="534">
      <c r="A534" s="5">
        <f>IFERROR(__xludf.DUMMYFUNCTION("""COMPUTED_VALUE"""),45716.64583333333)</f>
        <v>45716.64583</v>
      </c>
      <c r="B534" s="5">
        <f>IFERROR(__xludf.DUMMYFUNCTION("""COMPUTED_VALUE"""),7902.9)</f>
        <v>7902.9</v>
      </c>
    </row>
    <row r="535">
      <c r="A535" s="5">
        <f>IFERROR(__xludf.DUMMYFUNCTION("""COMPUTED_VALUE"""),45719.64583333333)</f>
        <v>45719.64583</v>
      </c>
      <c r="B535" s="5">
        <f>IFERROR(__xludf.DUMMYFUNCTION("""COMPUTED_VALUE"""),7714.8)</f>
        <v>7714.8</v>
      </c>
    </row>
    <row r="536">
      <c r="A536" s="5">
        <f>IFERROR(__xludf.DUMMYFUNCTION("""COMPUTED_VALUE"""),45720.64583333333)</f>
        <v>45720.64583</v>
      </c>
      <c r="B536" s="5">
        <f>IFERROR(__xludf.DUMMYFUNCTION("""COMPUTED_VALUE"""),7333.3)</f>
        <v>7333.3</v>
      </c>
    </row>
    <row r="537">
      <c r="A537" s="5">
        <f>IFERROR(__xludf.DUMMYFUNCTION("""COMPUTED_VALUE"""),45721.64583333333)</f>
        <v>45721.64583</v>
      </c>
      <c r="B537" s="5">
        <f>IFERROR(__xludf.DUMMYFUNCTION("""COMPUTED_VALUE"""),7420.3)</f>
        <v>7420.3</v>
      </c>
    </row>
    <row r="538">
      <c r="A538" s="5">
        <f>IFERROR(__xludf.DUMMYFUNCTION("""COMPUTED_VALUE"""),45722.64583333333)</f>
        <v>45722.64583</v>
      </c>
      <c r="B538" s="5">
        <f>IFERROR(__xludf.DUMMYFUNCTION("""COMPUTED_VALUE"""),7462.25)</f>
        <v>7462.25</v>
      </c>
    </row>
    <row r="539">
      <c r="A539" s="5">
        <f>IFERROR(__xludf.DUMMYFUNCTION("""COMPUTED_VALUE"""),45723.64583333333)</f>
        <v>45723.64583</v>
      </c>
      <c r="B539" s="5">
        <f>IFERROR(__xludf.DUMMYFUNCTION("""COMPUTED_VALUE"""),7574.75)</f>
        <v>7574.75</v>
      </c>
    </row>
    <row r="540">
      <c r="A540" s="5">
        <f>IFERROR(__xludf.DUMMYFUNCTION("""COMPUTED_VALUE"""),45726.64583333333)</f>
        <v>45726.64583</v>
      </c>
      <c r="B540" s="5">
        <f>IFERROR(__xludf.DUMMYFUNCTION("""COMPUTED_VALUE"""),7383.4)</f>
        <v>7383.4</v>
      </c>
    </row>
    <row r="541">
      <c r="A541" s="5">
        <f>IFERROR(__xludf.DUMMYFUNCTION("""COMPUTED_VALUE"""),45727.64583333333)</f>
        <v>45727.64583</v>
      </c>
      <c r="B541" s="5">
        <f>IFERROR(__xludf.DUMMYFUNCTION("""COMPUTED_VALUE"""),7499.95)</f>
        <v>7499.95</v>
      </c>
    </row>
    <row r="542">
      <c r="A542" s="5">
        <f>IFERROR(__xludf.DUMMYFUNCTION("""COMPUTED_VALUE"""),45728.64583333333)</f>
        <v>45728.64583</v>
      </c>
      <c r="B542" s="5">
        <f>IFERROR(__xludf.DUMMYFUNCTION("""COMPUTED_VALUE"""),7515.05)</f>
        <v>7515.05</v>
      </c>
    </row>
    <row r="543">
      <c r="A543" s="5">
        <f>IFERROR(__xludf.DUMMYFUNCTION("""COMPUTED_VALUE"""),45729.64583333333)</f>
        <v>45729.64583</v>
      </c>
      <c r="B543" s="5">
        <f>IFERROR(__xludf.DUMMYFUNCTION("""COMPUTED_VALUE"""),7504.7)</f>
        <v>7504.7</v>
      </c>
    </row>
    <row r="544">
      <c r="A544" s="5">
        <f>IFERROR(__xludf.DUMMYFUNCTION("""COMPUTED_VALUE"""),45733.64583333333)</f>
        <v>45733.64583</v>
      </c>
      <c r="B544" s="5">
        <f>IFERROR(__xludf.DUMMYFUNCTION("""COMPUTED_VALUE"""),7486.05)</f>
        <v>7486.05</v>
      </c>
    </row>
    <row r="545">
      <c r="A545" s="5">
        <f>IFERROR(__xludf.DUMMYFUNCTION("""COMPUTED_VALUE"""),45734.64583333333)</f>
        <v>45734.64583</v>
      </c>
      <c r="B545" s="5">
        <f>IFERROR(__xludf.DUMMYFUNCTION("""COMPUTED_VALUE"""),7613.4)</f>
        <v>7613.4</v>
      </c>
    </row>
    <row r="546">
      <c r="A546" s="5">
        <f>IFERROR(__xludf.DUMMYFUNCTION("""COMPUTED_VALUE"""),45735.64583333333)</f>
        <v>45735.64583</v>
      </c>
      <c r="B546" s="5">
        <f>IFERROR(__xludf.DUMMYFUNCTION("""COMPUTED_VALUE"""),7721.85)</f>
        <v>7721.85</v>
      </c>
    </row>
    <row r="547">
      <c r="A547" s="5">
        <f>IFERROR(__xludf.DUMMYFUNCTION("""COMPUTED_VALUE"""),45736.64583333333)</f>
        <v>45736.64583</v>
      </c>
      <c r="B547" s="5">
        <f>IFERROR(__xludf.DUMMYFUNCTION("""COMPUTED_VALUE"""),7920.0)</f>
        <v>7920</v>
      </c>
    </row>
    <row r="548">
      <c r="A548" s="5">
        <f>IFERROR(__xludf.DUMMYFUNCTION("""COMPUTED_VALUE"""),45737.64583333333)</f>
        <v>45737.64583</v>
      </c>
      <c r="B548" s="5">
        <f>IFERROR(__xludf.DUMMYFUNCTION("""COMPUTED_VALUE"""),8067.85)</f>
        <v>8067.85</v>
      </c>
    </row>
    <row r="549">
      <c r="A549" s="5">
        <f>IFERROR(__xludf.DUMMYFUNCTION("""COMPUTED_VALUE"""),45740.64583333333)</f>
        <v>45740.64583</v>
      </c>
      <c r="B549" s="5">
        <f>IFERROR(__xludf.DUMMYFUNCTION("""COMPUTED_VALUE"""),8125.55)</f>
        <v>8125.55</v>
      </c>
    </row>
    <row r="550">
      <c r="A550" s="5">
        <f>IFERROR(__xludf.DUMMYFUNCTION("""COMPUTED_VALUE"""),45741.64583333333)</f>
        <v>45741.64583</v>
      </c>
      <c r="B550" s="5">
        <f>IFERROR(__xludf.DUMMYFUNCTION("""COMPUTED_VALUE"""),8006.0)</f>
        <v>8006</v>
      </c>
    </row>
    <row r="551">
      <c r="A551" s="5">
        <f>IFERROR(__xludf.DUMMYFUNCTION("""COMPUTED_VALUE"""),45742.64583333333)</f>
        <v>45742.64583</v>
      </c>
      <c r="B551" s="5">
        <f>IFERROR(__xludf.DUMMYFUNCTION("""COMPUTED_VALUE"""),7977.1)</f>
        <v>7977.1</v>
      </c>
    </row>
    <row r="552">
      <c r="A552" s="5">
        <f>IFERROR(__xludf.DUMMYFUNCTION("""COMPUTED_VALUE"""),45743.64583333333)</f>
        <v>45743.64583</v>
      </c>
      <c r="B552" s="5">
        <f>IFERROR(__xludf.DUMMYFUNCTION("""COMPUTED_VALUE"""),7974.3)</f>
        <v>7974.3</v>
      </c>
    </row>
    <row r="553">
      <c r="A553" s="5">
        <f>IFERROR(__xludf.DUMMYFUNCTION("""COMPUTED_VALUE"""),45744.64583333333)</f>
        <v>45744.64583</v>
      </c>
      <c r="B553" s="5">
        <f>IFERROR(__xludf.DUMMYFUNCTION("""COMPUTED_VALUE"""),7878.85)</f>
        <v>7878.85</v>
      </c>
    </row>
    <row r="554">
      <c r="A554" s="5">
        <f>IFERROR(__xludf.DUMMYFUNCTION("""COMPUTED_VALUE"""),45748.64583333333)</f>
        <v>45748.64583</v>
      </c>
      <c r="B554" s="5">
        <f>IFERROR(__xludf.DUMMYFUNCTION("""COMPUTED_VALUE"""),7993.05)</f>
        <v>7993.05</v>
      </c>
    </row>
    <row r="555">
      <c r="A555" s="5">
        <f>IFERROR(__xludf.DUMMYFUNCTION("""COMPUTED_VALUE"""),45749.64583333333)</f>
        <v>45749.64583</v>
      </c>
      <c r="B555" s="5">
        <f>IFERROR(__xludf.DUMMYFUNCTION("""COMPUTED_VALUE"""),8072.95)</f>
        <v>8072.95</v>
      </c>
    </row>
    <row r="556">
      <c r="A556" s="5">
        <f>IFERROR(__xludf.DUMMYFUNCTION("""COMPUTED_VALUE"""),45750.64583333333)</f>
        <v>45750.64583</v>
      </c>
      <c r="B556" s="5">
        <f>IFERROR(__xludf.DUMMYFUNCTION("""COMPUTED_VALUE"""),7912.2)</f>
        <v>7912.2</v>
      </c>
    </row>
    <row r="557">
      <c r="A557" s="5">
        <f>IFERROR(__xludf.DUMMYFUNCTION("""COMPUTED_VALUE"""),45751.64583333333)</f>
        <v>45751.64583</v>
      </c>
      <c r="B557" s="5">
        <f>IFERROR(__xludf.DUMMYFUNCTION("""COMPUTED_VALUE"""),7685.1)</f>
        <v>7685.1</v>
      </c>
    </row>
    <row r="558">
      <c r="A558" s="5">
        <f>IFERROR(__xludf.DUMMYFUNCTION("""COMPUTED_VALUE"""),45754.64583333333)</f>
        <v>45754.64583</v>
      </c>
      <c r="B558" s="5">
        <f>IFERROR(__xludf.DUMMYFUNCTION("""COMPUTED_VALUE"""),7306.8)</f>
        <v>7306.8</v>
      </c>
    </row>
    <row r="559">
      <c r="A559" s="5">
        <f>IFERROR(__xludf.DUMMYFUNCTION("""COMPUTED_VALUE"""),45755.64583333333)</f>
        <v>45755.64583</v>
      </c>
      <c r="B559" s="5">
        <f>IFERROR(__xludf.DUMMYFUNCTION("""COMPUTED_VALUE"""),7498.05)</f>
        <v>7498.05</v>
      </c>
    </row>
    <row r="560">
      <c r="A560" s="5">
        <f>IFERROR(__xludf.DUMMYFUNCTION("""COMPUTED_VALUE"""),45756.64583333333)</f>
        <v>45756.64583</v>
      </c>
      <c r="B560" s="5">
        <f>IFERROR(__xludf.DUMMYFUNCTION("""COMPUTED_VALUE"""),7572.3)</f>
        <v>7572.3</v>
      </c>
    </row>
    <row r="561">
      <c r="A561" s="5">
        <f>IFERROR(__xludf.DUMMYFUNCTION("""COMPUTED_VALUE"""),45758.64583333333)</f>
        <v>45758.64583</v>
      </c>
      <c r="B561" s="5">
        <f>IFERROR(__xludf.DUMMYFUNCTION("""COMPUTED_VALUE"""),7768.85)</f>
        <v>7768.85</v>
      </c>
    </row>
    <row r="562">
      <c r="A562" s="5">
        <f>IFERROR(__xludf.DUMMYFUNCTION("""COMPUTED_VALUE"""),45762.64583333333)</f>
        <v>45762.64583</v>
      </c>
      <c r="B562" s="5">
        <f>IFERROR(__xludf.DUMMYFUNCTION("""COMPUTED_VALUE"""),7995.5)</f>
        <v>7995.5</v>
      </c>
    </row>
    <row r="563">
      <c r="A563" s="5">
        <f>IFERROR(__xludf.DUMMYFUNCTION("""COMPUTED_VALUE"""),45763.64583333333)</f>
        <v>45763.64583</v>
      </c>
      <c r="B563" s="5">
        <f>IFERROR(__xludf.DUMMYFUNCTION("""COMPUTED_VALUE"""),7961.5)</f>
        <v>7961.5</v>
      </c>
    </row>
    <row r="564">
      <c r="A564" s="5">
        <f>IFERROR(__xludf.DUMMYFUNCTION("""COMPUTED_VALUE"""),45764.64583333333)</f>
        <v>45764.64583</v>
      </c>
      <c r="B564" s="5">
        <f>IFERROR(__xludf.DUMMYFUNCTION("""COMPUTED_VALUE"""),8018.0)</f>
        <v>8018</v>
      </c>
    </row>
    <row r="565">
      <c r="A565" s="5">
        <f>IFERROR(__xludf.DUMMYFUNCTION("""COMPUTED_VALUE"""),45768.64583333333)</f>
        <v>45768.64583</v>
      </c>
      <c r="B565" s="5">
        <f>IFERROR(__xludf.DUMMYFUNCTION("""COMPUTED_VALUE"""),8247.5)</f>
        <v>8247.5</v>
      </c>
    </row>
    <row r="566">
      <c r="A566" s="5">
        <f>IFERROR(__xludf.DUMMYFUNCTION("""COMPUTED_VALUE"""),45769.64583333333)</f>
        <v>45769.64583</v>
      </c>
      <c r="B566" s="5">
        <f>IFERROR(__xludf.DUMMYFUNCTION("""COMPUTED_VALUE"""),8141.0)</f>
        <v>8141</v>
      </c>
    </row>
    <row r="567">
      <c r="A567" s="5">
        <f>IFERROR(__xludf.DUMMYFUNCTION("""COMPUTED_VALUE"""),45770.64583333333)</f>
        <v>45770.64583</v>
      </c>
      <c r="B567" s="5">
        <f>IFERROR(__xludf.DUMMYFUNCTION("""COMPUTED_VALUE"""),8261.5)</f>
        <v>8261.5</v>
      </c>
    </row>
    <row r="568">
      <c r="A568" s="5">
        <f>IFERROR(__xludf.DUMMYFUNCTION("""COMPUTED_VALUE"""),45771.64583333333)</f>
        <v>45771.64583</v>
      </c>
      <c r="B568" s="5">
        <f>IFERROR(__xludf.DUMMYFUNCTION("""COMPUTED_VALUE"""),8201.5)</f>
        <v>8201.5</v>
      </c>
    </row>
    <row r="569">
      <c r="A569" s="5">
        <f>IFERROR(__xludf.DUMMYFUNCTION("""COMPUTED_VALUE"""),45772.64583333333)</f>
        <v>45772.64583</v>
      </c>
      <c r="B569" s="5">
        <f>IFERROR(__xludf.DUMMYFUNCTION("""COMPUTED_VALUE"""),8034.0)</f>
        <v>8034</v>
      </c>
    </row>
    <row r="570">
      <c r="A570" s="5">
        <f>IFERROR(__xludf.DUMMYFUNCTION("""COMPUTED_VALUE"""),45775.64583333333)</f>
        <v>45775.64583</v>
      </c>
      <c r="B570" s="5">
        <f>IFERROR(__xludf.DUMMYFUNCTION("""COMPUTED_VALUE"""),8096.0)</f>
        <v>8096</v>
      </c>
    </row>
    <row r="571">
      <c r="A571" s="5">
        <f>IFERROR(__xludf.DUMMYFUNCTION("""COMPUTED_VALUE"""),45776.64583333333)</f>
        <v>45776.64583</v>
      </c>
      <c r="B571" s="5">
        <f>IFERROR(__xludf.DUMMYFUNCTION("""COMPUTED_VALUE"""),8078.5)</f>
        <v>8078.5</v>
      </c>
    </row>
    <row r="572">
      <c r="A572" s="5">
        <f>IFERROR(__xludf.DUMMYFUNCTION("""COMPUTED_VALUE"""),45777.64583333333)</f>
        <v>45777.64583</v>
      </c>
      <c r="B572" s="5">
        <f>IFERROR(__xludf.DUMMYFUNCTION("""COMPUTED_VALUE"""),8030.0)</f>
        <v>8030</v>
      </c>
    </row>
    <row r="573">
      <c r="A573" s="5">
        <f>IFERROR(__xludf.DUMMYFUNCTION("""COMPUTED_VALUE"""),45779.64583333333)</f>
        <v>45779.64583</v>
      </c>
      <c r="B573" s="5">
        <f>IFERROR(__xludf.DUMMYFUNCTION("""COMPUTED_VALUE"""),7836.5)</f>
        <v>7836.5</v>
      </c>
    </row>
    <row r="574">
      <c r="A574" s="5">
        <f>IFERROR(__xludf.DUMMYFUNCTION("""COMPUTED_VALUE"""),45782.64583333333)</f>
        <v>45782.64583</v>
      </c>
      <c r="B574" s="5">
        <f>IFERROR(__xludf.DUMMYFUNCTION("""COMPUTED_VALUE"""),7920.5)</f>
        <v>7920.5</v>
      </c>
    </row>
    <row r="575">
      <c r="A575" s="5">
        <f>IFERROR(__xludf.DUMMYFUNCTION("""COMPUTED_VALUE"""),45783.64583333333)</f>
        <v>45783.64583</v>
      </c>
      <c r="B575" s="5">
        <f>IFERROR(__xludf.DUMMYFUNCTION("""COMPUTED_VALUE"""),7945.5)</f>
        <v>7945.5</v>
      </c>
    </row>
    <row r="576">
      <c r="A576" s="5">
        <f>IFERROR(__xludf.DUMMYFUNCTION("""COMPUTED_VALUE"""),45784.64583333333)</f>
        <v>45784.64583</v>
      </c>
      <c r="B576" s="5">
        <f>IFERROR(__xludf.DUMMYFUNCTION("""COMPUTED_VALUE"""),7849.0)</f>
        <v>7849</v>
      </c>
    </row>
    <row r="577">
      <c r="A577" s="5">
        <f>IFERROR(__xludf.DUMMYFUNCTION("""COMPUTED_VALUE"""),45785.64583333333)</f>
        <v>45785.64583</v>
      </c>
      <c r="B577" s="5">
        <f>IFERROR(__xludf.DUMMYFUNCTION("""COMPUTED_VALUE"""),7724.5)</f>
        <v>7724.5</v>
      </c>
    </row>
    <row r="578">
      <c r="A578" s="5">
        <f>IFERROR(__xludf.DUMMYFUNCTION("""COMPUTED_VALUE"""),45786.64583333333)</f>
        <v>45786.64583</v>
      </c>
      <c r="B578" s="5">
        <f>IFERROR(__xludf.DUMMYFUNCTION("""COMPUTED_VALUE"""),7682.5)</f>
        <v>7682.5</v>
      </c>
    </row>
    <row r="579">
      <c r="A579" s="5">
        <f>IFERROR(__xludf.DUMMYFUNCTION("""COMPUTED_VALUE"""),45789.64583333333)</f>
        <v>45789.64583</v>
      </c>
      <c r="B579" s="5">
        <f>IFERROR(__xludf.DUMMYFUNCTION("""COMPUTED_VALUE"""),8039.5)</f>
        <v>8039.5</v>
      </c>
    </row>
    <row r="580">
      <c r="A580" s="5">
        <f>IFERROR(__xludf.DUMMYFUNCTION("""COMPUTED_VALUE"""),45790.64583333333)</f>
        <v>45790.64583</v>
      </c>
      <c r="B580" s="5">
        <f>IFERROR(__xludf.DUMMYFUNCTION("""COMPUTED_VALUE"""),8063.0)</f>
        <v>8063</v>
      </c>
    </row>
    <row r="581">
      <c r="A581" s="5">
        <f>IFERROR(__xludf.DUMMYFUNCTION("""COMPUTED_VALUE"""),45791.64583333333)</f>
        <v>45791.64583</v>
      </c>
      <c r="B581" s="5">
        <f>IFERROR(__xludf.DUMMYFUNCTION("""COMPUTED_VALUE"""),8102.5)</f>
        <v>8102.5</v>
      </c>
    </row>
    <row r="582">
      <c r="A582" s="5">
        <f>IFERROR(__xludf.DUMMYFUNCTION("""COMPUTED_VALUE"""),45792.64583333333)</f>
        <v>45792.64583</v>
      </c>
      <c r="B582" s="5">
        <f>IFERROR(__xludf.DUMMYFUNCTION("""COMPUTED_VALUE"""),8326.0)</f>
        <v>8326</v>
      </c>
    </row>
    <row r="583">
      <c r="A583" s="5">
        <f>IFERROR(__xludf.DUMMYFUNCTION("""COMPUTED_VALUE"""),45793.64583333333)</f>
        <v>45793.64583</v>
      </c>
      <c r="B583" s="5">
        <f>IFERROR(__xludf.DUMMYFUNCTION("""COMPUTED_VALUE"""),8482.5)</f>
        <v>8482.5</v>
      </c>
    </row>
    <row r="584">
      <c r="A584" s="5">
        <f>IFERROR(__xludf.DUMMYFUNCTION("""COMPUTED_VALUE"""),45796.64583333333)</f>
        <v>45796.64583</v>
      </c>
      <c r="B584" s="5">
        <f>IFERROR(__xludf.DUMMYFUNCTION("""COMPUTED_VALUE"""),8851.0)</f>
        <v>8851</v>
      </c>
    </row>
    <row r="585">
      <c r="A585" s="5">
        <f>IFERROR(__xludf.DUMMYFUNCTION("""COMPUTED_VALUE"""),45797.64583333333)</f>
        <v>45797.64583</v>
      </c>
      <c r="B585" s="5">
        <f>IFERROR(__xludf.DUMMYFUNCTION("""COMPUTED_VALUE"""),8565.0)</f>
        <v>8565</v>
      </c>
    </row>
    <row r="586">
      <c r="A586" s="5">
        <f>IFERROR(__xludf.DUMMYFUNCTION("""COMPUTED_VALUE"""),45798.64583333333)</f>
        <v>45798.64583</v>
      </c>
      <c r="B586" s="5">
        <f>IFERROR(__xludf.DUMMYFUNCTION("""COMPUTED_VALUE"""),8687.5)</f>
        <v>8687.5</v>
      </c>
    </row>
    <row r="587">
      <c r="A587" s="5">
        <f>IFERROR(__xludf.DUMMYFUNCTION("""COMPUTED_VALUE"""),45799.64583333333)</f>
        <v>45799.64583</v>
      </c>
      <c r="B587" s="5">
        <f>IFERROR(__xludf.DUMMYFUNCTION("""COMPUTED_VALUE"""),8733.5)</f>
        <v>8733.5</v>
      </c>
    </row>
    <row r="588">
      <c r="A588" s="5">
        <f>IFERROR(__xludf.DUMMYFUNCTION("""COMPUTED_VALUE"""),45800.64583333333)</f>
        <v>45800.64583</v>
      </c>
      <c r="B588" s="5">
        <f>IFERROR(__xludf.DUMMYFUNCTION("""COMPUTED_VALUE"""),8741.0)</f>
        <v>8741</v>
      </c>
    </row>
    <row r="589">
      <c r="A589" s="5">
        <f>IFERROR(__xludf.DUMMYFUNCTION("""COMPUTED_VALUE"""),45803.64583333333)</f>
        <v>45803.64583</v>
      </c>
      <c r="B589" s="5">
        <f>IFERROR(__xludf.DUMMYFUNCTION("""COMPUTED_VALUE"""),8958.5)</f>
        <v>8958.5</v>
      </c>
    </row>
    <row r="590">
      <c r="A590" s="5">
        <f>IFERROR(__xludf.DUMMYFUNCTION("""COMPUTED_VALUE"""),45804.64583333333)</f>
        <v>45804.64583</v>
      </c>
      <c r="B590" s="5">
        <f>IFERROR(__xludf.DUMMYFUNCTION("""COMPUTED_VALUE"""),8963.0)</f>
        <v>8963</v>
      </c>
    </row>
    <row r="591">
      <c r="A591" s="5">
        <f>IFERROR(__xludf.DUMMYFUNCTION("""COMPUTED_VALUE"""),45805.64583333333)</f>
        <v>45805.64583</v>
      </c>
      <c r="B591" s="5">
        <f>IFERROR(__xludf.DUMMYFUNCTION("""COMPUTED_VALUE"""),8849.0)</f>
        <v>8849</v>
      </c>
    </row>
    <row r="592">
      <c r="A592" s="5">
        <f>IFERROR(__xludf.DUMMYFUNCTION("""COMPUTED_VALUE"""),45806.64583333333)</f>
        <v>45806.64583</v>
      </c>
      <c r="B592" s="5">
        <f>IFERROR(__xludf.DUMMYFUNCTION("""COMPUTED_VALUE"""),8874.5)</f>
        <v>8874.5</v>
      </c>
    </row>
    <row r="593">
      <c r="A593" s="5">
        <f>IFERROR(__xludf.DUMMYFUNCTION("""COMPUTED_VALUE"""),45807.64583333333)</f>
        <v>45807.64583</v>
      </c>
      <c r="B593" s="5">
        <f>IFERROR(__xludf.DUMMYFUNCTION("""COMPUTED_VALUE"""),8607.0)</f>
        <v>8607</v>
      </c>
    </row>
    <row r="594">
      <c r="A594" s="5">
        <f>IFERROR(__xludf.DUMMYFUNCTION("""COMPUTED_VALUE"""),45810.64583333333)</f>
        <v>45810.64583</v>
      </c>
      <c r="B594" s="5">
        <f>IFERROR(__xludf.DUMMYFUNCTION("""COMPUTED_VALUE"""),8513.5)</f>
        <v>8513.5</v>
      </c>
    </row>
    <row r="595">
      <c r="A595" s="5">
        <f>IFERROR(__xludf.DUMMYFUNCTION("""COMPUTED_VALUE"""),45811.64583333333)</f>
        <v>45811.64583</v>
      </c>
      <c r="B595" s="5">
        <f>IFERROR(__xludf.DUMMYFUNCTION("""COMPUTED_VALUE"""),8563.0)</f>
        <v>8563</v>
      </c>
    </row>
    <row r="596">
      <c r="A596" s="5">
        <f>IFERROR(__xludf.DUMMYFUNCTION("""COMPUTED_VALUE"""),45812.64583333333)</f>
        <v>45812.64583</v>
      </c>
      <c r="B596" s="5">
        <f>IFERROR(__xludf.DUMMYFUNCTION("""COMPUTED_VALUE"""),8563.5)</f>
        <v>8563.5</v>
      </c>
    </row>
    <row r="597">
      <c r="A597" s="5">
        <f>IFERROR(__xludf.DUMMYFUNCTION("""COMPUTED_VALUE"""),45813.64583333333)</f>
        <v>45813.64583</v>
      </c>
      <c r="B597" s="5">
        <f>IFERROR(__xludf.DUMMYFUNCTION("""COMPUTED_VALUE"""),8557.5)</f>
        <v>8557.5</v>
      </c>
    </row>
    <row r="598">
      <c r="A598" s="5">
        <f>IFERROR(__xludf.DUMMYFUNCTION("""COMPUTED_VALUE"""),45814.64583333333)</f>
        <v>45814.64583</v>
      </c>
      <c r="B598" s="5">
        <f>IFERROR(__xludf.DUMMYFUNCTION("""COMPUTED_VALUE"""),8637.0)</f>
        <v>8637</v>
      </c>
    </row>
    <row r="599">
      <c r="A599" s="5">
        <f>IFERROR(__xludf.DUMMYFUNCTION("""COMPUTED_VALUE"""),45817.64583333333)</f>
        <v>45817.64583</v>
      </c>
      <c r="B599" s="5">
        <f>IFERROR(__xludf.DUMMYFUNCTION("""COMPUTED_VALUE"""),8641.0)</f>
        <v>8641</v>
      </c>
    </row>
    <row r="600">
      <c r="A600" s="5">
        <f>IFERROR(__xludf.DUMMYFUNCTION("""COMPUTED_VALUE"""),45818.64583333333)</f>
        <v>45818.64583</v>
      </c>
      <c r="B600" s="5">
        <f>IFERROR(__xludf.DUMMYFUNCTION("""COMPUTED_VALUE"""),8626.0)</f>
        <v>8626</v>
      </c>
    </row>
    <row r="601">
      <c r="A601" s="5">
        <f>IFERROR(__xludf.DUMMYFUNCTION("""COMPUTED_VALUE"""),45819.64583333333)</f>
        <v>45819.64583</v>
      </c>
      <c r="B601" s="5">
        <f>IFERROR(__xludf.DUMMYFUNCTION("""COMPUTED_VALUE"""),8719.0)</f>
        <v>8719</v>
      </c>
    </row>
    <row r="602">
      <c r="A602" s="5">
        <f>IFERROR(__xludf.DUMMYFUNCTION("""COMPUTED_VALUE"""),45820.64583333333)</f>
        <v>45820.64583</v>
      </c>
      <c r="B602" s="5">
        <f>IFERROR(__xludf.DUMMYFUNCTION("""COMPUTED_VALUE"""),8567.0)</f>
        <v>8567</v>
      </c>
    </row>
    <row r="603">
      <c r="A603" s="5">
        <f>IFERROR(__xludf.DUMMYFUNCTION("""COMPUTED_VALUE"""),45821.64583333333)</f>
        <v>45821.64583</v>
      </c>
      <c r="B603" s="5">
        <f>IFERROR(__xludf.DUMMYFUNCTION("""COMPUTED_VALUE"""),8463.5)</f>
        <v>8463.5</v>
      </c>
    </row>
    <row r="604">
      <c r="A604" s="5">
        <f>IFERROR(__xludf.DUMMYFUNCTION("""COMPUTED_VALUE"""),45824.64583333333)</f>
        <v>45824.64583</v>
      </c>
      <c r="B604" s="5">
        <f>IFERROR(__xludf.DUMMYFUNCTION("""COMPUTED_VALUE"""),8529.5)</f>
        <v>8529.5</v>
      </c>
    </row>
    <row r="605">
      <c r="A605" s="5">
        <f>IFERROR(__xludf.DUMMYFUNCTION("""COMPUTED_VALUE"""),45825.64583333333)</f>
        <v>45825.64583</v>
      </c>
      <c r="B605" s="5">
        <f>IFERROR(__xludf.DUMMYFUNCTION("""COMPUTED_VALUE"""),8494.5)</f>
        <v>8494.5</v>
      </c>
    </row>
    <row r="606">
      <c r="A606" s="5">
        <f>IFERROR(__xludf.DUMMYFUNCTION("""COMPUTED_VALUE"""),45826.64583333333)</f>
        <v>45826.64583</v>
      </c>
      <c r="B606" s="5">
        <f>IFERROR(__xludf.DUMMYFUNCTION("""COMPUTED_VALUE"""),8468.0)</f>
        <v>8468</v>
      </c>
    </row>
    <row r="607">
      <c r="A607" s="5">
        <f>IFERROR(__xludf.DUMMYFUNCTION("""COMPUTED_VALUE"""),45827.64583333333)</f>
        <v>45827.64583</v>
      </c>
      <c r="B607" s="5">
        <f>IFERROR(__xludf.DUMMYFUNCTION("""COMPUTED_VALUE"""),8496.0)</f>
        <v>8496</v>
      </c>
    </row>
    <row r="608">
      <c r="A608" s="5">
        <f>IFERROR(__xludf.DUMMYFUNCTION("""COMPUTED_VALUE"""),45828.64583333333)</f>
        <v>45828.64583</v>
      </c>
      <c r="B608" s="5">
        <f>IFERROR(__xludf.DUMMYFUNCTION("""COMPUTED_VALUE"""),8371.0)</f>
        <v>8371</v>
      </c>
    </row>
    <row r="609">
      <c r="A609" s="5">
        <f>IFERROR(__xludf.DUMMYFUNCTION("""COMPUTED_VALUE"""),45831.64583333333)</f>
        <v>45831.64583</v>
      </c>
      <c r="B609" s="5">
        <f>IFERROR(__xludf.DUMMYFUNCTION("""COMPUTED_VALUE"""),8286.5)</f>
        <v>8286.5</v>
      </c>
    </row>
    <row r="610">
      <c r="A610" s="5">
        <f>IFERROR(__xludf.DUMMYFUNCTION("""COMPUTED_VALUE"""),45832.64583333333)</f>
        <v>45832.64583</v>
      </c>
      <c r="B610" s="5">
        <f>IFERROR(__xludf.DUMMYFUNCTION("""COMPUTED_VALUE"""),8377.0)</f>
        <v>8377</v>
      </c>
    </row>
    <row r="611">
      <c r="A611" s="5">
        <f>IFERROR(__xludf.DUMMYFUNCTION("""COMPUTED_VALUE"""),45833.64583333333)</f>
        <v>45833.64583</v>
      </c>
      <c r="B611" s="5">
        <f>IFERROR(__xludf.DUMMYFUNCTION("""COMPUTED_VALUE"""),8389.5)</f>
        <v>8389.5</v>
      </c>
    </row>
    <row r="612">
      <c r="A612" s="5">
        <f>IFERROR(__xludf.DUMMYFUNCTION("""COMPUTED_VALUE"""),45834.64583333333)</f>
        <v>45834.64583</v>
      </c>
      <c r="B612" s="5">
        <f>IFERROR(__xludf.DUMMYFUNCTION("""COMPUTED_VALUE"""),8433.0)</f>
        <v>8433</v>
      </c>
    </row>
    <row r="613">
      <c r="A613" s="5">
        <f>IFERROR(__xludf.DUMMYFUNCTION("""COMPUTED_VALUE"""),45835.64583333333)</f>
        <v>45835.64583</v>
      </c>
      <c r="B613" s="5">
        <f>IFERROR(__xludf.DUMMYFUNCTION("""COMPUTED_VALUE"""),8436.0)</f>
        <v>8436</v>
      </c>
    </row>
    <row r="614">
      <c r="A614" s="5">
        <f>IFERROR(__xludf.DUMMYFUNCTION("""COMPUTED_VALUE"""),45838.64583333333)</f>
        <v>45838.64583</v>
      </c>
      <c r="B614" s="5">
        <f>IFERROR(__xludf.DUMMYFUNCTION("""COMPUTED_VALUE"""),8376.0)</f>
        <v>8376</v>
      </c>
    </row>
    <row r="615">
      <c r="A615" s="5">
        <f>IFERROR(__xludf.DUMMYFUNCTION("""COMPUTED_VALUE"""),45839.64583333333)</f>
        <v>45839.64583</v>
      </c>
      <c r="B615" s="5">
        <f>IFERROR(__xludf.DUMMYFUNCTION("""COMPUTED_VALUE"""),8399.0)</f>
        <v>8399</v>
      </c>
    </row>
    <row r="616">
      <c r="A616" s="5">
        <f>IFERROR(__xludf.DUMMYFUNCTION("""COMPUTED_VALUE"""),45840.64583333333)</f>
        <v>45840.64583</v>
      </c>
      <c r="B616" s="5">
        <f>IFERROR(__xludf.DUMMYFUNCTION("""COMPUTED_VALUE"""),8356.5)</f>
        <v>8356.5</v>
      </c>
    </row>
    <row r="617">
      <c r="A617" s="5">
        <f>IFERROR(__xludf.DUMMYFUNCTION("""COMPUTED_VALUE"""),45841.64583333333)</f>
        <v>45841.64583</v>
      </c>
      <c r="B617" s="5">
        <f>IFERROR(__xludf.DUMMYFUNCTION("""COMPUTED_VALUE"""),8382.5)</f>
        <v>8382.5</v>
      </c>
    </row>
    <row r="618">
      <c r="A618" s="5">
        <f>IFERROR(__xludf.DUMMYFUNCTION("""COMPUTED_VALUE"""),45842.64583333333)</f>
        <v>45842.64583</v>
      </c>
      <c r="B618" s="5">
        <f>IFERROR(__xludf.DUMMYFUNCTION("""COMPUTED_VALUE"""),8433.0)</f>
        <v>8433</v>
      </c>
    </row>
    <row r="619">
      <c r="A619" s="5">
        <f>IFERROR(__xludf.DUMMYFUNCTION("""COMPUTED_VALUE"""),45845.64583333333)</f>
        <v>45845.64583</v>
      </c>
      <c r="B619" s="5">
        <f>IFERROR(__xludf.DUMMYFUNCTION("""COMPUTED_VALUE"""),8463.5)</f>
        <v>8463.5</v>
      </c>
    </row>
    <row r="620">
      <c r="A620" s="5">
        <f>IFERROR(__xludf.DUMMYFUNCTION("""COMPUTED_VALUE"""),45846.64583333333)</f>
        <v>45846.64583</v>
      </c>
      <c r="B620" s="5">
        <f>IFERROR(__xludf.DUMMYFUNCTION("""COMPUTED_VALUE"""),8339.5)</f>
        <v>8339.5</v>
      </c>
    </row>
    <row r="621">
      <c r="A621" s="5">
        <f>IFERROR(__xludf.DUMMYFUNCTION("""COMPUTED_VALUE"""),45847.64583333333)</f>
        <v>45847.64583</v>
      </c>
      <c r="B621" s="5">
        <f>IFERROR(__xludf.DUMMYFUNCTION("""COMPUTED_VALUE"""),8361.0)</f>
        <v>8361</v>
      </c>
    </row>
    <row r="622">
      <c r="A622" s="5">
        <f>IFERROR(__xludf.DUMMYFUNCTION("""COMPUTED_VALUE"""),45848.64583333333)</f>
        <v>45848.64583</v>
      </c>
      <c r="B622" s="5">
        <f>IFERROR(__xludf.DUMMYFUNCTION("""COMPUTED_VALUE"""),8285.0)</f>
        <v>8285</v>
      </c>
    </row>
    <row r="623">
      <c r="A623" s="5">
        <f>IFERROR(__xludf.DUMMYFUNCTION("""COMPUTED_VALUE"""),45849.64583333333)</f>
        <v>45849.64583</v>
      </c>
      <c r="B623" s="5">
        <f>IFERROR(__xludf.DUMMYFUNCTION("""COMPUTED_VALUE"""),8067.0)</f>
        <v>8067</v>
      </c>
    </row>
    <row r="624">
      <c r="A624" s="5">
        <f>IFERROR(__xludf.DUMMYFUNCTION("""COMPUTED_VALUE"""),45852.64583333333)</f>
        <v>45852.64583</v>
      </c>
      <c r="B624" s="5">
        <f>IFERROR(__xludf.DUMMYFUNCTION("""COMPUTED_VALUE"""),8087.5)</f>
        <v>8087.5</v>
      </c>
    </row>
    <row r="625">
      <c r="A625" s="5">
        <f>IFERROR(__xludf.DUMMYFUNCTION("""COMPUTED_VALUE"""),45853.64583333333)</f>
        <v>45853.64583</v>
      </c>
      <c r="B625" s="5">
        <f>IFERROR(__xludf.DUMMYFUNCTION("""COMPUTED_VALUE"""),8311.0)</f>
        <v>8311</v>
      </c>
    </row>
    <row r="626">
      <c r="A626" s="5">
        <f>IFERROR(__xludf.DUMMYFUNCTION("""COMPUTED_VALUE"""),45854.64583333333)</f>
        <v>45854.64583</v>
      </c>
      <c r="B626" s="5">
        <f>IFERROR(__xludf.DUMMYFUNCTION("""COMPUTED_VALUE"""),8302.5)</f>
        <v>8302.5</v>
      </c>
    </row>
    <row r="627">
      <c r="A627" s="5">
        <f>IFERROR(__xludf.DUMMYFUNCTION("""COMPUTED_VALUE"""),45855.64583333333)</f>
        <v>45855.64583</v>
      </c>
      <c r="B627" s="5">
        <f>IFERROR(__xludf.DUMMYFUNCTION("""COMPUTED_VALUE"""),8330.0)</f>
        <v>8330</v>
      </c>
    </row>
    <row r="628">
      <c r="A628" s="5">
        <f>IFERROR(__xludf.DUMMYFUNCTION("""COMPUTED_VALUE"""),45856.64583333333)</f>
        <v>45856.64583</v>
      </c>
      <c r="B628" s="5">
        <f>IFERROR(__xludf.DUMMYFUNCTION("""COMPUTED_VALUE"""),8347.5)</f>
        <v>8347.5</v>
      </c>
    </row>
    <row r="629">
      <c r="A629" s="5">
        <f>IFERROR(__xludf.DUMMYFUNCTION("""COMPUTED_VALUE"""),45859.64583333333)</f>
        <v>45859.64583</v>
      </c>
      <c r="B629" s="5">
        <f>IFERROR(__xludf.DUMMYFUNCTION("""COMPUTED_VALUE"""),8438.5)</f>
        <v>8438.5</v>
      </c>
    </row>
    <row r="630">
      <c r="A630" s="5">
        <f>IFERROR(__xludf.DUMMYFUNCTION("""COMPUTED_VALUE"""),45860.64583333333)</f>
        <v>45860.64583</v>
      </c>
      <c r="B630" s="5">
        <f>IFERROR(__xludf.DUMMYFUNCTION("""COMPUTED_VALUE"""),8295.0)</f>
        <v>8295</v>
      </c>
    </row>
    <row r="631">
      <c r="A631" s="5">
        <f>IFERROR(__xludf.DUMMYFUNCTION("""COMPUTED_VALUE"""),45861.64583333333)</f>
        <v>45861.64583</v>
      </c>
      <c r="B631" s="5">
        <f>IFERROR(__xludf.DUMMYFUNCTION("""COMPUTED_VALUE"""),8397.0)</f>
        <v>8397</v>
      </c>
    </row>
    <row r="632">
      <c r="A632" s="5">
        <f>IFERROR(__xludf.DUMMYFUNCTION("""COMPUTED_VALUE"""),45862.64583333333)</f>
        <v>45862.64583</v>
      </c>
      <c r="B632" s="5">
        <f>IFERROR(__xludf.DUMMYFUNCTION("""COMPUTED_VALUE"""),8288.5)</f>
        <v>8288.5</v>
      </c>
    </row>
    <row r="633">
      <c r="A633" s="5">
        <f>IFERROR(__xludf.DUMMYFUNCTION("""COMPUTED_VALUE"""),45863.64583333333)</f>
        <v>45863.64583</v>
      </c>
      <c r="B633" s="5">
        <f>IFERROR(__xludf.DUMMYFUNCTION("""COMPUTED_VALUE"""),8075.5)</f>
        <v>8075.5</v>
      </c>
    </row>
    <row r="634">
      <c r="A634" s="5">
        <f>IFERROR(__xludf.DUMMYFUNCTION("""COMPUTED_VALUE"""),45866.64583333333)</f>
        <v>45866.64583</v>
      </c>
      <c r="B634" s="5">
        <f>IFERROR(__xludf.DUMMYFUNCTION("""COMPUTED_VALUE"""),8089.5)</f>
        <v>8089.5</v>
      </c>
    </row>
    <row r="635">
      <c r="A635" s="5">
        <f>IFERROR(__xludf.DUMMYFUNCTION("""COMPUTED_VALUE"""),45867.64583333333)</f>
        <v>45867.64583</v>
      </c>
      <c r="B635" s="5">
        <f>IFERROR(__xludf.DUMMYFUNCTION("""COMPUTED_VALUE"""),8127.5)</f>
        <v>8127.5</v>
      </c>
    </row>
    <row r="636">
      <c r="A636" s="5">
        <f>IFERROR(__xludf.DUMMYFUNCTION("""COMPUTED_VALUE"""),45868.64583333333)</f>
        <v>45868.64583</v>
      </c>
      <c r="B636" s="5">
        <f>IFERROR(__xludf.DUMMYFUNCTION("""COMPUTED_VALUE"""),8043.5)</f>
        <v>8043.5</v>
      </c>
    </row>
    <row r="637">
      <c r="A637" s="5">
        <f>IFERROR(__xludf.DUMMYFUNCTION("""COMPUTED_VALUE"""),45869.64583333333)</f>
        <v>45869.64583</v>
      </c>
      <c r="B637" s="5">
        <f>IFERROR(__xludf.DUMMYFUNCTION("""COMPUTED_VALUE"""),8008.0)</f>
        <v>8008</v>
      </c>
    </row>
    <row r="638">
      <c r="A638" s="5">
        <f>IFERROR(__xludf.DUMMYFUNCTION("""COMPUTED_VALUE"""),45870.64583333333)</f>
        <v>45870.64583</v>
      </c>
      <c r="B638" s="5">
        <f>IFERROR(__xludf.DUMMYFUNCTION("""COMPUTED_VALUE"""),8044.5)</f>
        <v>8044.5</v>
      </c>
    </row>
    <row r="639">
      <c r="A639" s="5">
        <f>IFERROR(__xludf.DUMMYFUNCTION("""COMPUTED_VALUE"""),45873.64583333333)</f>
        <v>45873.64583</v>
      </c>
      <c r="B639" s="5">
        <f>IFERROR(__xludf.DUMMYFUNCTION("""COMPUTED_VALUE"""),8187.5)</f>
        <v>8187.5</v>
      </c>
    </row>
    <row r="640">
      <c r="A640" s="5">
        <f>IFERROR(__xludf.DUMMYFUNCTION("""COMPUTED_VALUE"""),45874.64583333333)</f>
        <v>45874.64583</v>
      </c>
      <c r="B640" s="5">
        <f>IFERROR(__xludf.DUMMYFUNCTION("""COMPUTED_VALUE"""),8230.5)</f>
        <v>8230.5</v>
      </c>
    </row>
    <row r="641">
      <c r="A641" s="5">
        <f>IFERROR(__xludf.DUMMYFUNCTION("""COMPUTED_VALUE"""),45875.64583333333)</f>
        <v>45875.64583</v>
      </c>
      <c r="B641" s="5">
        <f>IFERROR(__xludf.DUMMYFUNCTION("""COMPUTED_VALUE"""),8178.5)</f>
        <v>8178.5</v>
      </c>
    </row>
    <row r="642">
      <c r="A642" s="5">
        <f>IFERROR(__xludf.DUMMYFUNCTION("""COMPUTED_VALUE"""),45876.64583333333)</f>
        <v>45876.64583</v>
      </c>
      <c r="B642" s="5">
        <f>IFERROR(__xludf.DUMMYFUNCTION("""COMPUTED_VALUE"""),8229.0)</f>
        <v>8229</v>
      </c>
    </row>
    <row r="643">
      <c r="A643" s="5">
        <f>IFERROR(__xludf.DUMMYFUNCTION("""COMPUTED_VALUE"""),45877.64583333333)</f>
        <v>45877.64583</v>
      </c>
      <c r="B643" s="5">
        <f>IFERROR(__xludf.DUMMYFUNCTION("""COMPUTED_VALUE"""),8224.0)</f>
        <v>8224</v>
      </c>
    </row>
    <row r="644">
      <c r="A644" s="5">
        <f>IFERROR(__xludf.DUMMYFUNCTION("""COMPUTED_VALUE"""),45880.64583333333)</f>
        <v>45880.64583</v>
      </c>
      <c r="B644" s="5">
        <f>IFERROR(__xludf.DUMMYFUNCTION("""COMPUTED_VALUE"""),8275.0)</f>
        <v>8275</v>
      </c>
    </row>
    <row r="645">
      <c r="A645" s="5">
        <f>IFERROR(__xludf.DUMMYFUNCTION("""COMPUTED_VALUE"""),45881.64583333333)</f>
        <v>45881.64583</v>
      </c>
      <c r="B645" s="5">
        <f>IFERROR(__xludf.DUMMYFUNCTION("""COMPUTED_VALUE"""),8196.5)</f>
        <v>8196.5</v>
      </c>
    </row>
    <row r="646">
      <c r="A646" s="5">
        <f>IFERROR(__xludf.DUMMYFUNCTION("""COMPUTED_VALUE"""),45882.64583333333)</f>
        <v>45882.64583</v>
      </c>
      <c r="B646" s="5">
        <f>IFERROR(__xludf.DUMMYFUNCTION("""COMPUTED_VALUE"""),8248.5)</f>
        <v>8248.5</v>
      </c>
    </row>
    <row r="647">
      <c r="A647" s="5">
        <f>IFERROR(__xludf.DUMMYFUNCTION("""COMPUTED_VALUE"""),45883.64583333333)</f>
        <v>45883.64583</v>
      </c>
      <c r="B647" s="5">
        <f>IFERROR(__xludf.DUMMYFUNCTION("""COMPUTED_VALUE"""),8213.5)</f>
        <v>8213.5</v>
      </c>
    </row>
    <row r="648">
      <c r="A648" s="5">
        <f>IFERROR(__xludf.DUMMYFUNCTION("""COMPUTED_VALUE"""),45887.64583333333)</f>
        <v>45887.64583</v>
      </c>
      <c r="B648" s="5">
        <f>IFERROR(__xludf.DUMMYFUNCTION("""COMPUTED_VALUE"""),8588.5)</f>
        <v>8588.5</v>
      </c>
    </row>
    <row r="649">
      <c r="A649" s="5">
        <f>IFERROR(__xludf.DUMMYFUNCTION("""COMPUTED_VALUE"""),45888.64583333333)</f>
        <v>45888.64583</v>
      </c>
      <c r="B649" s="5">
        <f>IFERROR(__xludf.DUMMYFUNCTION("""COMPUTED_VALUE"""),8795.5)</f>
        <v>8795.5</v>
      </c>
    </row>
    <row r="650">
      <c r="A650" s="5">
        <f>IFERROR(__xludf.DUMMYFUNCTION("""COMPUTED_VALUE"""),45889.64583333333)</f>
        <v>45889.64583</v>
      </c>
      <c r="B650" s="5">
        <f>IFERROR(__xludf.DUMMYFUNCTION("""COMPUTED_VALUE"""),8827.5)</f>
        <v>8827.5</v>
      </c>
    </row>
    <row r="651">
      <c r="A651" s="5">
        <f>IFERROR(__xludf.DUMMYFUNCTION("""COMPUTED_VALUE"""),45890.64583333333)</f>
        <v>45890.64583</v>
      </c>
      <c r="B651" s="5">
        <f>IFERROR(__xludf.DUMMYFUNCTION("""COMPUTED_VALUE"""),8684.5)</f>
        <v>8684.5</v>
      </c>
    </row>
    <row r="652">
      <c r="A652" s="5">
        <f>IFERROR(__xludf.DUMMYFUNCTION("""COMPUTED_VALUE"""),45891.64583333333)</f>
        <v>45891.64583</v>
      </c>
      <c r="B652" s="5">
        <f>IFERROR(__xludf.DUMMYFUNCTION("""COMPUTED_VALUE"""),8679.5)</f>
        <v>8679.5</v>
      </c>
    </row>
    <row r="653">
      <c r="A653" s="5">
        <f>IFERROR(__xludf.DUMMYFUNCTION("""COMPUTED_VALUE"""),45894.64583333333)</f>
        <v>45894.64583</v>
      </c>
      <c r="B653" s="5">
        <f>IFERROR(__xludf.DUMMYFUNCTION("""COMPUTED_VALUE"""),8750.5)</f>
        <v>8750.5</v>
      </c>
    </row>
    <row r="654">
      <c r="A654" s="5">
        <f>IFERROR(__xludf.DUMMYFUNCTION("""COMPUTED_VALUE"""),45895.64583333333)</f>
        <v>45895.64583</v>
      </c>
      <c r="B654" s="5">
        <f>IFERROR(__xludf.DUMMYFUNCTION("""COMPUTED_VALUE"""),8691.5)</f>
        <v>8691.5</v>
      </c>
    </row>
    <row r="655">
      <c r="A655" s="5">
        <f>IFERROR(__xludf.DUMMYFUNCTION("""COMPUTED_VALUE"""),45897.64583333333)</f>
        <v>45897.64583</v>
      </c>
      <c r="B655" s="5">
        <f>IFERROR(__xludf.DUMMYFUNCTION("""COMPUTED_VALUE"""),8689.5)</f>
        <v>8689.5</v>
      </c>
    </row>
    <row r="656">
      <c r="A656" s="5">
        <f>IFERROR(__xludf.DUMMYFUNCTION("""COMPUTED_VALUE"""),45898.64583333333)</f>
        <v>45898.64583</v>
      </c>
      <c r="B656" s="5">
        <f>IFERROR(__xludf.DUMMYFUNCTION("""COMPUTED_VALUE"""),8631.5)</f>
        <v>8631.5</v>
      </c>
    </row>
    <row r="657">
      <c r="A657" s="5">
        <f>IFERROR(__xludf.DUMMYFUNCTION("""COMPUTED_VALUE"""),45901.64583333333)</f>
        <v>45901.64583</v>
      </c>
      <c r="B657" s="5">
        <f>IFERROR(__xludf.DUMMYFUNCTION("""COMPUTED_VALUE"""),8967.0)</f>
        <v>8967</v>
      </c>
    </row>
    <row r="658">
      <c r="A658" s="5">
        <f>IFERROR(__xludf.DUMMYFUNCTION("""COMPUTED_VALUE"""),45902.64583333333)</f>
        <v>45902.64583</v>
      </c>
      <c r="B658" s="5">
        <f>IFERROR(__xludf.DUMMYFUNCTION("""COMPUTED_VALUE"""),9030.5)</f>
        <v>9030.5</v>
      </c>
    </row>
    <row r="659">
      <c r="A659" s="5">
        <f>IFERROR(__xludf.DUMMYFUNCTION("""COMPUTED_VALUE"""),45903.64583333333)</f>
        <v>45903.64583</v>
      </c>
      <c r="B659" s="5">
        <f>IFERROR(__xludf.DUMMYFUNCTION("""COMPUTED_VALUE"""),9116.0)</f>
        <v>9116</v>
      </c>
    </row>
    <row r="660">
      <c r="A660" s="5">
        <f>IFERROR(__xludf.DUMMYFUNCTION("""COMPUTED_VALUE"""),45904.64583333333)</f>
        <v>45904.64583</v>
      </c>
      <c r="B660" s="5">
        <f>IFERROR(__xludf.DUMMYFUNCTION("""COMPUTED_VALUE"""),9071.0)</f>
        <v>9071</v>
      </c>
    </row>
    <row r="661">
      <c r="A661" s="5">
        <f>IFERROR(__xludf.DUMMYFUNCTION("""COMPUTED_VALUE"""),45905.64583333333)</f>
        <v>45905.64583</v>
      </c>
      <c r="B661" s="5">
        <f>IFERROR(__xludf.DUMMYFUNCTION("""COMPUTED_VALUE"""),9084.5)</f>
        <v>9084.5</v>
      </c>
    </row>
    <row r="662">
      <c r="A662" s="5">
        <f>IFERROR(__xludf.DUMMYFUNCTION("""COMPUTED_VALUE"""),45908.64583333333)</f>
        <v>45908.64583</v>
      </c>
      <c r="B662" s="5">
        <f>IFERROR(__xludf.DUMMYFUNCTION("""COMPUTED_VALUE"""),9433.5)</f>
        <v>9433.5</v>
      </c>
    </row>
    <row r="663">
      <c r="A663" s="5">
        <f>IFERROR(__xludf.DUMMYFUNCTION("""COMPUTED_VALUE"""),45909.64583333333)</f>
        <v>45909.64583</v>
      </c>
      <c r="B663" s="5">
        <f>IFERROR(__xludf.DUMMYFUNCTION("""COMPUTED_VALUE"""),9383.0)</f>
        <v>9383</v>
      </c>
    </row>
    <row r="664">
      <c r="A664" s="5">
        <f>IFERROR(__xludf.DUMMYFUNCTION("""COMPUTED_VALUE"""),45910.64583333333)</f>
        <v>45910.64583</v>
      </c>
      <c r="B664" s="5">
        <f>IFERROR(__xludf.DUMMYFUNCTION("""COMPUTED_VALUE"""),9244.0)</f>
        <v>9244</v>
      </c>
    </row>
    <row r="665">
      <c r="A665" s="5">
        <f>IFERROR(__xludf.DUMMYFUNCTION("""COMPUTED_VALUE"""),45911.64583333333)</f>
        <v>45911.64583</v>
      </c>
      <c r="B665" s="5">
        <f>IFERROR(__xludf.DUMMYFUNCTION("""COMPUTED_VALUE"""),9113.5)</f>
        <v>9113.5</v>
      </c>
    </row>
    <row r="666">
      <c r="A666" s="5">
        <f>IFERROR(__xludf.DUMMYFUNCTION("""COMPUTED_VALUE"""),45912.64583333333)</f>
        <v>45912.64583</v>
      </c>
      <c r="B666" s="5">
        <f>IFERROR(__xludf.DUMMYFUNCTION("""COMPUTED_VALUE"""),8999.5)</f>
        <v>8999.5</v>
      </c>
    </row>
    <row r="667">
      <c r="A667" s="5">
        <f>IFERROR(__xludf.DUMMYFUNCTION("""COMPUTED_VALUE"""),45915.64583333333)</f>
        <v>45915.64583</v>
      </c>
      <c r="B667" s="5">
        <f>IFERROR(__xludf.DUMMYFUNCTION("""COMPUTED_VALUE"""),9025.0)</f>
        <v>9025</v>
      </c>
    </row>
    <row r="668">
      <c r="A668" s="5">
        <f>IFERROR(__xludf.DUMMYFUNCTION("""COMPUTED_VALUE"""),45916.64583333333)</f>
        <v>45916.64583</v>
      </c>
      <c r="B668" s="5">
        <f>IFERROR(__xludf.DUMMYFUNCTION("""COMPUTED_VALUE"""),9072.5)</f>
        <v>9072.5</v>
      </c>
    </row>
    <row r="669">
      <c r="A669" s="5">
        <f>IFERROR(__xludf.DUMMYFUNCTION("""COMPUTED_VALUE"""),45917.64583333333)</f>
        <v>45917.64583</v>
      </c>
      <c r="B669" s="5">
        <f>IFERROR(__xludf.DUMMYFUNCTION("""COMPUTED_VALUE"""),9084.0)</f>
        <v>9084</v>
      </c>
    </row>
    <row r="670">
      <c r="A670" s="5">
        <f>IFERROR(__xludf.DUMMYFUNCTION("""COMPUTED_VALUE"""),45918.64583333333)</f>
        <v>45918.64583</v>
      </c>
      <c r="B670" s="5">
        <f>IFERROR(__xludf.DUMMYFUNCTION("""COMPUTED_VALUE"""),9075.0)</f>
        <v>9075</v>
      </c>
    </row>
    <row r="671">
      <c r="A671" s="5">
        <f>IFERROR(__xludf.DUMMYFUNCTION("""COMPUTED_VALUE"""),45919.64583333333)</f>
        <v>45919.64583</v>
      </c>
      <c r="B671" s="5">
        <f>IFERROR(__xludf.DUMMYFUNCTION("""COMPUTED_VALUE"""),8971.5)</f>
        <v>8971.5</v>
      </c>
    </row>
    <row r="672">
      <c r="A672" s="5">
        <f>IFERROR(__xludf.DUMMYFUNCTION("""COMPUTED_VALUE"""),45922.64583333333)</f>
        <v>45922.64583</v>
      </c>
      <c r="B672" s="5">
        <f>IFERROR(__xludf.DUMMYFUNCTION("""COMPUTED_VALUE"""),9054.5)</f>
        <v>9054.5</v>
      </c>
    </row>
    <row r="673">
      <c r="A673" s="5">
        <f>IFERROR(__xludf.DUMMYFUNCTION("""COMPUTED_VALUE"""),45923.64583333333)</f>
        <v>45923.64583</v>
      </c>
      <c r="B673" s="5">
        <f>IFERROR(__xludf.DUMMYFUNCTION("""COMPUTED_VALUE"""),8984.5)</f>
        <v>8984.5</v>
      </c>
    </row>
    <row r="674">
      <c r="A674" s="5">
        <f>IFERROR(__xludf.DUMMYFUNCTION("""COMPUTED_VALUE"""),45924.64583333333)</f>
        <v>45924.64583</v>
      </c>
      <c r="B674" s="5">
        <f>IFERROR(__xludf.DUMMYFUNCTION("""COMPUTED_VALUE"""),8839.0)</f>
        <v>8839</v>
      </c>
    </row>
    <row r="675">
      <c r="A675" s="5">
        <f>IFERROR(__xludf.DUMMYFUNCTION("""COMPUTED_VALUE"""),45925.64583333333)</f>
        <v>45925.64583</v>
      </c>
      <c r="B675" s="5">
        <f>IFERROR(__xludf.DUMMYFUNCTION("""COMPUTED_VALUE"""),8842.5)</f>
        <v>8842.5</v>
      </c>
    </row>
    <row r="676">
      <c r="A676" s="5">
        <f>IFERROR(__xludf.DUMMYFUNCTION("""COMPUTED_VALUE"""),45926.64583333333)</f>
        <v>45926.64583</v>
      </c>
      <c r="B676" s="5">
        <f>IFERROR(__xludf.DUMMYFUNCTION("""COMPUTED_VALUE"""),8702.0)</f>
        <v>8702</v>
      </c>
    </row>
    <row r="677">
      <c r="A677" s="5">
        <f>IFERROR(__xludf.DUMMYFUNCTION("""COMPUTED_VALUE"""),45929.64583333333)</f>
        <v>45929.64583</v>
      </c>
      <c r="B677" s="5">
        <f>IFERROR(__xludf.DUMMYFUNCTION("""COMPUTED_VALUE"""),8717.5)</f>
        <v>8717.5</v>
      </c>
    </row>
    <row r="678">
      <c r="A678" s="5">
        <f>IFERROR(__xludf.DUMMYFUNCTION("""COMPUTED_VALUE"""),45930.64583333333)</f>
        <v>45930.64583</v>
      </c>
      <c r="B678" s="5">
        <f>IFERROR(__xludf.DUMMYFUNCTION("""COMPUTED_VALUE"""),8678.5)</f>
        <v>8678.5</v>
      </c>
    </row>
    <row r="679">
      <c r="A679" s="5">
        <f>IFERROR(__xludf.DUMMYFUNCTION("""COMPUTED_VALUE"""),45931.64583333333)</f>
        <v>45931.64583</v>
      </c>
      <c r="B679" s="5">
        <f>IFERROR(__xludf.DUMMYFUNCTION("""COMPUTED_VALUE"""),8626.5)</f>
        <v>8626.5</v>
      </c>
    </row>
    <row r="680">
      <c r="A680" s="5">
        <f>IFERROR(__xludf.DUMMYFUNCTION("""COMPUTED_VALUE"""),45933.64583333333)</f>
        <v>45933.64583</v>
      </c>
      <c r="B680" s="5">
        <f>IFERROR(__xludf.DUMMYFUNCTION("""COMPUTED_VALUE"""),8679.5)</f>
        <v>8679.5</v>
      </c>
    </row>
    <row r="681">
      <c r="A681" s="5">
        <f>IFERROR(__xludf.DUMMYFUNCTION("""COMPUTED_VALUE"""),45936.64583333333)</f>
        <v>45936.64583</v>
      </c>
      <c r="B681" s="5">
        <f>IFERROR(__xludf.DUMMYFUNCTION("""COMPUTED_VALUE"""),8792.0)</f>
        <v>8792</v>
      </c>
    </row>
    <row r="682">
      <c r="A682" s="5">
        <f>IFERROR(__xludf.DUMMYFUNCTION("""COMPUTED_VALUE"""),45937.64583333333)</f>
        <v>45937.64583</v>
      </c>
      <c r="B682" s="5">
        <f>IFERROR(__xludf.DUMMYFUNCTION("""COMPUTED_VALUE"""),8904.0)</f>
        <v>8904</v>
      </c>
    </row>
    <row r="683">
      <c r="A683" s="5">
        <f>IFERROR(__xludf.DUMMYFUNCTION("""COMPUTED_VALUE"""),45938.64583333333)</f>
        <v>45938.64583</v>
      </c>
      <c r="B683" s="5">
        <f>IFERROR(__xludf.DUMMYFUNCTION("""COMPUTED_VALUE"""),8792.0)</f>
        <v>8792</v>
      </c>
    </row>
    <row r="684">
      <c r="A684" s="5">
        <f>IFERROR(__xludf.DUMMYFUNCTION("""COMPUTED_VALUE"""),45939.64583333333)</f>
        <v>45939.64583</v>
      </c>
      <c r="B684" s="5">
        <f>IFERROR(__xludf.DUMMYFUNCTION("""COMPUTED_VALUE"""),8810.0)</f>
        <v>8810</v>
      </c>
    </row>
    <row r="685">
      <c r="A685" s="5">
        <f>IFERROR(__xludf.DUMMYFUNCTION("""COMPUTED_VALUE"""),45940.64583333333)</f>
        <v>45940.64583</v>
      </c>
      <c r="B685" s="5">
        <f>IFERROR(__xludf.DUMMYFUNCTION("""COMPUTED_VALUE"""),8946.5)</f>
        <v>8946.5</v>
      </c>
    </row>
    <row r="686">
      <c r="A686" s="5">
        <f>IFERROR(__xludf.DUMMYFUNCTION("""COMPUTED_VALUE"""),45943.64583333333)</f>
        <v>45943.64583</v>
      </c>
      <c r="B686" s="5">
        <f>IFERROR(__xludf.DUMMYFUNCTION("""COMPUTED_VALUE"""),9066.0)</f>
        <v>9066</v>
      </c>
    </row>
    <row r="687">
      <c r="A687" s="5">
        <f>IFERROR(__xludf.DUMMYFUNCTION("""COMPUTED_VALUE"""),45944.64583333333)</f>
        <v>45944.64583</v>
      </c>
      <c r="B687" s="5">
        <f>IFERROR(__xludf.DUMMYFUNCTION("""COMPUTED_VALUE"""),9102.5)</f>
        <v>9102.5</v>
      </c>
    </row>
    <row r="688">
      <c r="A688" s="5">
        <f>IFERROR(__xludf.DUMMYFUNCTION("""COMPUTED_VALUE"""),45945.64583333333)</f>
        <v>45945.64583</v>
      </c>
      <c r="B688" s="5">
        <f>IFERROR(__xludf.DUMMYFUNCTION("""COMPUTED_VALUE"""),8998.0)</f>
        <v>8998</v>
      </c>
    </row>
    <row r="689">
      <c r="A689" s="5">
        <f>IFERROR(__xludf.DUMMYFUNCTION("""COMPUTED_VALUE"""),45946.64583333333)</f>
        <v>45946.64583</v>
      </c>
      <c r="B689" s="5">
        <f>IFERROR(__xludf.DUMMYFUNCTION("""COMPUTED_VALUE"""),9151.5)</f>
        <v>9151.5</v>
      </c>
    </row>
    <row r="690">
      <c r="A690" s="5">
        <f>IFERROR(__xludf.DUMMYFUNCTION("""COMPUTED_VALUE"""),45947.64583333333)</f>
        <v>45947.64583</v>
      </c>
      <c r="B690" s="5">
        <f>IFERROR(__xludf.DUMMYFUNCTION("""COMPUTED_VALUE"""),9150.5)</f>
        <v>9150.5</v>
      </c>
    </row>
    <row r="691">
      <c r="A691" s="5">
        <f>IFERROR(__xludf.DUMMYFUNCTION("""COMPUTED_VALUE"""),45950.64583333333)</f>
        <v>45950.64583</v>
      </c>
      <c r="B691" s="5">
        <f>IFERROR(__xludf.DUMMYFUNCTION("""COMPUTED_VALUE"""),9124.5)</f>
        <v>9124.5</v>
      </c>
    </row>
    <row r="692">
      <c r="A692" s="5">
        <f>IFERROR(__xludf.DUMMYFUNCTION("""COMPUTED_VALUE"""),45951.64583333333)</f>
        <v>45951.64583</v>
      </c>
      <c r="B692" s="5">
        <f>IFERROR(__xludf.DUMMYFUNCTION("""COMPUTED_VALUE"""),9118.0)</f>
        <v>9118</v>
      </c>
    </row>
    <row r="693">
      <c r="A693" s="5">
        <f>IFERROR(__xludf.DUMMYFUNCTION("""COMPUTED_VALUE"""),45953.64583333333)</f>
        <v>45953.64583</v>
      </c>
      <c r="B693" s="5">
        <f>IFERROR(__xludf.DUMMYFUNCTION("""COMPUTED_VALUE"""),9047.0)</f>
        <v>9047</v>
      </c>
    </row>
    <row r="694">
      <c r="A694" s="5">
        <f>IFERROR(__xludf.DUMMYFUNCTION("""COMPUTED_VALUE"""),45954.64583333333)</f>
        <v>45954.64583</v>
      </c>
      <c r="B694" s="5">
        <f>IFERROR(__xludf.DUMMYFUNCTION("""COMPUTED_VALUE"""),9076.5)</f>
        <v>9076.5</v>
      </c>
    </row>
    <row r="695">
      <c r="A695" s="5">
        <f>IFERROR(__xludf.DUMMYFUNCTION("""COMPUTED_VALUE"""),45957.64583333333)</f>
        <v>45957.64583</v>
      </c>
      <c r="B695" s="5">
        <f>IFERROR(__xludf.DUMMYFUNCTION("""COMPUTED_VALUE"""),9095.5)</f>
        <v>9095.5</v>
      </c>
    </row>
    <row r="696">
      <c r="A696" s="5">
        <f>IFERROR(__xludf.DUMMYFUNCTION("""COMPUTED_VALUE"""),45958.64583333333)</f>
        <v>45958.64583</v>
      </c>
      <c r="B696" s="5">
        <f>IFERROR(__xludf.DUMMYFUNCTION("""COMPUTED_VALUE"""),9057.5)</f>
        <v>9057.5</v>
      </c>
    </row>
    <row r="697">
      <c r="A697" s="5">
        <f>IFERROR(__xludf.DUMMYFUNCTION("""COMPUTED_VALUE"""),45959.64583333333)</f>
        <v>45959.64583</v>
      </c>
      <c r="B697" s="5">
        <f>IFERROR(__xludf.DUMMYFUNCTION("""COMPUTED_VALUE"""),9034.0)</f>
        <v>9034</v>
      </c>
    </row>
    <row r="698">
      <c r="A698" s="5">
        <f>IFERROR(__xludf.DUMMYFUNCTION("""COMPUTED_VALUE"""),45960.64583333333)</f>
        <v>45960.64583</v>
      </c>
      <c r="B698" s="5">
        <f>IFERROR(__xludf.DUMMYFUNCTION("""COMPUTED_VALUE"""),8923.0)</f>
        <v>8923</v>
      </c>
    </row>
    <row r="699">
      <c r="A699" s="5">
        <f>IFERROR(__xludf.DUMMYFUNCTION("""COMPUTED_VALUE"""),45961.64583333333)</f>
        <v>45961.64583</v>
      </c>
      <c r="B699" s="5">
        <f>IFERROR(__xludf.DUMMYFUNCTION("""COMPUTED_VALUE"""),8892.5)</f>
        <v>8892.5</v>
      </c>
    </row>
    <row r="700">
      <c r="A700" s="5">
        <f>IFERROR(__xludf.DUMMYFUNCTION("""COMPUTED_VALUE"""),45964.64583333333)</f>
        <v>45964.64583</v>
      </c>
      <c r="B700" s="5">
        <f>IFERROR(__xludf.DUMMYFUNCTION("""COMPUTED_VALUE"""),8922.5)</f>
        <v>8922.5</v>
      </c>
    </row>
    <row r="701">
      <c r="A701" s="5">
        <f>IFERROR(__xludf.DUMMYFUNCTION("""COMPUTED_VALUE"""),45965.64583333333)</f>
        <v>45965.64583</v>
      </c>
      <c r="B701" s="5">
        <f>IFERROR(__xludf.DUMMYFUNCTION("""COMPUTED_VALUE"""),8751.0)</f>
        <v>8751</v>
      </c>
    </row>
    <row r="702">
      <c r="A702" s="5">
        <f>IFERROR(__xludf.DUMMYFUNCTION("""COMPUTED_VALUE"""),45967.64583333333)</f>
        <v>45967.64583</v>
      </c>
      <c r="B702" s="5">
        <f>IFERROR(__xludf.DUMMYFUNCTION("""COMPUTED_VALUE"""),8720.5)</f>
        <v>8720.5</v>
      </c>
    </row>
    <row r="703">
      <c r="A703" s="5">
        <f>IFERROR(__xludf.DUMMYFUNCTION("""COMPUTED_VALUE"""),45968.64583333333)</f>
        <v>45968.64583</v>
      </c>
      <c r="B703" s="5">
        <f>IFERROR(__xludf.DUMMYFUNCTION("""COMPUTED_VALUE"""),8721.5)</f>
        <v>8721.5</v>
      </c>
    </row>
    <row r="704">
      <c r="A704" s="5">
        <f>IFERROR(__xludf.DUMMYFUNCTION("""COMPUTED_VALUE"""),45971.64583333333)</f>
        <v>45971.64583</v>
      </c>
      <c r="B704" s="5">
        <f>IFERROR(__xludf.DUMMYFUNCTION("""COMPUTED_VALUE"""),8772.0)</f>
        <v>8772</v>
      </c>
    </row>
    <row r="705">
      <c r="A705" s="5">
        <f>IFERROR(__xludf.DUMMYFUNCTION("""COMPUTED_VALUE"""),45972.64583333333)</f>
        <v>45972.64583</v>
      </c>
      <c r="B705" s="5">
        <f>IFERROR(__xludf.DUMMYFUNCTION("""COMPUTED_VALUE"""),8895.0)</f>
        <v>8895</v>
      </c>
    </row>
    <row r="706">
      <c r="A706" s="5">
        <f>IFERROR(__xludf.DUMMYFUNCTION("""COMPUTED_VALUE"""),45973.64583333333)</f>
        <v>45973.64583</v>
      </c>
      <c r="B706" s="5">
        <f>IFERROR(__xludf.DUMMYFUNCTION("""COMPUTED_VALUE"""),8868.0)</f>
        <v>8868</v>
      </c>
    </row>
    <row r="707">
      <c r="A707" s="5">
        <f>IFERROR(__xludf.DUMMYFUNCTION("""COMPUTED_VALUE"""),45974.64583333333)</f>
        <v>45974.64583</v>
      </c>
      <c r="B707" s="5">
        <f>IFERROR(__xludf.DUMMYFUNCTION("""COMPUTED_VALUE"""),8867.5)</f>
        <v>8867.5</v>
      </c>
    </row>
    <row r="708">
      <c r="A708" s="5">
        <f>IFERROR(__xludf.DUMMYFUNCTION("""COMPUTED_VALUE"""),45975.64583333333)</f>
        <v>45975.64583</v>
      </c>
      <c r="B708" s="5">
        <f>IFERROR(__xludf.DUMMYFUNCTION("""COMPUTED_VALUE"""),8843.0)</f>
        <v>8843</v>
      </c>
    </row>
    <row r="709">
      <c r="A709" s="5">
        <f>IFERROR(__xludf.DUMMYFUNCTION("""COMPUTED_VALUE"""),45978.64583333333)</f>
        <v>45978.64583</v>
      </c>
      <c r="B709" s="5">
        <f>IFERROR(__xludf.DUMMYFUNCTION("""COMPUTED_VALUE"""),8945.5)</f>
        <v>8945.5</v>
      </c>
    </row>
    <row r="710">
      <c r="A710" s="5">
        <f>IFERROR(__xludf.DUMMYFUNCTION("""COMPUTED_VALUE"""),45979.64583333333)</f>
        <v>45979.64583</v>
      </c>
      <c r="B710" s="5">
        <f>IFERROR(__xludf.DUMMYFUNCTION("""COMPUTED_VALUE"""),8921.0)</f>
        <v>8921</v>
      </c>
    </row>
    <row r="711">
      <c r="A711" s="5">
        <f>IFERROR(__xludf.DUMMYFUNCTION("""COMPUTED_VALUE"""),45980.64583333333)</f>
        <v>45980.64583</v>
      </c>
      <c r="B711" s="5">
        <f>IFERROR(__xludf.DUMMYFUNCTION("""COMPUTED_VALUE"""),8884.5)</f>
        <v>8884.5</v>
      </c>
    </row>
    <row r="712">
      <c r="A712" s="5">
        <f>IFERROR(__xludf.DUMMYFUNCTION("""COMPUTED_VALUE"""),45981.64583333333)</f>
        <v>45981.64583</v>
      </c>
      <c r="B712" s="5">
        <f>IFERROR(__xludf.DUMMYFUNCTION("""COMPUTED_VALUE"""),8979.5)</f>
        <v>8979.5</v>
      </c>
    </row>
    <row r="713">
      <c r="A713" s="5">
        <f>IFERROR(__xludf.DUMMYFUNCTION("""COMPUTED_VALUE"""),45982.64583333333)</f>
        <v>45982.64583</v>
      </c>
      <c r="B713" s="5">
        <f>IFERROR(__xludf.DUMMYFUNCTION("""COMPUTED_VALUE"""),8892.0)</f>
        <v>8892</v>
      </c>
    </row>
    <row r="714">
      <c r="A714" s="5">
        <f>IFERROR(__xludf.DUMMYFUNCTION("""COMPUTED_VALUE"""),45985.64583333333)</f>
        <v>45985.64583</v>
      </c>
      <c r="B714" s="5">
        <f>IFERROR(__xludf.DUMMYFUNCTION("""COMPUTED_VALUE"""),9007.5)</f>
        <v>9007.5</v>
      </c>
    </row>
    <row r="715">
      <c r="A715" s="5">
        <f>IFERROR(__xludf.DUMMYFUNCTION("""COMPUTED_VALUE"""),45986.64583333333)</f>
        <v>45986.64583</v>
      </c>
      <c r="B715" s="5">
        <f>IFERROR(__xludf.DUMMYFUNCTION("""COMPUTED_VALUE"""),9048.0)</f>
        <v>9048</v>
      </c>
    </row>
    <row r="716">
      <c r="A716" s="5">
        <f>IFERROR(__xludf.DUMMYFUNCTION("""COMPUTED_VALUE"""),45987.64583333333)</f>
        <v>45987.64583</v>
      </c>
      <c r="B716" s="5">
        <f>IFERROR(__xludf.DUMMYFUNCTION("""COMPUTED_VALUE"""),9164.0)</f>
        <v>9164</v>
      </c>
    </row>
    <row r="717">
      <c r="A717" s="5">
        <f>IFERROR(__xludf.DUMMYFUNCTION("""COMPUTED_VALUE"""),45988.64583333333)</f>
        <v>45988.64583</v>
      </c>
      <c r="B717" s="5">
        <f>IFERROR(__xludf.DUMMYFUNCTION("""COMPUTED_VALUE"""),9022.5)</f>
        <v>9022.5</v>
      </c>
    </row>
    <row r="718">
      <c r="A718" s="5">
        <f>IFERROR(__xludf.DUMMYFUNCTION("""COMPUTED_VALUE"""),45989.64583333333)</f>
        <v>45989.64583</v>
      </c>
      <c r="B718" s="5">
        <f>IFERROR(__xludf.DUMMYFUNCTION("""COMPUTED_VALUE"""),9073.5)</f>
        <v>9073.5</v>
      </c>
    </row>
    <row r="719">
      <c r="A719" s="5">
        <f>IFERROR(__xludf.DUMMYFUNCTION("""COMPUTED_VALUE"""),45992.64583333333)</f>
        <v>45992.64583</v>
      </c>
      <c r="B719" s="5">
        <f>IFERROR(__xludf.DUMMYFUNCTION("""COMPUTED_VALUE"""),9096.0)</f>
        <v>9096</v>
      </c>
    </row>
    <row r="720">
      <c r="A720" s="5">
        <f>IFERROR(__xludf.DUMMYFUNCTION("""COMPUTED_VALUE"""),45993.64583333333)</f>
        <v>45993.64583</v>
      </c>
      <c r="B720" s="5">
        <f>IFERROR(__xludf.DUMMYFUNCTION("""COMPUTED_VALUE"""),9085.5)</f>
        <v>9085.5</v>
      </c>
    </row>
    <row r="721">
      <c r="A721" s="5">
        <f>IFERROR(__xludf.DUMMYFUNCTION("""COMPUTED_VALUE"""),45994.64583333333)</f>
        <v>45994.64583</v>
      </c>
      <c r="B721" s="5">
        <f>IFERROR(__xludf.DUMMYFUNCTION("""COMPUTED_VALUE"""),9000.5)</f>
        <v>9000.5</v>
      </c>
    </row>
    <row r="722">
      <c r="A722" s="5">
        <f>IFERROR(__xludf.DUMMYFUNCTION("""COMPUTED_VALUE"""),45995.64583333333)</f>
        <v>45995.64583</v>
      </c>
      <c r="B722" s="5">
        <f>IFERROR(__xludf.DUMMYFUNCTION("""COMPUTED_VALUE"""),9085.0)</f>
        <v>9085</v>
      </c>
    </row>
    <row r="723">
      <c r="A723" s="5">
        <f>IFERROR(__xludf.DUMMYFUNCTION("""COMPUTED_VALUE"""),45996.64583333333)</f>
        <v>45996.64583</v>
      </c>
      <c r="B723" s="5">
        <f>IFERROR(__xludf.DUMMYFUNCTION("""COMPUTED_VALUE"""),9109.0)</f>
        <v>9109</v>
      </c>
    </row>
    <row r="724">
      <c r="A724" s="5">
        <f>IFERROR(__xludf.DUMMYFUNCTION("""COMPUTED_VALUE"""),45999.64583333333)</f>
        <v>45999.64583</v>
      </c>
      <c r="B724" s="5">
        <f>IFERROR(__xludf.DUMMYFUNCTION("""COMPUTED_VALUE"""),9026.0)</f>
        <v>9026</v>
      </c>
    </row>
    <row r="725">
      <c r="A725" s="5">
        <f>IFERROR(__xludf.DUMMYFUNCTION("""COMPUTED_VALUE"""),46000.64583333333)</f>
        <v>46000.64583</v>
      </c>
      <c r="B725" s="5">
        <f>IFERROR(__xludf.DUMMYFUNCTION("""COMPUTED_VALUE"""),8961.0)</f>
        <v>8961</v>
      </c>
    </row>
    <row r="726">
      <c r="A726" s="5">
        <f>IFERROR(__xludf.DUMMYFUNCTION("""COMPUTED_VALUE"""),46001.64583333333)</f>
        <v>46001.64583</v>
      </c>
      <c r="B726" s="5">
        <f>IFERROR(__xludf.DUMMYFUNCTION("""COMPUTED_VALUE"""),8991.0)</f>
        <v>8991</v>
      </c>
    </row>
    <row r="727">
      <c r="A727" s="5">
        <f>IFERROR(__xludf.DUMMYFUNCTION("""COMPUTED_VALUE"""),46002.64583333333)</f>
        <v>46002.64583</v>
      </c>
      <c r="B727" s="5">
        <f>IFERROR(__xludf.DUMMYFUNCTION("""COMPUTED_VALUE"""),9053.5)</f>
        <v>9053.5</v>
      </c>
    </row>
    <row r="728">
      <c r="A728" s="5">
        <f>IFERROR(__xludf.DUMMYFUNCTION("""COMPUTED_VALUE"""),46003.64583333333)</f>
        <v>46003.64583</v>
      </c>
      <c r="B728" s="5">
        <f>IFERROR(__xludf.DUMMYFUNCTION("""COMPUTED_VALUE"""),9015.0)</f>
        <v>9015</v>
      </c>
    </row>
    <row r="729">
      <c r="A729" s="5">
        <f>IFERROR(__xludf.DUMMYFUNCTION("""COMPUTED_VALUE"""),46006.64583333333)</f>
        <v>46006.64583</v>
      </c>
      <c r="B729" s="5">
        <f>IFERROR(__xludf.DUMMYFUNCTION("""COMPUTED_VALUE"""),8940.0)</f>
        <v>8940</v>
      </c>
    </row>
    <row r="730">
      <c r="A730" s="5">
        <f>IFERROR(__xludf.DUMMYFUNCTION("""COMPUTED_VALUE"""),46007.64583333333)</f>
        <v>46007.64583</v>
      </c>
      <c r="B730" s="5">
        <f>IFERROR(__xludf.DUMMYFUNCTION("""COMPUTED_VALUE"""),9008.0)</f>
        <v>9008</v>
      </c>
    </row>
    <row r="731">
      <c r="A731" s="5">
        <f>IFERROR(__xludf.DUMMYFUNCTION("""COMPUTED_VALUE"""),46008.64583333333)</f>
        <v>46008.64583</v>
      </c>
      <c r="B731" s="5">
        <f>IFERROR(__xludf.DUMMYFUNCTION("""COMPUTED_VALUE"""),8895.0)</f>
        <v>8895</v>
      </c>
    </row>
    <row r="732">
      <c r="A732" s="5">
        <f>IFERROR(__xludf.DUMMYFUNCTION("""COMPUTED_VALUE"""),46009.64583333333)</f>
        <v>46009.64583</v>
      </c>
      <c r="B732" s="5">
        <f>IFERROR(__xludf.DUMMYFUNCTION("""COMPUTED_VALUE"""),8831.0)</f>
        <v>8831</v>
      </c>
    </row>
    <row r="733">
      <c r="A733" s="5">
        <f>IFERROR(__xludf.DUMMYFUNCTION("""COMPUTED_VALUE"""),46010.64583333333)</f>
        <v>46010.64583</v>
      </c>
      <c r="B733" s="5">
        <f>IFERROR(__xludf.DUMMYFUNCTION("""COMPUTED_VALUE"""),9002.0)</f>
        <v>9002</v>
      </c>
    </row>
    <row r="734">
      <c r="A734" s="5">
        <f>IFERROR(__xludf.DUMMYFUNCTION("""COMPUTED_VALUE"""),46013.64583333333)</f>
        <v>46013.64583</v>
      </c>
      <c r="B734" s="5">
        <f>IFERROR(__xludf.DUMMYFUNCTION("""COMPUTED_VALUE"""),9164.0)</f>
        <v>9164</v>
      </c>
    </row>
    <row r="735">
      <c r="A735" s="5">
        <f>IFERROR(__xludf.DUMMYFUNCTION("""COMPUTED_VALUE"""),46014.64583333333)</f>
        <v>46014.64583</v>
      </c>
      <c r="B735" s="5">
        <f>IFERROR(__xludf.DUMMYFUNCTION("""COMPUTED_VALUE"""),9099.0)</f>
        <v>9099</v>
      </c>
    </row>
    <row r="736">
      <c r="A736" s="5">
        <f>IFERROR(__xludf.DUMMYFUNCTION("""COMPUTED_VALUE"""),46015.64583333333)</f>
        <v>46015.64583</v>
      </c>
      <c r="B736" s="5">
        <f>IFERROR(__xludf.DUMMYFUNCTION("""COMPUTED_VALUE"""),9170.0)</f>
        <v>9170</v>
      </c>
    </row>
    <row r="737">
      <c r="A737" s="5">
        <f>IFERROR(__xludf.DUMMYFUNCTION("""COMPUTED_VALUE"""),46017.64583333333)</f>
        <v>46017.64583</v>
      </c>
      <c r="B737" s="5">
        <f>IFERROR(__xludf.DUMMYFUNCTION("""COMPUTED_VALUE"""),9064.5)</f>
        <v>9064.5</v>
      </c>
    </row>
    <row r="738">
      <c r="A738" s="5">
        <f>IFERROR(__xludf.DUMMYFUNCTION("""COMPUTED_VALUE"""),46020.64583333333)</f>
        <v>46020.64583</v>
      </c>
      <c r="B738" s="5">
        <f>IFERROR(__xludf.DUMMYFUNCTION("""COMPUTED_VALUE"""),9087.0)</f>
        <v>9087</v>
      </c>
    </row>
    <row r="739">
      <c r="A739" s="5">
        <f>IFERROR(__xludf.DUMMYFUNCTION("""COMPUTED_VALUE"""),46021.64583333333)</f>
        <v>46021.64583</v>
      </c>
      <c r="B739" s="5">
        <f>IFERROR(__xludf.DUMMYFUNCTION("""COMPUTED_VALUE"""),9282.0)</f>
        <v>9282</v>
      </c>
    </row>
    <row r="740">
      <c r="A740" s="5">
        <f>IFERROR(__xludf.DUMMYFUNCTION("""COMPUTED_VALUE"""),46022.64583333333)</f>
        <v>46022.64583</v>
      </c>
      <c r="B740" s="5">
        <f>IFERROR(__xludf.DUMMYFUNCTION("""COMPUTED_VALUE"""),9343.0)</f>
        <v>9343</v>
      </c>
    </row>
    <row r="741">
      <c r="A741" s="5">
        <f>IFERROR(__xludf.DUMMYFUNCTION("""COMPUTED_VALUE"""),46023.64583333333)</f>
        <v>46023.64583</v>
      </c>
      <c r="B741" s="5">
        <f>IFERROR(__xludf.DUMMYFUNCTION("""COMPUTED_VALUE"""),9558.0)</f>
        <v>9558</v>
      </c>
    </row>
    <row r="742">
      <c r="A742" s="5">
        <f>IFERROR(__xludf.DUMMYFUNCTION("""COMPUTED_VALUE"""),46024.64583333333)</f>
        <v>46024.64583</v>
      </c>
      <c r="B742" s="5">
        <f>IFERROR(__xludf.DUMMYFUNCTION("""COMPUTED_VALUE"""),9502.5)</f>
        <v>9502.5</v>
      </c>
    </row>
    <row r="743">
      <c r="A743" s="5">
        <f>IFERROR(__xludf.DUMMYFUNCTION("""COMPUTED_VALUE"""),46027.64583333333)</f>
        <v>46027.64583</v>
      </c>
      <c r="B743" s="5">
        <f>IFERROR(__xludf.DUMMYFUNCTION("""COMPUTED_VALUE"""),9497.5)</f>
        <v>9497.5</v>
      </c>
    </row>
    <row r="744">
      <c r="A744" s="5">
        <f>IFERROR(__xludf.DUMMYFUNCTION("""COMPUTED_VALUE"""),46028.64583333333)</f>
        <v>46028.64583</v>
      </c>
      <c r="B744" s="5">
        <f>IFERROR(__xludf.DUMMYFUNCTION("""COMPUTED_VALUE"""),9661.0)</f>
        <v>9661</v>
      </c>
    </row>
    <row r="745">
      <c r="A745" s="5">
        <f>IFERROR(__xludf.DUMMYFUNCTION("""COMPUTED_VALUE"""),46029.64583333333)</f>
        <v>46029.64583</v>
      </c>
      <c r="B745" s="5">
        <f>IFERROR(__xludf.DUMMYFUNCTION("""COMPUTED_VALUE"""),9789.5)</f>
        <v>9789.5</v>
      </c>
    </row>
    <row r="746">
      <c r="A746" s="5">
        <f>IFERROR(__xludf.DUMMYFUNCTION("""COMPUTED_VALUE"""),46030.64583333333)</f>
        <v>46030.64583</v>
      </c>
      <c r="B746" s="5">
        <f>IFERROR(__xludf.DUMMYFUNCTION("""COMPUTED_VALUE"""),9760.5)</f>
        <v>9760.5</v>
      </c>
    </row>
    <row r="747">
      <c r="A747" s="5">
        <f>IFERROR(__xludf.DUMMYFUNCTION("""COMPUTED_VALUE"""),46031.64583333333)</f>
        <v>46031.64583</v>
      </c>
      <c r="B747" s="5">
        <f>IFERROR(__xludf.DUMMYFUNCTION("""COMPUTED_VALUE"""),9562.5)</f>
        <v>9562.5</v>
      </c>
    </row>
    <row r="748">
      <c r="A748" s="5">
        <f>IFERROR(__xludf.DUMMYFUNCTION("""COMPUTED_VALUE"""),46034.64583333333)</f>
        <v>46034.64583</v>
      </c>
      <c r="B748" s="5">
        <f>IFERROR(__xludf.DUMMYFUNCTION("""COMPUTED_VALUE"""),9491.0)</f>
        <v>9491</v>
      </c>
    </row>
    <row r="749">
      <c r="A749" s="5">
        <f>IFERROR(__xludf.DUMMYFUNCTION("""COMPUTED_VALUE"""),46035.64583333333)</f>
        <v>46035.64583</v>
      </c>
      <c r="B749" s="5">
        <f>IFERROR(__xludf.DUMMYFUNCTION("""COMPUTED_VALUE"""),9554.0)</f>
        <v>9554</v>
      </c>
    </row>
    <row r="750">
      <c r="A750" s="5">
        <f>IFERROR(__xludf.DUMMYFUNCTION("""COMPUTED_VALUE"""),46036.64583333333)</f>
        <v>46036.64583</v>
      </c>
      <c r="B750" s="5">
        <f>IFERROR(__xludf.DUMMYFUNCTION("""COMPUTED_VALUE"""),9579.5)</f>
        <v>9579.5</v>
      </c>
    </row>
    <row r="751">
      <c r="A751" s="5">
        <f>IFERROR(__xludf.DUMMYFUNCTION("""COMPUTED_VALUE"""),46038.64583333333)</f>
        <v>46038.64583</v>
      </c>
      <c r="B751" s="5">
        <f>IFERROR(__xludf.DUMMYFUNCTION("""COMPUTED_VALUE"""),9489.0)</f>
        <v>9489</v>
      </c>
    </row>
    <row r="752">
      <c r="A752" s="5">
        <f>IFERROR(__xludf.DUMMYFUNCTION("""COMPUTED_VALUE"""),46041.64583333333)</f>
        <v>46041.64583</v>
      </c>
      <c r="B752" s="5">
        <f>IFERROR(__xludf.DUMMYFUNCTION("""COMPUTED_VALUE"""),9429.5)</f>
        <v>9429.5</v>
      </c>
    </row>
    <row r="753">
      <c r="A753" s="5">
        <f>IFERROR(__xludf.DUMMYFUNCTION("""COMPUTED_VALUE"""),46042.64583333333)</f>
        <v>46042.64583</v>
      </c>
      <c r="B753" s="5">
        <f>IFERROR(__xludf.DUMMYFUNCTION("""COMPUTED_VALUE"""),9180.0)</f>
        <v>9180</v>
      </c>
    </row>
    <row r="754">
      <c r="A754" s="5">
        <f>IFERROR(__xludf.DUMMYFUNCTION("""COMPUTED_VALUE"""),46043.64583333333)</f>
        <v>46043.64583</v>
      </c>
      <c r="B754" s="5">
        <f>IFERROR(__xludf.DUMMYFUNCTION("""COMPUTED_VALUE"""),9179.0)</f>
        <v>9179</v>
      </c>
    </row>
    <row r="755">
      <c r="A755" s="5">
        <f>IFERROR(__xludf.DUMMYFUNCTION("""COMPUTED_VALUE"""),46044.64583333333)</f>
        <v>46044.64583</v>
      </c>
      <c r="B755" s="5">
        <f>IFERROR(__xludf.DUMMYFUNCTION("""COMPUTED_VALUE"""),9370.0)</f>
        <v>9370</v>
      </c>
    </row>
    <row r="756">
      <c r="A756" s="5">
        <f>IFERROR(__xludf.DUMMYFUNCTION("""COMPUTED_VALUE"""),46045.64583333333)</f>
        <v>46045.64583</v>
      </c>
      <c r="B756" s="5">
        <f>IFERROR(__xludf.DUMMYFUNCTION("""COMPUTED_VALUE"""),9413.5)</f>
        <v>9413.5</v>
      </c>
    </row>
    <row r="757">
      <c r="A757" s="5">
        <f>IFERROR(__xludf.DUMMYFUNCTION("""COMPUTED_VALUE"""),46049.64583333333)</f>
        <v>46049.64583</v>
      </c>
      <c r="B757" s="5">
        <f>IFERROR(__xludf.DUMMYFUNCTION("""COMPUTED_VALUE"""),9492.0)</f>
        <v>9492</v>
      </c>
    </row>
    <row r="758">
      <c r="A758" s="5">
        <f>IFERROR(__xludf.DUMMYFUNCTION("""COMPUTED_VALUE"""),46050.64583333333)</f>
        <v>46050.64583</v>
      </c>
      <c r="B758" s="5">
        <f>IFERROR(__xludf.DUMMYFUNCTION("""COMPUTED_VALUE"""),9433.5)</f>
        <v>9433.5</v>
      </c>
    </row>
    <row r="759">
      <c r="A759" s="5">
        <f>IFERROR(__xludf.DUMMYFUNCTION("""COMPUTED_VALUE"""),46051.64583333333)</f>
        <v>46051.64583</v>
      </c>
      <c r="B759" s="5">
        <f>IFERROR(__xludf.DUMMYFUNCTION("""COMPUTED_VALUE"""),9512.0)</f>
        <v>9512</v>
      </c>
    </row>
    <row r="760">
      <c r="A760" s="5">
        <f>IFERROR(__xludf.DUMMYFUNCTION("""COMPUTED_VALUE"""),46052.64583333333)</f>
        <v>46052.64583</v>
      </c>
      <c r="B760" s="5">
        <f>IFERROR(__xludf.DUMMYFUNCTION("""COMPUTED_VALUE"""),9597.5)</f>
        <v>9597.5</v>
      </c>
    </row>
    <row r="761">
      <c r="A761" s="5">
        <f>IFERROR(__xludf.DUMMYFUNCTION("""COMPUTED_VALUE"""),46055.64583333333)</f>
        <v>46055.64583</v>
      </c>
      <c r="B761" s="5">
        <f>IFERROR(__xludf.DUMMYFUNCTION("""COMPUTED_VALUE"""),9496.5)</f>
        <v>9496.5</v>
      </c>
    </row>
    <row r="762">
      <c r="A762" s="5">
        <f>IFERROR(__xludf.DUMMYFUNCTION("""COMPUTED_VALUE"""),46056.64583333333)</f>
        <v>46056.64583</v>
      </c>
      <c r="B762" s="5">
        <f>IFERROR(__xludf.DUMMYFUNCTION("""COMPUTED_VALUE"""),9595.5)</f>
        <v>9595.5</v>
      </c>
    </row>
    <row r="763">
      <c r="A763" s="5">
        <f>IFERROR(__xludf.DUMMYFUNCTION("""COMPUTED_VALUE"""),46057.64583333333)</f>
        <v>46057.64583</v>
      </c>
      <c r="B763" s="5">
        <f>IFERROR(__xludf.DUMMYFUNCTION("""COMPUTED_VALUE"""),9639.0)</f>
        <v>9639</v>
      </c>
    </row>
    <row r="764">
      <c r="A764" s="5">
        <f>IFERROR(__xludf.DUMMYFUNCTION("""COMPUTED_VALUE"""),46058.64583333333)</f>
        <v>46058.64583</v>
      </c>
      <c r="B764" s="5">
        <f>IFERROR(__xludf.DUMMYFUNCTION("""COMPUTED_VALUE"""),9647.0)</f>
        <v>9647</v>
      </c>
    </row>
    <row r="765">
      <c r="A765" s="5">
        <f>IFERROR(__xludf.DUMMYFUNCTION("""COMPUTED_VALUE"""),46059.64583333333)</f>
        <v>46059.64583</v>
      </c>
      <c r="B765" s="5">
        <f>IFERROR(__xludf.DUMMYFUNCTION("""COMPUTED_VALUE"""),9518.5)</f>
        <v>9518.5</v>
      </c>
    </row>
    <row r="766">
      <c r="A766" s="5">
        <f>IFERROR(__xludf.DUMMYFUNCTION("""COMPUTED_VALUE"""),46062.64583333333)</f>
        <v>46062.64583</v>
      </c>
      <c r="B766" s="5">
        <f>IFERROR(__xludf.DUMMYFUNCTION("""COMPUTED_VALUE"""),9590.0)</f>
        <v>9590</v>
      </c>
    </row>
    <row r="767">
      <c r="A767" s="5">
        <f>IFERROR(__xludf.DUMMYFUNCTION("""COMPUTED_VALUE"""),46063.64583333333)</f>
        <v>46063.64583</v>
      </c>
      <c r="B767" s="5">
        <f>IFERROR(__xludf.DUMMYFUNCTION("""COMPUTED_VALUE"""),9774.0)</f>
        <v>9774</v>
      </c>
    </row>
    <row r="768">
      <c r="A768" s="5">
        <f>IFERROR(__xludf.DUMMYFUNCTION("""COMPUTED_VALUE"""),46064.64583333333)</f>
        <v>46064.64583</v>
      </c>
      <c r="B768" s="5">
        <f>IFERROR(__xludf.DUMMYFUNCTION("""COMPUTED_VALUE"""),9869.5)</f>
        <v>9869.5</v>
      </c>
    </row>
    <row r="769">
      <c r="A769" s="5">
        <f>IFERROR(__xludf.DUMMYFUNCTION("""COMPUTED_VALUE"""),46065.64583333333)</f>
        <v>46065.64583</v>
      </c>
      <c r="B769" s="5">
        <f>IFERROR(__xludf.DUMMYFUNCTION("""COMPUTED_VALUE"""),9840.0)</f>
        <v>9840</v>
      </c>
    </row>
    <row r="770">
      <c r="A770" s="5">
        <f>IFERROR(__xludf.DUMMYFUNCTION("""COMPUTED_VALUE"""),46066.64583333333)</f>
        <v>46066.64583</v>
      </c>
      <c r="B770" s="5">
        <f>IFERROR(__xludf.DUMMYFUNCTION("""COMPUTED_VALUE"""),9760.0)</f>
        <v>9760</v>
      </c>
    </row>
    <row r="771">
      <c r="A771" s="5">
        <f>IFERROR(__xludf.DUMMYFUNCTION("""COMPUTED_VALUE"""),46069.64583333333)</f>
        <v>46069.64583</v>
      </c>
      <c r="B771" s="5">
        <f>IFERROR(__xludf.DUMMYFUNCTION("""COMPUTED_VALUE"""),9697.5)</f>
        <v>9697.5</v>
      </c>
    </row>
    <row r="772">
      <c r="A772" s="5">
        <f>IFERROR(__xludf.DUMMYFUNCTION("""COMPUTED_VALUE"""),46070.64583333333)</f>
        <v>46070.64583</v>
      </c>
      <c r="B772" s="5">
        <f>IFERROR(__xludf.DUMMYFUNCTION("""COMPUTED_VALUE"""),9826.5)</f>
        <v>9826.5</v>
      </c>
    </row>
    <row r="773">
      <c r="A773" s="5">
        <f>IFERROR(__xludf.DUMMYFUNCTION("""COMPUTED_VALUE"""),46071.64583333333)</f>
        <v>46071.64583</v>
      </c>
      <c r="B773" s="5">
        <f>IFERROR(__xludf.DUMMYFUNCTION("""COMPUTED_VALUE"""),9980.0)</f>
        <v>9980</v>
      </c>
    </row>
    <row r="774">
      <c r="A774" s="5">
        <f>IFERROR(__xludf.DUMMYFUNCTION("""COMPUTED_VALUE"""),46072.64583333333)</f>
        <v>46072.64583</v>
      </c>
      <c r="B774" s="5">
        <f>IFERROR(__xludf.DUMMYFUNCTION("""COMPUTED_VALUE"""),9729.0)</f>
        <v>9729</v>
      </c>
    </row>
    <row r="775">
      <c r="A775" s="5">
        <f>IFERROR(__xludf.DUMMYFUNCTION("""COMPUTED_VALUE"""),46073.64583333333)</f>
        <v>46073.64583</v>
      </c>
      <c r="B775" s="5">
        <f>IFERROR(__xludf.DUMMYFUNCTION("""COMPUTED_VALUE"""),9807.0)</f>
        <v>9807</v>
      </c>
    </row>
    <row r="776">
      <c r="A776" s="5">
        <f>IFERROR(__xludf.DUMMYFUNCTION("""COMPUTED_VALUE"""),46076.64583333333)</f>
        <v>46076.64583</v>
      </c>
      <c r="B776" s="5">
        <f>IFERROR(__xludf.DUMMYFUNCTION("""COMPUTED_VALUE"""),9905.5)</f>
        <v>9905.5</v>
      </c>
    </row>
    <row r="777">
      <c r="A777" s="5">
        <f>IFERROR(__xludf.DUMMYFUNCTION("""COMPUTED_VALUE"""),46077.64583333333)</f>
        <v>46077.64583</v>
      </c>
      <c r="B777" s="5">
        <f>IFERROR(__xludf.DUMMYFUNCTION("""COMPUTED_VALUE"""),9829.0)</f>
        <v>9829</v>
      </c>
    </row>
    <row r="778">
      <c r="A778" s="5">
        <f>IFERROR(__xludf.DUMMYFUNCTION("""COMPUTED_VALUE"""),46078.64583333333)</f>
        <v>46078.64583</v>
      </c>
      <c r="B778" s="5">
        <f>IFERROR(__xludf.DUMMYFUNCTION("""COMPUTED_VALUE"""),10097.0)</f>
        <v>10097</v>
      </c>
    </row>
    <row r="779">
      <c r="A779" s="5">
        <f>IFERROR(__xludf.DUMMYFUNCTION("""COMPUTED_VALUE"""),46079.64583333333)</f>
        <v>46079.64583</v>
      </c>
      <c r="B779" s="5">
        <f>IFERROR(__xludf.DUMMYFUNCTION("""COMPUTED_VALUE"""),10110.0)</f>
        <v>10110</v>
      </c>
    </row>
    <row r="780">
      <c r="A780" s="5">
        <f>IFERROR(__xludf.DUMMYFUNCTION("""COMPUTED_VALUE"""),46080.64583333333)</f>
        <v>46080.64583</v>
      </c>
      <c r="B780" s="5">
        <f>IFERROR(__xludf.DUMMYFUNCTION("""COMPUTED_VALUE"""),9972.5)</f>
        <v>9972.5</v>
      </c>
    </row>
    <row r="781">
      <c r="A781" s="5">
        <f>IFERROR(__xludf.DUMMYFUNCTION("""COMPUTED_VALUE"""),46083.64583333333)</f>
        <v>46083.64583</v>
      </c>
      <c r="B781" s="5">
        <f>IFERROR(__xludf.DUMMYFUNCTION("""COMPUTED_VALUE"""),9776.0)</f>
        <v>9776</v>
      </c>
    </row>
    <row r="782">
      <c r="A782" s="5">
        <f>IFERROR(__xludf.DUMMYFUNCTION("""COMPUTED_VALUE"""),46085.64583333333)</f>
        <v>46085.64583</v>
      </c>
      <c r="B782" s="5">
        <f>IFERROR(__xludf.DUMMYFUNCTION("""COMPUTED_VALUE"""),9652.5)</f>
        <v>9652.5</v>
      </c>
    </row>
    <row r="783">
      <c r="A783" s="5">
        <f>IFERROR(__xludf.DUMMYFUNCTION("""COMPUTED_VALUE"""),46086.64583333333)</f>
        <v>46086.64583</v>
      </c>
      <c r="B783" s="5">
        <f>IFERROR(__xludf.DUMMYFUNCTION("""COMPUTED_VALUE"""),9804.5)</f>
        <v>9804.5</v>
      </c>
    </row>
    <row r="784">
      <c r="A784" s="5">
        <f>IFERROR(__xludf.DUMMYFUNCTION("""COMPUTED_VALUE"""),46087.64583333333)</f>
        <v>46087.64583</v>
      </c>
      <c r="B784" s="5">
        <f>IFERROR(__xludf.DUMMYFUNCTION("""COMPUTED_VALUE"""),9816.0)</f>
        <v>9816</v>
      </c>
    </row>
    <row r="785">
      <c r="A785" s="5">
        <f>IFERROR(__xludf.DUMMYFUNCTION("""COMPUTED_VALUE"""),46090.64583333333)</f>
        <v>46090.64583</v>
      </c>
      <c r="B785" s="5">
        <f>IFERROR(__xludf.DUMMYFUNCTION("""COMPUTED_VALUE"""),9383.0)</f>
        <v>9383</v>
      </c>
    </row>
    <row r="786">
      <c r="A786" s="5">
        <f>IFERROR(__xludf.DUMMYFUNCTION("""COMPUTED_VALUE"""),46091.64583333333)</f>
        <v>46091.64583</v>
      </c>
      <c r="B786" s="5">
        <f>IFERROR(__xludf.DUMMYFUNCTION("""COMPUTED_VALUE"""),9610.0)</f>
        <v>9610</v>
      </c>
    </row>
    <row r="787">
      <c r="A787" s="5">
        <f>IFERROR(__xludf.DUMMYFUNCTION("""COMPUTED_VALUE"""),46092.64583333333)</f>
        <v>46092.64583</v>
      </c>
      <c r="B787" s="5">
        <f>IFERROR(__xludf.DUMMYFUNCTION("""COMPUTED_VALUE"""),9327.5)</f>
        <v>9327.5</v>
      </c>
    </row>
    <row r="788">
      <c r="A788" s="5">
        <f>IFERROR(__xludf.DUMMYFUNCTION("""COMPUTED_VALUE"""),46093.64583333333)</f>
        <v>46093.64583</v>
      </c>
      <c r="B788" s="5">
        <f>IFERROR(__xludf.DUMMYFUNCTION("""COMPUTED_VALUE"""),9162.0)</f>
        <v>9162</v>
      </c>
    </row>
    <row r="789">
      <c r="A789" s="5">
        <f>IFERROR(__xludf.DUMMYFUNCTION("""COMPUTED_VALUE"""),46094.64583333333)</f>
        <v>46094.64583</v>
      </c>
      <c r="B789" s="5">
        <f>IFERROR(__xludf.DUMMYFUNCTION("""COMPUTED_VALUE"""),8875.0)</f>
        <v>8875</v>
      </c>
    </row>
    <row r="790">
      <c r="A790" s="5">
        <f>IFERROR(__xludf.DUMMYFUNCTION("""COMPUTED_VALUE"""),46097.64583333333)</f>
        <v>46097.64583</v>
      </c>
      <c r="B790" s="5">
        <f>IFERROR(__xludf.DUMMYFUNCTION("""COMPUTED_VALUE"""),9073.0)</f>
        <v>9073</v>
      </c>
    </row>
    <row r="791">
      <c r="A791" s="5">
        <f>IFERROR(__xludf.DUMMYFUNCTION("""COMPUTED_VALUE"""),46098.64583333333)</f>
        <v>46098.64583</v>
      </c>
      <c r="B791" s="5">
        <f>IFERROR(__xludf.DUMMYFUNCTION("""COMPUTED_VALUE"""),9110.0)</f>
        <v>9110</v>
      </c>
    </row>
    <row r="792">
      <c r="A792" s="5">
        <f>IFERROR(__xludf.DUMMYFUNCTION("""COMPUTED_VALUE"""),46099.64583333333)</f>
        <v>46099.64583</v>
      </c>
      <c r="B792" s="5">
        <f>IFERROR(__xludf.DUMMYFUNCTION("""COMPUTED_VALUE"""),9271.0)</f>
        <v>9271</v>
      </c>
    </row>
    <row r="793">
      <c r="A793" s="5">
        <f>IFERROR(__xludf.DUMMYFUNCTION("""COMPUTED_VALUE"""),46100.64583333333)</f>
        <v>46100.64583</v>
      </c>
      <c r="B793" s="5">
        <f>IFERROR(__xludf.DUMMYFUNCTION("""COMPUTED_VALUE"""),8868.5)</f>
        <v>8868.5</v>
      </c>
    </row>
    <row r="794">
      <c r="A794" s="5">
        <f>IFERROR(__xludf.DUMMYFUNCTION("""COMPUTED_VALUE"""),46101.64583333333)</f>
        <v>46101.64583</v>
      </c>
      <c r="B794" s="5">
        <f>IFERROR(__xludf.DUMMYFUNCTION("""COMPUTED_VALUE"""),9051.0)</f>
        <v>9051</v>
      </c>
    </row>
    <row r="795">
      <c r="A795" s="5">
        <f>IFERROR(__xludf.DUMMYFUNCTION("""COMPUTED_VALUE"""),46104.64583333333)</f>
        <v>46104.64583</v>
      </c>
      <c r="B795" s="5">
        <f>IFERROR(__xludf.DUMMYFUNCTION("""COMPUTED_VALUE"""),8776.0)</f>
        <v>8776</v>
      </c>
    </row>
    <row r="796">
      <c r="A796" s="5">
        <f>IFERROR(__xludf.DUMMYFUNCTION("""COMPUTED_VALUE"""),46105.64583333333)</f>
        <v>46105.64583</v>
      </c>
      <c r="B796" s="5">
        <f>IFERROR(__xludf.DUMMYFUNCTION("""COMPUTED_VALUE"""),8898.0)</f>
        <v>8898</v>
      </c>
    </row>
    <row r="797">
      <c r="A797" s="5">
        <f>IFERROR(__xludf.DUMMYFUNCTION("""COMPUTED_VALUE"""),46106.64583333333)</f>
        <v>46106.64583</v>
      </c>
      <c r="B797" s="5">
        <f>IFERROR(__xludf.DUMMYFUNCTION("""COMPUTED_VALUE"""),9048.5)</f>
        <v>9048.5</v>
      </c>
    </row>
    <row r="798">
      <c r="A798" s="5">
        <f>IFERROR(__xludf.DUMMYFUNCTION("""COMPUTED_VALUE"""),46108.64583333333)</f>
        <v>46108.64583</v>
      </c>
      <c r="B798" s="5">
        <f>IFERROR(__xludf.DUMMYFUNCTION("""COMPUTED_VALUE"""),8901.0)</f>
        <v>8901</v>
      </c>
    </row>
    <row r="799">
      <c r="A799" s="5">
        <f>IFERROR(__xludf.DUMMYFUNCTION("""COMPUTED_VALUE"""),46111.64583333333)</f>
        <v>46111.64583</v>
      </c>
      <c r="B799" s="5">
        <f>IFERROR(__xludf.DUMMYFUNCTION("""COMPUTED_VALUE"""),8781.5)</f>
        <v>8781.5</v>
      </c>
    </row>
    <row r="800">
      <c r="A800" s="5">
        <f>IFERROR(__xludf.DUMMYFUNCTION("""COMPUTED_VALUE"""),46113.64583333333)</f>
        <v>46113.64583</v>
      </c>
      <c r="B800" s="5">
        <f>IFERROR(__xludf.DUMMYFUNCTION("""COMPUTED_VALUE"""),8895.5)</f>
        <v>8895.5</v>
      </c>
    </row>
    <row r="801">
      <c r="A801" s="5">
        <f>IFERROR(__xludf.DUMMYFUNCTION("""COMPUTED_VALUE"""),46114.64583333333)</f>
        <v>46114.64583</v>
      </c>
      <c r="B801" s="5">
        <f>IFERROR(__xludf.DUMMYFUNCTION("""COMPUTED_VALUE"""),8758.5)</f>
        <v>8758.5</v>
      </c>
    </row>
    <row r="802">
      <c r="A802" s="5">
        <f>IFERROR(__xludf.DUMMYFUNCTION("""COMPUTED_VALUE"""),46118.64583333333)</f>
        <v>46118.64583</v>
      </c>
      <c r="B802" s="5">
        <f>IFERROR(__xludf.DUMMYFUNCTION("""COMPUTED_VALUE"""),8942.5)</f>
        <v>8942.5</v>
      </c>
    </row>
    <row r="803">
      <c r="A803" s="5">
        <f>IFERROR(__xludf.DUMMYFUNCTION("""COMPUTED_VALUE"""),46119.64583333333)</f>
        <v>46119.64583</v>
      </c>
      <c r="B803" s="5">
        <f>IFERROR(__xludf.DUMMYFUNCTION("""COMPUTED_VALUE"""),9049.5)</f>
        <v>9049.5</v>
      </c>
    </row>
    <row r="804">
      <c r="A804" s="5">
        <f>IFERROR(__xludf.DUMMYFUNCTION("""COMPUTED_VALUE"""),46120.64583333333)</f>
        <v>46120.64583</v>
      </c>
      <c r="B804" s="5">
        <f>IFERROR(__xludf.DUMMYFUNCTION("""COMPUTED_VALUE"""),9366.0)</f>
        <v>9366</v>
      </c>
    </row>
    <row r="805">
      <c r="A805" s="5">
        <f>IFERROR(__xludf.DUMMYFUNCTION("""COMPUTED_VALUE"""),46121.64583333333)</f>
        <v>46121.64583</v>
      </c>
      <c r="B805" s="5">
        <f>IFERROR(__xludf.DUMMYFUNCTION("""COMPUTED_VALUE"""),9517.0)</f>
        <v>9517</v>
      </c>
    </row>
    <row r="806">
      <c r="A806" s="5">
        <f>IFERROR(__xludf.DUMMYFUNCTION("""COMPUTED_VALUE"""),46122.64583333333)</f>
        <v>46122.64583</v>
      </c>
      <c r="B806" s="5">
        <f>IFERROR(__xludf.DUMMYFUNCTION("""COMPUTED_VALUE"""),9813.5)</f>
        <v>9813.5</v>
      </c>
    </row>
    <row r="807">
      <c r="A807" s="5">
        <f>IFERROR(__xludf.DUMMYFUNCTION("""COMPUTED_VALUE"""),46125.64583333333)</f>
        <v>46125.64583</v>
      </c>
      <c r="B807" s="5">
        <f>IFERROR(__xludf.DUMMYFUNCTION("""COMPUTED_VALUE"""),9816.0)</f>
        <v>9816</v>
      </c>
    </row>
    <row r="808">
      <c r="A808" s="5">
        <f>IFERROR(__xludf.DUMMYFUNCTION("""COMPUTED_VALUE"""),46127.64583333333)</f>
        <v>46127.64583</v>
      </c>
      <c r="B808" s="5">
        <f>IFERROR(__xludf.DUMMYFUNCTION("""COMPUTED_VALUE"""),9865.0)</f>
        <v>9865</v>
      </c>
    </row>
    <row r="809">
      <c r="A809" s="5">
        <f>IFERROR(__xludf.DUMMYFUNCTION("""COMPUTED_VALUE"""),46128.64583333333)</f>
        <v>46128.64583</v>
      </c>
      <c r="B809" s="5">
        <f>IFERROR(__xludf.DUMMYFUNCTION("""COMPUTED_VALUE"""),9825.0)</f>
        <v>9825</v>
      </c>
    </row>
    <row r="810">
      <c r="A810" s="5">
        <f>IFERROR(__xludf.DUMMYFUNCTION("""COMPUTED_VALUE"""),46129.64583333333)</f>
        <v>46129.64583</v>
      </c>
      <c r="B810" s="5">
        <f>IFERROR(__xludf.DUMMYFUNCTION("""COMPUTED_VALUE"""),9773.5)</f>
        <v>9773.5</v>
      </c>
    </row>
    <row r="811">
      <c r="A811" s="5">
        <f>IFERROR(__xludf.DUMMYFUNCTION("""COMPUTED_VALUE"""),46132.64583333333)</f>
        <v>46132.64583</v>
      </c>
      <c r="B811" s="5">
        <f>IFERROR(__xludf.DUMMYFUNCTION("""COMPUTED_VALUE"""),9803.0)</f>
        <v>9803</v>
      </c>
    </row>
    <row r="812">
      <c r="A812" s="5">
        <f>IFERROR(__xludf.DUMMYFUNCTION("""COMPUTED_VALUE"""),46133.64583333333)</f>
        <v>46133.64583</v>
      </c>
      <c r="B812" s="5">
        <f>IFERROR(__xludf.DUMMYFUNCTION("""COMPUTED_VALUE"""),9793.0)</f>
        <v>9793</v>
      </c>
    </row>
    <row r="813">
      <c r="A813" s="5">
        <f>IFERROR(__xludf.DUMMYFUNCTION("""COMPUTED_VALUE"""),46134.64583333333)</f>
        <v>46134.64583</v>
      </c>
      <c r="B813" s="5">
        <f>IFERROR(__xludf.DUMMYFUNCTION("""COMPUTED_VALUE"""),9602.0)</f>
        <v>9602</v>
      </c>
    </row>
    <row r="814">
      <c r="A814" s="5">
        <f>IFERROR(__xludf.DUMMYFUNCTION("""COMPUTED_VALUE"""),46135.64583333333)</f>
        <v>46135.64583</v>
      </c>
      <c r="B814" s="5">
        <f>IFERROR(__xludf.DUMMYFUNCTION("""COMPUTED_VALUE"""),9550.5)</f>
        <v>9550.5</v>
      </c>
    </row>
    <row r="815">
      <c r="A815" s="5">
        <f>IFERROR(__xludf.DUMMYFUNCTION("""COMPUTED_VALUE"""),46136.64583333333)</f>
        <v>46136.64583</v>
      </c>
      <c r="B815" s="5">
        <f>IFERROR(__xludf.DUMMYFUNCTION("""COMPUTED_VALUE"""),9576.0)</f>
        <v>9576</v>
      </c>
    </row>
    <row r="816">
      <c r="A816" s="5">
        <f>IFERROR(__xludf.DUMMYFUNCTION("""COMPUTED_VALUE"""),46139.64583333333)</f>
        <v>46139.64583</v>
      </c>
      <c r="B816" s="5">
        <f>IFERROR(__xludf.DUMMYFUNCTION("""COMPUTED_VALUE"""),9662.0)</f>
        <v>9662</v>
      </c>
    </row>
    <row r="817">
      <c r="A817" s="5">
        <f>IFERROR(__xludf.DUMMYFUNCTION("""COMPUTED_VALUE"""),46140.64583333333)</f>
        <v>46140.64583</v>
      </c>
      <c r="B817" s="5">
        <f>IFERROR(__xludf.DUMMYFUNCTION("""COMPUTED_VALUE"""),9495.5)</f>
        <v>9495.5</v>
      </c>
    </row>
    <row r="818">
      <c r="A818" s="5">
        <f>IFERROR(__xludf.DUMMYFUNCTION("""COMPUTED_VALUE"""),46141.64583333333)</f>
        <v>46141.64583</v>
      </c>
      <c r="B818" s="5">
        <f>IFERROR(__xludf.DUMMYFUNCTION("""COMPUTED_VALUE"""),9543.5)</f>
        <v>9543.5</v>
      </c>
    </row>
    <row r="819">
      <c r="A819" s="5">
        <f>IFERROR(__xludf.DUMMYFUNCTION("""COMPUTED_VALUE"""),46142.64583333333)</f>
        <v>46142.64583</v>
      </c>
      <c r="B819" s="5">
        <f>IFERROR(__xludf.DUMMYFUNCTION("""COMPUTED_VALUE"""),9994.0)</f>
        <v>9994</v>
      </c>
    </row>
    <row r="820">
      <c r="A820" s="5">
        <f>IFERROR(__xludf.DUMMYFUNCTION("""COMPUTED_VALUE"""),46146.64583333333)</f>
        <v>46146.64583</v>
      </c>
      <c r="B820" s="5">
        <f>IFERROR(__xludf.DUMMYFUNCTION("""COMPUTED_VALUE"""),10132.0)</f>
        <v>10132</v>
      </c>
    </row>
    <row r="821">
      <c r="A821" s="5">
        <f>IFERROR(__xludf.DUMMYFUNCTION("""COMPUTED_VALUE"""),46147.64583333333)</f>
        <v>46147.64583</v>
      </c>
      <c r="B821" s="5">
        <f>IFERROR(__xludf.DUMMYFUNCTION("""COMPUTED_VALUE"""),10046.0)</f>
        <v>10046</v>
      </c>
    </row>
    <row r="822">
      <c r="A822" s="5">
        <f>IFERROR(__xludf.DUMMYFUNCTION("""COMPUTED_VALUE"""),46148.64583333333)</f>
        <v>46148.64583</v>
      </c>
      <c r="B822" s="5">
        <f>IFERROR(__xludf.DUMMYFUNCTION("""COMPUTED_VALUE"""),10319.0)</f>
        <v>10319</v>
      </c>
    </row>
    <row r="823">
      <c r="A823" s="5">
        <f>IFERROR(__xludf.DUMMYFUNCTION("""COMPUTED_VALUE"""),46149.64583333333)</f>
        <v>46149.64583</v>
      </c>
      <c r="B823" s="5">
        <f>IFERROR(__xludf.DUMMYFUNCTION("""COMPUTED_VALUE"""),10605.0)</f>
        <v>10605</v>
      </c>
    </row>
    <row r="824">
      <c r="A824" s="5">
        <f>IFERROR(__xludf.DUMMYFUNCTION("""COMPUTED_VALUE"""),46150.64583333333)</f>
        <v>46150.64583</v>
      </c>
      <c r="B824" s="5">
        <f>IFERROR(__xludf.DUMMYFUNCTION("""COMPUTED_VALUE"""),10711.5)</f>
        <v>10711.5</v>
      </c>
    </row>
    <row r="825">
      <c r="A825" s="5">
        <f>IFERROR(__xludf.DUMMYFUNCTION("""COMPUTED_VALUE"""),46153.64583333333)</f>
        <v>46153.64583</v>
      </c>
      <c r="B825" s="5">
        <f>IFERROR(__xludf.DUMMYFUNCTION("""COMPUTED_VALUE"""),10595.5)</f>
        <v>10595.5</v>
      </c>
    </row>
    <row r="826">
      <c r="A826" s="5">
        <f>IFERROR(__xludf.DUMMYFUNCTION("""COMPUTED_VALUE"""),46154.64583333333)</f>
        <v>46154.64583</v>
      </c>
      <c r="B826" s="5">
        <f>IFERROR(__xludf.DUMMYFUNCTION("""COMPUTED_VALUE"""),10397.0)</f>
        <v>10397</v>
      </c>
    </row>
    <row r="827">
      <c r="A827" s="5">
        <f>IFERROR(__xludf.DUMMYFUNCTION("""COMPUTED_VALUE"""),46155.64583333333)</f>
        <v>46155.64583</v>
      </c>
      <c r="B827" s="5">
        <f>IFERROR(__xludf.DUMMYFUNCTION("""COMPUTED_VALUE"""),10262.0)</f>
        <v>10262</v>
      </c>
    </row>
    <row r="828">
      <c r="A828" s="5">
        <f>IFERROR(__xludf.DUMMYFUNCTION("""COMPUTED_VALUE"""),46156.64583333333)</f>
        <v>46156.64583</v>
      </c>
      <c r="B828" s="5">
        <f>IFERROR(__xludf.DUMMYFUNCTION("""COMPUTED_VALUE"""),10451.0)</f>
        <v>10451</v>
      </c>
    </row>
    <row r="829">
      <c r="A829" s="5">
        <f>IFERROR(__xludf.DUMMYFUNCTION("""COMPUTED_VALUE"""),46157.64583333333)</f>
        <v>46157.64583</v>
      </c>
      <c r="B829" s="5">
        <f>IFERROR(__xludf.DUMMYFUNCTION("""COMPUTED_VALUE"""),10377.5)</f>
        <v>10377.5</v>
      </c>
    </row>
    <row r="830">
      <c r="A830" s="5">
        <f>IFERROR(__xludf.DUMMYFUNCTION("""COMPUTED_VALUE"""),46160.64583333333)</f>
        <v>46160.64583</v>
      </c>
      <c r="B830" s="5">
        <f>IFERROR(__xludf.DUMMYFUNCTION("""COMPUTED_VALUE"""),10198.5)</f>
        <v>10198.5</v>
      </c>
    </row>
    <row r="831">
      <c r="A831" s="5">
        <f>IFERROR(__xludf.DUMMYFUNCTION("""COMPUTED_VALUE"""),46161.64583333333)</f>
        <v>46161.64583</v>
      </c>
      <c r="B831" s="5">
        <f>IFERROR(__xludf.DUMMYFUNCTION("""COMPUTED_VALUE"""),10205.0)</f>
        <v>10205</v>
      </c>
    </row>
    <row r="832">
      <c r="A832" s="5">
        <f>IFERROR(__xludf.DUMMYFUNCTION("""COMPUTED_VALUE"""),46162.64583333333)</f>
        <v>46162.64583</v>
      </c>
      <c r="B832" s="5">
        <f>IFERROR(__xludf.DUMMYFUNCTION("""COMPUTED_VALUE"""),10462.5)</f>
        <v>10462.5</v>
      </c>
    </row>
    <row r="833">
      <c r="A833" s="5">
        <f>IFERROR(__xludf.DUMMYFUNCTION("""COMPUTED_VALUE"""),46163.64583333333)</f>
        <v>46163.64583</v>
      </c>
      <c r="B833" s="5">
        <f>IFERROR(__xludf.DUMMYFUNCTION("""COMPUTED_VALUE"""),10667.0)</f>
        <v>10667</v>
      </c>
    </row>
    <row r="834">
      <c r="A834" s="5">
        <f>IFERROR(__xludf.DUMMYFUNCTION("""COMPUTED_VALUE"""),46164.64583333333)</f>
        <v>46164.64583</v>
      </c>
      <c r="B834" s="5">
        <f>IFERROR(__xludf.DUMMYFUNCTION("""COMPUTED_VALUE"""),10549.5)</f>
        <v>10549.5</v>
      </c>
    </row>
    <row r="835">
      <c r="A835" s="5">
        <f>IFERROR(__xludf.DUMMYFUNCTION("""COMPUTED_VALUE"""),46167.64583333333)</f>
        <v>46167.64583</v>
      </c>
      <c r="B835" s="5">
        <f>IFERROR(__xludf.DUMMYFUNCTION("""COMPUTED_VALUE"""),10491.0)</f>
        <v>10491</v>
      </c>
    </row>
    <row r="836">
      <c r="A836" s="5">
        <f>IFERROR(__xludf.DUMMYFUNCTION("""COMPUTED_VALUE"""),46168.64583333333)</f>
        <v>46168.64583</v>
      </c>
      <c r="B836" s="5">
        <f>IFERROR(__xludf.DUMMYFUNCTION("""COMPUTED_VALUE"""),10593.0)</f>
        <v>10593</v>
      </c>
    </row>
    <row r="837">
      <c r="A837" s="5">
        <f>IFERROR(__xludf.DUMMYFUNCTION("""COMPUTED_VALUE"""),46169.64583333333)</f>
        <v>46169.64583</v>
      </c>
      <c r="B837" s="5">
        <f>IFERROR(__xludf.DUMMYFUNCTION("""COMPUTED_VALUE"""),10808.5)</f>
        <v>10808.5</v>
      </c>
    </row>
    <row r="838">
      <c r="A838" s="5">
        <f>IFERROR(__xludf.DUMMYFUNCTION("""COMPUTED_VALUE"""),46171.64583333333)</f>
        <v>46171.64583</v>
      </c>
      <c r="B838" s="5">
        <f>IFERROR(__xludf.DUMMYFUNCTION("""COMPUTED_VALUE"""),10460.0)</f>
        <v>10460</v>
      </c>
    </row>
    <row r="839">
      <c r="A839" s="5">
        <f>IFERROR(__xludf.DUMMYFUNCTION("""COMPUTED_VALUE"""),46174.64583333333)</f>
        <v>46174.64583</v>
      </c>
      <c r="B839" s="5">
        <f>IFERROR(__xludf.DUMMYFUNCTION("""COMPUTED_VALUE"""),10376.0)</f>
        <v>10376</v>
      </c>
    </row>
    <row r="840">
      <c r="A840" s="5">
        <f>IFERROR(__xludf.DUMMYFUNCTION("""COMPUTED_VALUE"""),46175.64583333333)</f>
        <v>46175.64583</v>
      </c>
      <c r="B840" s="5">
        <f>IFERROR(__xludf.DUMMYFUNCTION("""COMPUTED_VALUE"""),10281.0)</f>
        <v>10281</v>
      </c>
    </row>
    <row r="841">
      <c r="A841" s="5">
        <f>IFERROR(__xludf.DUMMYFUNCTION("""COMPUTED_VALUE"""),46176.64583333333)</f>
        <v>46176.64583</v>
      </c>
      <c r="B841" s="5">
        <f>IFERROR(__xludf.DUMMYFUNCTION("""COMPUTED_VALUE"""),10259.0)</f>
        <v>10259</v>
      </c>
    </row>
    <row r="842">
      <c r="A842" s="5">
        <f>IFERROR(__xludf.DUMMYFUNCTION("""COMPUTED_VALUE"""),46177.64583333333)</f>
        <v>46177.64583</v>
      </c>
      <c r="B842" s="5">
        <f>IFERROR(__xludf.DUMMYFUNCTION("""COMPUTED_VALUE"""),10362.0)</f>
        <v>10362</v>
      </c>
    </row>
    <row r="843">
      <c r="A843" s="5">
        <f>IFERROR(__xludf.DUMMYFUNCTION("""COMPUTED_VALUE"""),46178.64583333333)</f>
        <v>46178.64583</v>
      </c>
      <c r="B843" s="5">
        <f>IFERROR(__xludf.DUMMYFUNCTION("""COMPUTED_VALUE"""),10342.0)</f>
        <v>10342</v>
      </c>
    </row>
    <row r="844">
      <c r="A844" s="5">
        <f>IFERROR(__xludf.DUMMYFUNCTION("""COMPUTED_VALUE"""),46181.64583333333)</f>
        <v>46181.64583</v>
      </c>
      <c r="B844" s="5">
        <f>IFERROR(__xludf.DUMMYFUNCTION("""COMPUTED_VALUE"""),10231.0)</f>
        <v>10231</v>
      </c>
    </row>
    <row r="845">
      <c r="A845" s="5">
        <f>IFERROR(__xludf.DUMMYFUNCTION("""COMPUTED_VALUE"""),46182.64583333333)</f>
        <v>46182.64583</v>
      </c>
      <c r="B845" s="5">
        <f>IFERROR(__xludf.DUMMYFUNCTION("""COMPUTED_VALUE"""),10184.0)</f>
        <v>10184</v>
      </c>
    </row>
    <row r="846">
      <c r="A846" s="5">
        <f>IFERROR(__xludf.DUMMYFUNCTION("""COMPUTED_VALUE"""),46183.64583333333)</f>
        <v>46183.64583</v>
      </c>
      <c r="B846" s="5">
        <f>IFERROR(__xludf.DUMMYFUNCTION("""COMPUTED_VALUE"""),10144.0)</f>
        <v>10144</v>
      </c>
    </row>
    <row r="847">
      <c r="A847" s="5">
        <f>IFERROR(__xludf.DUMMYFUNCTION("""COMPUTED_VALUE"""),46184.64583333333)</f>
        <v>46184.64583</v>
      </c>
      <c r="B847" s="5">
        <f>IFERROR(__xludf.DUMMYFUNCTION("""COMPUTED_VALUE"""),10114.0)</f>
        <v>10114</v>
      </c>
    </row>
    <row r="848">
      <c r="A848" s="5">
        <f>IFERROR(__xludf.DUMMYFUNCTION("""COMPUTED_VALUE"""),46185.64583333333)</f>
        <v>46185.64583</v>
      </c>
      <c r="B848" s="5">
        <f>IFERROR(__xludf.DUMMYFUNCTION("""COMPUTED_VALUE"""),10063.0)</f>
        <v>10063</v>
      </c>
    </row>
    <row r="849">
      <c r="A849" s="5">
        <f>IFERROR(__xludf.DUMMYFUNCTION("""COMPUTED_VALUE"""),46188.64583333333)</f>
        <v>46188.64583</v>
      </c>
      <c r="B849" s="5">
        <f>IFERROR(__xludf.DUMMYFUNCTION("""COMPUTED_VALUE"""),9943.0)</f>
        <v>9943</v>
      </c>
    </row>
    <row r="850">
      <c r="A850" s="5">
        <f>IFERROR(__xludf.DUMMYFUNCTION("""COMPUTED_VALUE"""),46189.64583333333)</f>
        <v>46189.64583</v>
      </c>
      <c r="B850" s="5">
        <f>IFERROR(__xludf.DUMMYFUNCTION("""COMPUTED_VALUE"""),9939.0)</f>
        <v>9939</v>
      </c>
    </row>
    <row r="851">
      <c r="A851" s="5">
        <f>IFERROR(__xludf.DUMMYFUNCTION("""COMPUTED_VALUE"""),46190.64583333333)</f>
        <v>46190.64583</v>
      </c>
      <c r="B851" s="5">
        <f>IFERROR(__xludf.DUMMYFUNCTION("""COMPUTED_VALUE"""),10042.0)</f>
        <v>10042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23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IFERROR(__xludf.DUMMYFUNCTION("""COMPUTED_VALUE"""),196.53)</f>
        <v>196.53</v>
      </c>
    </row>
    <row r="4">
      <c r="A4" s="4">
        <f>IFERROR(__xludf.DUMMYFUNCTION("""COMPUTED_VALUE"""),44929.64583333333)</f>
        <v>44929.64583</v>
      </c>
      <c r="B4" s="5">
        <f>IFERROR(__xludf.DUMMYFUNCTION("""COMPUTED_VALUE"""),198.53)</f>
        <v>198.53</v>
      </c>
    </row>
    <row r="5">
      <c r="A5" s="4">
        <f>IFERROR(__xludf.DUMMYFUNCTION("""COMPUTED_VALUE"""),44930.64583333333)</f>
        <v>44930.64583</v>
      </c>
      <c r="B5" s="5">
        <f>IFERROR(__xludf.DUMMYFUNCTION("""COMPUTED_VALUE"""),194.85)</f>
        <v>194.85</v>
      </c>
    </row>
    <row r="6">
      <c r="A6" s="4">
        <f>IFERROR(__xludf.DUMMYFUNCTION("""COMPUTED_VALUE"""),44931.64583333333)</f>
        <v>44931.64583</v>
      </c>
      <c r="B6" s="5">
        <f>IFERROR(__xludf.DUMMYFUNCTION("""COMPUTED_VALUE"""),193.45)</f>
        <v>193.45</v>
      </c>
    </row>
    <row r="7">
      <c r="A7" s="4">
        <f>IFERROR(__xludf.DUMMYFUNCTION("""COMPUTED_VALUE"""),44932.64583333333)</f>
        <v>44932.64583</v>
      </c>
      <c r="B7" s="5">
        <f>IFERROR(__xludf.DUMMYFUNCTION("""COMPUTED_VALUE"""),191.0)</f>
        <v>191</v>
      </c>
    </row>
    <row r="8">
      <c r="A8" s="4">
        <f>IFERROR(__xludf.DUMMYFUNCTION("""COMPUTED_VALUE"""),44935.64583333333)</f>
        <v>44935.64583</v>
      </c>
      <c r="B8" s="5">
        <f>IFERROR(__xludf.DUMMYFUNCTION("""COMPUTED_VALUE"""),195.9)</f>
        <v>195.9</v>
      </c>
    </row>
    <row r="9">
      <c r="A9" s="4">
        <f>IFERROR(__xludf.DUMMYFUNCTION("""COMPUTED_VALUE"""),44936.64583333333)</f>
        <v>44936.64583</v>
      </c>
      <c r="B9" s="5">
        <f>IFERROR(__xludf.DUMMYFUNCTION("""COMPUTED_VALUE"""),196.53)</f>
        <v>196.53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IFERROR(__xludf.DUMMYFUNCTION("""COMPUTED_VALUE"""),196.93)</f>
        <v>196.93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IFERROR(__xludf.DUMMYFUNCTION("""COMPUTED_VALUE"""),197.25)</f>
        <v>197.25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IFERROR(__xludf.DUMMYFUNCTION("""COMPUTED_VALUE"""),196.95)</f>
        <v>196.95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IFERROR(__xludf.DUMMYFUNCTION("""COMPUTED_VALUE"""),199.3)</f>
        <v>199.3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IFERROR(__xludf.DUMMYFUNCTION("""COMPUTED_VALUE"""),198.18)</f>
        <v>198.18</v>
      </c>
    </row>
    <row r="15">
      <c r="A15" s="4">
        <f>IFERROR(__xludf.DUMMYFUNCTION("""COMPUTED_VALUE"""),44944.64583333333)</f>
        <v>44944.64583</v>
      </c>
      <c r="B15" s="5">
        <f>IFERROR(__xludf.DUMMYFUNCTION("""COMPUTED_VALUE"""),201.6)</f>
        <v>201.6</v>
      </c>
    </row>
    <row r="16">
      <c r="A16" s="4">
        <f>IFERROR(__xludf.DUMMYFUNCTION("""COMPUTED_VALUE"""),44945.64583333333)</f>
        <v>44945.64583</v>
      </c>
      <c r="B16" s="5">
        <f>IFERROR(__xludf.DUMMYFUNCTION("""COMPUTED_VALUE"""),201.7)</f>
        <v>201.7</v>
      </c>
    </row>
    <row r="17">
      <c r="A17" s="4">
        <f>IFERROR(__xludf.DUMMYFUNCTION("""COMPUTED_VALUE"""),44946.64583333333)</f>
        <v>44946.64583</v>
      </c>
      <c r="B17" s="5">
        <f>IFERROR(__xludf.DUMMYFUNCTION("""COMPUTED_VALUE"""),201.58)</f>
        <v>201.58</v>
      </c>
    </row>
    <row r="18">
      <c r="A18" s="4">
        <f>IFERROR(__xludf.DUMMYFUNCTION("""COMPUTED_VALUE"""),44949.64583333333)</f>
        <v>44949.64583</v>
      </c>
      <c r="B18" s="5">
        <f>IFERROR(__xludf.DUMMYFUNCTION("""COMPUTED_VALUE"""),203.5)</f>
        <v>203.5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IFERROR(__xludf.DUMMYFUNCTION("""COMPUTED_VALUE"""),203.3)</f>
        <v>203.3</v>
      </c>
    </row>
    <row r="20">
      <c r="A20" s="4">
        <f>IFERROR(__xludf.DUMMYFUNCTION("""COMPUTED_VALUE"""),44951.64583333333)</f>
        <v>44951.64583</v>
      </c>
      <c r="B20" s="5">
        <f>IFERROR(__xludf.DUMMYFUNCTION("""COMPUTED_VALUE"""),200.78)</f>
        <v>200.78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IFERROR(__xludf.DUMMYFUNCTION("""COMPUTED_VALUE"""),199.03)</f>
        <v>199.03</v>
      </c>
    </row>
    <row r="22">
      <c r="A22" s="4">
        <f>IFERROR(__xludf.DUMMYFUNCTION("""COMPUTED_VALUE"""),44956.64583333333)</f>
        <v>44956.64583</v>
      </c>
      <c r="B22" s="5">
        <f>IFERROR(__xludf.DUMMYFUNCTION("""COMPUTED_VALUE"""),201.13)</f>
        <v>201.13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IFERROR(__xludf.DUMMYFUNCTION("""COMPUTED_VALUE"""),199.43)</f>
        <v>199.43</v>
      </c>
    </row>
    <row r="24">
      <c r="A24" s="4">
        <f>IFERROR(__xludf.DUMMYFUNCTION("""COMPUTED_VALUE"""),44958.64583333333)</f>
        <v>44958.64583</v>
      </c>
      <c r="B24" s="5">
        <f>IFERROR(__xludf.DUMMYFUNCTION("""COMPUTED_VALUE"""),201.2)</f>
        <v>201.2</v>
      </c>
    </row>
    <row r="25">
      <c r="A25" s="4">
        <f>IFERROR(__xludf.DUMMYFUNCTION("""COMPUTED_VALUE"""),44959.64583333333)</f>
        <v>44959.64583</v>
      </c>
      <c r="B25" s="5">
        <f>IFERROR(__xludf.DUMMYFUNCTION("""COMPUTED_VALUE"""),204.73)</f>
        <v>204.73</v>
      </c>
    </row>
    <row r="26">
      <c r="A26" s="4">
        <f>IFERROR(__xludf.DUMMYFUNCTION("""COMPUTED_VALUE"""),44960.64583333333)</f>
        <v>44960.64583</v>
      </c>
      <c r="B26" s="5">
        <f>IFERROR(__xludf.DUMMYFUNCTION("""COMPUTED_VALUE"""),203.95)</f>
        <v>203.95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IFERROR(__xludf.DUMMYFUNCTION("""COMPUTED_VALUE"""),202.33)</f>
        <v>202.33</v>
      </c>
    </row>
    <row r="28">
      <c r="A28" s="4">
        <f>IFERROR(__xludf.DUMMYFUNCTION("""COMPUTED_VALUE"""),44964.64583333333)</f>
        <v>44964.64583</v>
      </c>
      <c r="B28" s="5">
        <f>IFERROR(__xludf.DUMMYFUNCTION("""COMPUTED_VALUE"""),200.25)</f>
        <v>200.25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IFERROR(__xludf.DUMMYFUNCTION("""COMPUTED_VALUE"""),203.38)</f>
        <v>203.38</v>
      </c>
    </row>
    <row r="30">
      <c r="A30" s="4">
        <f>IFERROR(__xludf.DUMMYFUNCTION("""COMPUTED_VALUE"""),44966.64583333333)</f>
        <v>44966.64583</v>
      </c>
      <c r="B30" s="5">
        <f>IFERROR(__xludf.DUMMYFUNCTION("""COMPUTED_VALUE"""),204.15)</f>
        <v>204.15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IFERROR(__xludf.DUMMYFUNCTION("""COMPUTED_VALUE"""),202.9)</f>
        <v>202.9</v>
      </c>
    </row>
    <row r="32">
      <c r="A32" s="4">
        <f>IFERROR(__xludf.DUMMYFUNCTION("""COMPUTED_VALUE"""),44970.64583333333)</f>
        <v>44970.64583</v>
      </c>
      <c r="B32" s="5">
        <f>IFERROR(__xludf.DUMMYFUNCTION("""COMPUTED_VALUE"""),200.3)</f>
        <v>200.3</v>
      </c>
    </row>
    <row r="33">
      <c r="A33" s="4">
        <f>IFERROR(__xludf.DUMMYFUNCTION("""COMPUTED_VALUE"""),44971.64583333333)</f>
        <v>44971.64583</v>
      </c>
      <c r="B33" s="5">
        <f>IFERROR(__xludf.DUMMYFUNCTION("""COMPUTED_VALUE"""),202.55)</f>
        <v>202.55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IFERROR(__xludf.DUMMYFUNCTION("""COMPUTED_VALUE"""),203.7)</f>
        <v>203.7</v>
      </c>
    </row>
    <row r="35">
      <c r="A35" s="4">
        <f>IFERROR(__xludf.DUMMYFUNCTION("""COMPUTED_VALUE"""),44973.64583333333)</f>
        <v>44973.64583</v>
      </c>
      <c r="B35" s="5">
        <f>IFERROR(__xludf.DUMMYFUNCTION("""COMPUTED_VALUE"""),204.95)</f>
        <v>204.95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IFERROR(__xludf.DUMMYFUNCTION("""COMPUTED_VALUE"""),203.15)</f>
        <v>203.15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IFERROR(__xludf.DUMMYFUNCTION("""COMPUTED_VALUE"""),203.53)</f>
        <v>203.53</v>
      </c>
    </row>
    <row r="38">
      <c r="A38" s="4">
        <f>IFERROR(__xludf.DUMMYFUNCTION("""COMPUTED_VALUE"""),44978.64583333333)</f>
        <v>44978.64583</v>
      </c>
      <c r="B38" s="5">
        <f>IFERROR(__xludf.DUMMYFUNCTION("""COMPUTED_VALUE"""),201.38)</f>
        <v>201.38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IFERROR(__xludf.DUMMYFUNCTION("""COMPUTED_VALUE"""),197.58)</f>
        <v>197.58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IFERROR(__xludf.DUMMYFUNCTION("""COMPUTED_VALUE"""),196.98)</f>
        <v>196.98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IFERROR(__xludf.DUMMYFUNCTION("""COMPUTED_VALUE"""),196.65)</f>
        <v>196.65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IFERROR(__xludf.DUMMYFUNCTION("""COMPUTED_VALUE"""),195.18)</f>
        <v>195.18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IFERROR(__xludf.DUMMYFUNCTION("""COMPUTED_VALUE"""),193.53)</f>
        <v>193.53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IFERROR(__xludf.DUMMYFUNCTION("""COMPUTED_VALUE"""),195.48)</f>
        <v>195.48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IFERROR(__xludf.DUMMYFUNCTION("""COMPUTED_VALUE"""),194.03)</f>
        <v>194.03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IFERROR(__xludf.DUMMYFUNCTION("""COMPUTED_VALUE"""),195.23)</f>
        <v>195.23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IFERROR(__xludf.DUMMYFUNCTION("""COMPUTED_VALUE"""),196.88)</f>
        <v>196.88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IFERROR(__xludf.DUMMYFUNCTION("""COMPUTED_VALUE"""),196.3)</f>
        <v>196.3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IFERROR(__xludf.DUMMYFUNCTION("""COMPUTED_VALUE"""),195.05)</f>
        <v>195.05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IFERROR(__xludf.DUMMYFUNCTION("""COMPUTED_VALUE"""),194.55)</f>
        <v>194.55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IFERROR(__xludf.DUMMYFUNCTION("""COMPUTED_VALUE"""),192.73)</f>
        <v>192.73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IFERROR(__xludf.DUMMYFUNCTION("""COMPUTED_VALUE"""),189.73)</f>
        <v>189.73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IFERROR(__xludf.DUMMYFUNCTION("""COMPUTED_VALUE"""),187.88)</f>
        <v>187.88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IFERROR(__xludf.DUMMYFUNCTION("""COMPUTED_VALUE"""),186.43)</f>
        <v>186.43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IFERROR(__xludf.DUMMYFUNCTION("""COMPUTED_VALUE"""),188.25)</f>
        <v>188.25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IFERROR(__xludf.DUMMYFUNCTION("""COMPUTED_VALUE"""),183.58)</f>
        <v>183.58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IFERROR(__xludf.DUMMYFUNCTION("""COMPUTED_VALUE"""),183.2)</f>
        <v>183.2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IFERROR(__xludf.DUMMYFUNCTION("""COMPUTED_VALUE"""),183.2)</f>
        <v>183.2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IFERROR(__xludf.DUMMYFUNCTION("""COMPUTED_VALUE"""),180.75)</f>
        <v>180.75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IFERROR(__xludf.DUMMYFUNCTION("""COMPUTED_VALUE"""),180.88)</f>
        <v>180.88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IFERROR(__xludf.DUMMYFUNCTION("""COMPUTED_VALUE"""),180.63)</f>
        <v>180.63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IFERROR(__xludf.DUMMYFUNCTION("""COMPUTED_VALUE"""),178.1)</f>
        <v>178.1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IFERROR(__xludf.DUMMYFUNCTION("""COMPUTED_VALUE"""),179.53)</f>
        <v>179.53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IFERROR(__xludf.DUMMYFUNCTION("""COMPUTED_VALUE"""),182.63)</f>
        <v>182.63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IFERROR(__xludf.DUMMYFUNCTION("""COMPUTED_VALUE"""),183.98)</f>
        <v>183.98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IFERROR(__xludf.DUMMYFUNCTION("""COMPUTED_VALUE"""),184.88)</f>
        <v>184.88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IFERROR(__xludf.DUMMYFUNCTION("""COMPUTED_VALUE"""),183.33)</f>
        <v>183.33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IFERROR(__xludf.DUMMYFUNCTION("""COMPUTED_VALUE"""),186.65)</f>
        <v>186.65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IFERROR(__xludf.DUMMYFUNCTION("""COMPUTED_VALUE"""),185.13)</f>
        <v>185.13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IFERROR(__xludf.DUMMYFUNCTION("""COMPUTED_VALUE"""),186.08)</f>
        <v>186.08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IFERROR(__xludf.DUMMYFUNCTION("""COMPUTED_VALUE"""),184.15)</f>
        <v>184.15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IFERROR(__xludf.DUMMYFUNCTION("""COMPUTED_VALUE"""),180.68)</f>
        <v>180.68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IFERROR(__xludf.DUMMYFUNCTION("""COMPUTED_VALUE"""),183.95)</f>
        <v>183.95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IFERROR(__xludf.DUMMYFUNCTION("""COMPUTED_VALUE"""),180.4)</f>
        <v>180.4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IFERROR(__xludf.DUMMYFUNCTION("""COMPUTED_VALUE"""),181.43)</f>
        <v>181.43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IFERROR(__xludf.DUMMYFUNCTION("""COMPUTED_VALUE"""),184.03)</f>
        <v>184.03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IFERROR(__xludf.DUMMYFUNCTION("""COMPUTED_VALUE"""),188.98)</f>
        <v>188.98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IFERROR(__xludf.DUMMYFUNCTION("""COMPUTED_VALUE"""),187.83)</f>
        <v>187.83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IFERROR(__xludf.DUMMYFUNCTION("""COMPUTED_VALUE"""),187.28)</f>
        <v>187.28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IFERROR(__xludf.DUMMYFUNCTION("""COMPUTED_VALUE"""),187.2)</f>
        <v>187.2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IFERROR(__xludf.DUMMYFUNCTION("""COMPUTED_VALUE"""),192.5)</f>
        <v>192.5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IFERROR(__xludf.DUMMYFUNCTION("""COMPUTED_VALUE"""),194.18)</f>
        <v>194.18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IFERROR(__xludf.DUMMYFUNCTION("""COMPUTED_VALUE"""),192.55)</f>
        <v>192.55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IFERROR(__xludf.DUMMYFUNCTION("""COMPUTED_VALUE"""),191.85)</f>
        <v>191.85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IFERROR(__xludf.DUMMYFUNCTION("""COMPUTED_VALUE"""),189.7)</f>
        <v>189.7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IFERROR(__xludf.DUMMYFUNCTION("""COMPUTED_VALUE"""),190.18)</f>
        <v>190.18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IFERROR(__xludf.DUMMYFUNCTION("""COMPUTED_VALUE"""),191.15)</f>
        <v>191.15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IFERROR(__xludf.DUMMYFUNCTION("""COMPUTED_VALUE"""),191.88)</f>
        <v>191.88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IFERROR(__xludf.DUMMYFUNCTION("""COMPUTED_VALUE"""),192.33)</f>
        <v>192.33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IFERROR(__xludf.DUMMYFUNCTION("""COMPUTED_VALUE"""),191.63)</f>
        <v>191.63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IFERROR(__xludf.DUMMYFUNCTION("""COMPUTED_VALUE"""),192.88)</f>
        <v>192.88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IFERROR(__xludf.DUMMYFUNCTION("""COMPUTED_VALUE"""),193.48)</f>
        <v>193.48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IFERROR(__xludf.DUMMYFUNCTION("""COMPUTED_VALUE"""),191.15)</f>
        <v>191.15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IFERROR(__xludf.DUMMYFUNCTION("""COMPUTED_VALUE"""),191.3)</f>
        <v>191.3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IFERROR(__xludf.DUMMYFUNCTION("""COMPUTED_VALUE"""),193.1)</f>
        <v>193.1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IFERROR(__xludf.DUMMYFUNCTION("""COMPUTED_VALUE"""),197.88)</f>
        <v>197.88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IFERROR(__xludf.DUMMYFUNCTION("""COMPUTED_VALUE"""),198.83)</f>
        <v>198.83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IFERROR(__xludf.DUMMYFUNCTION("""COMPUTED_VALUE"""),199.85)</f>
        <v>199.85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IFERROR(__xludf.DUMMYFUNCTION("""COMPUTED_VALUE"""),197.05)</f>
        <v>197.05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IFERROR(__xludf.DUMMYFUNCTION("""COMPUTED_VALUE"""),200.85)</f>
        <v>200.85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IFERROR(__xludf.DUMMYFUNCTION("""COMPUTED_VALUE"""),199.9)</f>
        <v>199.9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IFERROR(__xludf.DUMMYFUNCTION("""COMPUTED_VALUE"""),201.25)</f>
        <v>201.25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IFERROR(__xludf.DUMMYFUNCTION("""COMPUTED_VALUE"""),201.83)</f>
        <v>201.83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IFERROR(__xludf.DUMMYFUNCTION("""COMPUTED_VALUE"""),203.58)</f>
        <v>203.58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IFERROR(__xludf.DUMMYFUNCTION("""COMPUTED_VALUE"""),202.48)</f>
        <v>202.48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IFERROR(__xludf.DUMMYFUNCTION("""COMPUTED_VALUE"""),202.1)</f>
        <v>202.1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IFERROR(__xludf.DUMMYFUNCTION("""COMPUTED_VALUE"""),199.98)</f>
        <v>199.98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IFERROR(__xludf.DUMMYFUNCTION("""COMPUTED_VALUE"""),201.4)</f>
        <v>201.4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IFERROR(__xludf.DUMMYFUNCTION("""COMPUTED_VALUE"""),199.78)</f>
        <v>199.78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IFERROR(__xludf.DUMMYFUNCTION("""COMPUTED_VALUE"""),198.65)</f>
        <v>198.65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IFERROR(__xludf.DUMMYFUNCTION("""COMPUTED_VALUE"""),197.8)</f>
        <v>197.8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IFERROR(__xludf.DUMMYFUNCTION("""COMPUTED_VALUE"""),197.78)</f>
        <v>197.78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IFERROR(__xludf.DUMMYFUNCTION("""COMPUTED_VALUE"""),198.23)</f>
        <v>198.23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IFERROR(__xludf.DUMMYFUNCTION("""COMPUTED_VALUE"""),194.48)</f>
        <v>194.48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IFERROR(__xludf.DUMMYFUNCTION("""COMPUTED_VALUE"""),190.65)</f>
        <v>190.65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IFERROR(__xludf.DUMMYFUNCTION("""COMPUTED_VALUE"""),190.08)</f>
        <v>190.08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IFERROR(__xludf.DUMMYFUNCTION("""COMPUTED_VALUE"""),191.25)</f>
        <v>191.25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IFERROR(__xludf.DUMMYFUNCTION("""COMPUTED_VALUE"""),192.75)</f>
        <v>192.75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IFERROR(__xludf.DUMMYFUNCTION("""COMPUTED_VALUE"""),191.15)</f>
        <v>191.15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IFERROR(__xludf.DUMMYFUNCTION("""COMPUTED_VALUE"""),189.98)</f>
        <v>189.98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IFERROR(__xludf.DUMMYFUNCTION("""COMPUTED_VALUE"""),190.45)</f>
        <v>190.45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IFERROR(__xludf.DUMMYFUNCTION("""COMPUTED_VALUE"""),191.3)</f>
        <v>191.3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IFERROR(__xludf.DUMMYFUNCTION("""COMPUTED_VALUE"""),190.85)</f>
        <v>190.85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IFERROR(__xludf.DUMMYFUNCTION("""COMPUTED_VALUE"""),194.58)</f>
        <v>194.58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IFERROR(__xludf.DUMMYFUNCTION("""COMPUTED_VALUE"""),195.8)</f>
        <v>195.8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IFERROR(__xludf.DUMMYFUNCTION("""COMPUTED_VALUE"""),197.98)</f>
        <v>197.98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IFERROR(__xludf.DUMMYFUNCTION("""COMPUTED_VALUE"""),196.95)</f>
        <v>196.95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IFERROR(__xludf.DUMMYFUNCTION("""COMPUTED_VALUE"""),198.1)</f>
        <v>198.1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IFERROR(__xludf.DUMMYFUNCTION("""COMPUTED_VALUE"""),197.93)</f>
        <v>197.93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IFERROR(__xludf.DUMMYFUNCTION("""COMPUTED_VALUE"""),194.98)</f>
        <v>194.98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IFERROR(__xludf.DUMMYFUNCTION("""COMPUTED_VALUE"""),196.03)</f>
        <v>196.03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IFERROR(__xludf.DUMMYFUNCTION("""COMPUTED_VALUE"""),195.93)</f>
        <v>195.93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IFERROR(__xludf.DUMMYFUNCTION("""COMPUTED_VALUE"""),197.15)</f>
        <v>197.15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IFERROR(__xludf.DUMMYFUNCTION("""COMPUTED_VALUE"""),202.53)</f>
        <v>202.53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IFERROR(__xludf.DUMMYFUNCTION("""COMPUTED_VALUE"""),207.63)</f>
        <v>207.63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IFERROR(__xludf.DUMMYFUNCTION("""COMPUTED_VALUE"""),208.6)</f>
        <v>208.6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IFERROR(__xludf.DUMMYFUNCTION("""COMPUTED_VALUE"""),208.98)</f>
        <v>208.98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IFERROR(__xludf.DUMMYFUNCTION("""COMPUTED_VALUE"""),208.83)</f>
        <v>208.83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IFERROR(__xludf.DUMMYFUNCTION("""COMPUTED_VALUE"""),202.35)</f>
        <v>202.35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IFERROR(__xludf.DUMMYFUNCTION("""COMPUTED_VALUE"""),202.03)</f>
        <v>202.03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IFERROR(__xludf.DUMMYFUNCTION("""COMPUTED_VALUE"""),200.2)</f>
        <v>200.2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IFERROR(__xludf.DUMMYFUNCTION("""COMPUTED_VALUE"""),201.38)</f>
        <v>201.38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IFERROR(__xludf.DUMMYFUNCTION("""COMPUTED_VALUE"""),199.98)</f>
        <v>199.98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IFERROR(__xludf.DUMMYFUNCTION("""COMPUTED_VALUE"""),199.38)</f>
        <v>199.38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IFERROR(__xludf.DUMMYFUNCTION("""COMPUTED_VALUE"""),202.53)</f>
        <v>202.53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IFERROR(__xludf.DUMMYFUNCTION("""COMPUTED_VALUE"""),203.48)</f>
        <v>203.48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IFERROR(__xludf.DUMMYFUNCTION("""COMPUTED_VALUE"""),201.4)</f>
        <v>201.4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IFERROR(__xludf.DUMMYFUNCTION("""COMPUTED_VALUE"""),199.83)</f>
        <v>199.83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IFERROR(__xludf.DUMMYFUNCTION("""COMPUTED_VALUE"""),204.43)</f>
        <v>204.43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IFERROR(__xludf.DUMMYFUNCTION("""COMPUTED_VALUE"""),205.58)</f>
        <v>205.58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IFERROR(__xludf.DUMMYFUNCTION("""COMPUTED_VALUE"""),208.18)</f>
        <v>208.18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IFERROR(__xludf.DUMMYFUNCTION("""COMPUTED_VALUE"""),208.9)</f>
        <v>208.9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IFERROR(__xludf.DUMMYFUNCTION("""COMPUTED_VALUE"""),209.33)</f>
        <v>209.33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IFERROR(__xludf.DUMMYFUNCTION("""COMPUTED_VALUE"""),206.53)</f>
        <v>206.53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IFERROR(__xludf.DUMMYFUNCTION("""COMPUTED_VALUE"""),207.58)</f>
        <v>207.58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IFERROR(__xludf.DUMMYFUNCTION("""COMPUTED_VALUE"""),209.33)</f>
        <v>209.33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IFERROR(__xludf.DUMMYFUNCTION("""COMPUTED_VALUE"""),208.78)</f>
        <v>208.78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IFERROR(__xludf.DUMMYFUNCTION("""COMPUTED_VALUE"""),205.85)</f>
        <v>205.85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IFERROR(__xludf.DUMMYFUNCTION("""COMPUTED_VALUE"""),207.3)</f>
        <v>207.3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IFERROR(__xludf.DUMMYFUNCTION("""COMPUTED_VALUE"""),208.55)</f>
        <v>208.55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IFERROR(__xludf.DUMMYFUNCTION("""COMPUTED_VALUE"""),207.63)</f>
        <v>207.63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IFERROR(__xludf.DUMMYFUNCTION("""COMPUTED_VALUE"""),206.35)</f>
        <v>206.35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IFERROR(__xludf.DUMMYFUNCTION("""COMPUTED_VALUE"""),204.85)</f>
        <v>204.85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IFERROR(__xludf.DUMMYFUNCTION("""COMPUTED_VALUE"""),204.03)</f>
        <v>204.03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IFERROR(__xludf.DUMMYFUNCTION("""COMPUTED_VALUE"""),204.05)</f>
        <v>204.05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IFERROR(__xludf.DUMMYFUNCTION("""COMPUTED_VALUE"""),203.6)</f>
        <v>203.6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IFERROR(__xludf.DUMMYFUNCTION("""COMPUTED_VALUE"""),204.2)</f>
        <v>204.2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IFERROR(__xludf.DUMMYFUNCTION("""COMPUTED_VALUE"""),208.18)</f>
        <v>208.18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IFERROR(__xludf.DUMMYFUNCTION("""COMPUTED_VALUE"""),217.05)</f>
        <v>217.05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IFERROR(__xludf.DUMMYFUNCTION("""COMPUTED_VALUE"""),215.93)</f>
        <v>215.93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IFERROR(__xludf.DUMMYFUNCTION("""COMPUTED_VALUE"""),214.65)</f>
        <v>214.65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IFERROR(__xludf.DUMMYFUNCTION("""COMPUTED_VALUE"""),216.43)</f>
        <v>216.43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IFERROR(__xludf.DUMMYFUNCTION("""COMPUTED_VALUE"""),215.0)</f>
        <v>215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IFERROR(__xludf.DUMMYFUNCTION("""COMPUTED_VALUE"""),217.43)</f>
        <v>217.43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IFERROR(__xludf.DUMMYFUNCTION("""COMPUTED_VALUE"""),217.5)</f>
        <v>217.5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IFERROR(__xludf.DUMMYFUNCTION("""COMPUTED_VALUE"""),217.85)</f>
        <v>217.85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IFERROR(__xludf.DUMMYFUNCTION("""COMPUTED_VALUE"""),218.23)</f>
        <v>218.23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IFERROR(__xludf.DUMMYFUNCTION("""COMPUTED_VALUE"""),220.53)</f>
        <v>220.53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IFERROR(__xludf.DUMMYFUNCTION("""COMPUTED_VALUE"""),218.05)</f>
        <v>218.05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IFERROR(__xludf.DUMMYFUNCTION("""COMPUTED_VALUE"""),215.05)</f>
        <v>215.05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IFERROR(__xludf.DUMMYFUNCTION("""COMPUTED_VALUE"""),214.48)</f>
        <v>214.48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IFERROR(__xludf.DUMMYFUNCTION("""COMPUTED_VALUE"""),209.25)</f>
        <v>209.25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IFERROR(__xludf.DUMMYFUNCTION("""COMPUTED_VALUE"""),207.05)</f>
        <v>207.05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IFERROR(__xludf.DUMMYFUNCTION("""COMPUTED_VALUE"""),206.45)</f>
        <v>206.45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IFERROR(__xludf.DUMMYFUNCTION("""COMPUTED_VALUE"""),207.83)</f>
        <v>207.83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IFERROR(__xludf.DUMMYFUNCTION("""COMPUTED_VALUE"""),202.68)</f>
        <v>202.68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IFERROR(__xludf.DUMMYFUNCTION("""COMPUTED_VALUE"""),203.03)</f>
        <v>203.03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IFERROR(__xludf.DUMMYFUNCTION("""COMPUTED_VALUE"""),202.73)</f>
        <v>202.73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IFERROR(__xludf.DUMMYFUNCTION("""COMPUTED_VALUE"""),202.45)</f>
        <v>202.45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IFERROR(__xludf.DUMMYFUNCTION("""COMPUTED_VALUE"""),203.4)</f>
        <v>203.4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IFERROR(__xludf.DUMMYFUNCTION("""COMPUTED_VALUE"""),203.93)</f>
        <v>203.93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IFERROR(__xludf.DUMMYFUNCTION("""COMPUTED_VALUE"""),202.8)</f>
        <v>202.8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IFERROR(__xludf.DUMMYFUNCTION("""COMPUTED_VALUE"""),203.88)</f>
        <v>203.88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IFERROR(__xludf.DUMMYFUNCTION("""COMPUTED_VALUE"""),210.58)</f>
        <v>210.58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IFERROR(__xludf.DUMMYFUNCTION("""COMPUTED_VALUE"""),208.55)</f>
        <v>208.55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IFERROR(__xludf.DUMMYFUNCTION("""COMPUTED_VALUE"""),205.53)</f>
        <v>205.53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IFERROR(__xludf.DUMMYFUNCTION("""COMPUTED_VALUE"""),205.1)</f>
        <v>205.1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IFERROR(__xludf.DUMMYFUNCTION("""COMPUTED_VALUE"""),205.7)</f>
        <v>205.7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IFERROR(__xludf.DUMMYFUNCTION("""COMPUTED_VALUE"""),203.73)</f>
        <v>203.73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IFERROR(__xludf.DUMMYFUNCTION("""COMPUTED_VALUE"""),197.65)</f>
        <v>197.65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IFERROR(__xludf.DUMMYFUNCTION("""COMPUTED_VALUE"""),195.93)</f>
        <v>195.93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IFERROR(__xludf.DUMMYFUNCTION("""COMPUTED_VALUE"""),191.58)</f>
        <v>191.58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IFERROR(__xludf.DUMMYFUNCTION("""COMPUTED_VALUE"""),190.93)</f>
        <v>190.93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IFERROR(__xludf.DUMMYFUNCTION("""COMPUTED_VALUE"""),189.13)</f>
        <v>189.13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IFERROR(__xludf.DUMMYFUNCTION("""COMPUTED_VALUE"""),191.18)</f>
        <v>191.18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IFERROR(__xludf.DUMMYFUNCTION("""COMPUTED_VALUE"""),191.0)</f>
        <v>191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IFERROR(__xludf.DUMMYFUNCTION("""COMPUTED_VALUE"""),190.9)</f>
        <v>190.9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IFERROR(__xludf.DUMMYFUNCTION("""COMPUTED_VALUE"""),190.48)</f>
        <v>190.48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IFERROR(__xludf.DUMMYFUNCTION("""COMPUTED_VALUE"""),191.83)</f>
        <v>191.83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IFERROR(__xludf.DUMMYFUNCTION("""COMPUTED_VALUE"""),191.78)</f>
        <v>191.78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IFERROR(__xludf.DUMMYFUNCTION("""COMPUTED_VALUE"""),192.33)</f>
        <v>192.33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IFERROR(__xludf.DUMMYFUNCTION("""COMPUTED_VALUE"""),191.65)</f>
        <v>191.65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IFERROR(__xludf.DUMMYFUNCTION("""COMPUTED_VALUE"""),191.1)</f>
        <v>191.1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IFERROR(__xludf.DUMMYFUNCTION("""COMPUTED_VALUE"""),190.43)</f>
        <v>190.43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IFERROR(__xludf.DUMMYFUNCTION("""COMPUTED_VALUE"""),189.65)</f>
        <v>189.65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IFERROR(__xludf.DUMMYFUNCTION("""COMPUTED_VALUE"""),190.83)</f>
        <v>190.83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IFERROR(__xludf.DUMMYFUNCTION("""COMPUTED_VALUE"""),195.83)</f>
        <v>195.83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IFERROR(__xludf.DUMMYFUNCTION("""COMPUTED_VALUE"""),198.55)</f>
        <v>198.55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IFERROR(__xludf.DUMMYFUNCTION("""COMPUTED_VALUE"""),197.7)</f>
        <v>197.7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IFERROR(__xludf.DUMMYFUNCTION("""COMPUTED_VALUE"""),200.1)</f>
        <v>200.1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IFERROR(__xludf.DUMMYFUNCTION("""COMPUTED_VALUE"""),200.33)</f>
        <v>200.33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IFERROR(__xludf.DUMMYFUNCTION("""COMPUTED_VALUE"""),200.13)</f>
        <v>200.13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IFERROR(__xludf.DUMMYFUNCTION("""COMPUTED_VALUE"""),201.25)</f>
        <v>201.25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IFERROR(__xludf.DUMMYFUNCTION("""COMPUTED_VALUE"""),198.0)</f>
        <v>198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IFERROR(__xludf.DUMMYFUNCTION("""COMPUTED_VALUE"""),198.43)</f>
        <v>198.43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IFERROR(__xludf.DUMMYFUNCTION("""COMPUTED_VALUE"""),203.13)</f>
        <v>203.13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IFERROR(__xludf.DUMMYFUNCTION("""COMPUTED_VALUE"""),206.53)</f>
        <v>206.53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IFERROR(__xludf.DUMMYFUNCTION("""COMPUTED_VALUE"""),203.83)</f>
        <v>203.83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IFERROR(__xludf.DUMMYFUNCTION("""COMPUTED_VALUE"""),203.73)</f>
        <v>203.73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IFERROR(__xludf.DUMMYFUNCTION("""COMPUTED_VALUE"""),202.18)</f>
        <v>202.18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IFERROR(__xludf.DUMMYFUNCTION("""COMPUTED_VALUE"""),209.38)</f>
        <v>209.38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IFERROR(__xludf.DUMMYFUNCTION("""COMPUTED_VALUE"""),209.13)</f>
        <v>209.13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IFERROR(__xludf.DUMMYFUNCTION("""COMPUTED_VALUE"""),211.3)</f>
        <v>211.3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IFERROR(__xludf.DUMMYFUNCTION("""COMPUTED_VALUE"""),210.3)</f>
        <v>210.3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IFERROR(__xludf.DUMMYFUNCTION("""COMPUTED_VALUE"""),211.1)</f>
        <v>211.1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IFERROR(__xludf.DUMMYFUNCTION("""COMPUTED_VALUE"""),209.83)</f>
        <v>209.83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IFERROR(__xludf.DUMMYFUNCTION("""COMPUTED_VALUE"""),217.2)</f>
        <v>217.2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IFERROR(__xludf.DUMMYFUNCTION("""COMPUTED_VALUE"""),223.28)</f>
        <v>223.28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IFERROR(__xludf.DUMMYFUNCTION("""COMPUTED_VALUE"""),222.63)</f>
        <v>222.63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IFERROR(__xludf.DUMMYFUNCTION("""COMPUTED_VALUE"""),219.35)</f>
        <v>219.35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IFERROR(__xludf.DUMMYFUNCTION("""COMPUTED_VALUE"""),215.98)</f>
        <v>215.98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IFERROR(__xludf.DUMMYFUNCTION("""COMPUTED_VALUE"""),217.0)</f>
        <v>217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IFERROR(__xludf.DUMMYFUNCTION("""COMPUTED_VALUE"""),231.33)</f>
        <v>231.33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IFERROR(__xludf.DUMMYFUNCTION("""COMPUTED_VALUE"""),235.05)</f>
        <v>235.05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IFERROR(__xludf.DUMMYFUNCTION("""COMPUTED_VALUE"""),235.48)</f>
        <v>235.48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IFERROR(__xludf.DUMMYFUNCTION("""COMPUTED_VALUE"""),234.73)</f>
        <v>234.73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IFERROR(__xludf.DUMMYFUNCTION("""COMPUTED_VALUE"""),235.65)</f>
        <v>235.65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IFERROR(__xludf.DUMMYFUNCTION("""COMPUTED_VALUE"""),238.58)</f>
        <v>238.58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IFERROR(__xludf.DUMMYFUNCTION("""COMPUTED_VALUE"""),234.6)</f>
        <v>234.6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IFERROR(__xludf.DUMMYFUNCTION("""COMPUTED_VALUE"""),227.95)</f>
        <v>227.95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IFERROR(__xludf.DUMMYFUNCTION("""COMPUTED_VALUE"""),226.2)</f>
        <v>226.2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IFERROR(__xludf.DUMMYFUNCTION("""COMPUTED_VALUE"""),228.3)</f>
        <v>228.3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IFERROR(__xludf.DUMMYFUNCTION("""COMPUTED_VALUE"""),225.18)</f>
        <v>225.18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IFERROR(__xludf.DUMMYFUNCTION("""COMPUTED_VALUE"""),225.38)</f>
        <v>225.38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IFERROR(__xludf.DUMMYFUNCTION("""COMPUTED_VALUE"""),226.8)</f>
        <v>226.8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IFERROR(__xludf.DUMMYFUNCTION("""COMPUTED_VALUE"""),224.1)</f>
        <v>224.1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IFERROR(__xludf.DUMMYFUNCTION("""COMPUTED_VALUE"""),232.73)</f>
        <v>232.73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IFERROR(__xludf.DUMMYFUNCTION("""COMPUTED_VALUE"""),247.3)</f>
        <v>247.3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IFERROR(__xludf.DUMMYFUNCTION("""COMPUTED_VALUE"""),242.5)</f>
        <v>242.5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IFERROR(__xludf.DUMMYFUNCTION("""COMPUTED_VALUE"""),241.2)</f>
        <v>241.2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IFERROR(__xludf.DUMMYFUNCTION("""COMPUTED_VALUE"""),241.33)</f>
        <v>241.33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IFERROR(__xludf.DUMMYFUNCTION("""COMPUTED_VALUE"""),242.53)</f>
        <v>242.53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IFERROR(__xludf.DUMMYFUNCTION("""COMPUTED_VALUE"""),234.95)</f>
        <v>234.95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IFERROR(__xludf.DUMMYFUNCTION("""COMPUTED_VALUE"""),239.03)</f>
        <v>239.03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IFERROR(__xludf.DUMMYFUNCTION("""COMPUTED_VALUE"""),235.0)</f>
        <v>235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IFERROR(__xludf.DUMMYFUNCTION("""COMPUTED_VALUE"""),236.5)</f>
        <v>236.5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IFERROR(__xludf.DUMMYFUNCTION("""COMPUTED_VALUE"""),236.25)</f>
        <v>236.25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IFERROR(__xludf.DUMMYFUNCTION("""COMPUTED_VALUE"""),239.08)</f>
        <v>239.08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IFERROR(__xludf.DUMMYFUNCTION("""COMPUTED_VALUE"""),235.68)</f>
        <v>235.68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IFERROR(__xludf.DUMMYFUNCTION("""COMPUTED_VALUE"""),241.58)</f>
        <v>241.58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IFERROR(__xludf.DUMMYFUNCTION("""COMPUTED_VALUE"""),241.18)</f>
        <v>241.18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IFERROR(__xludf.DUMMYFUNCTION("""COMPUTED_VALUE"""),249.83)</f>
        <v>249.83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IFERROR(__xludf.DUMMYFUNCTION("""COMPUTED_VALUE"""),247.6)</f>
        <v>247.6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IFERROR(__xludf.DUMMYFUNCTION("""COMPUTED_VALUE"""),244.43)</f>
        <v>244.43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IFERROR(__xludf.DUMMYFUNCTION("""COMPUTED_VALUE"""),245.23)</f>
        <v>245.23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IFERROR(__xludf.DUMMYFUNCTION("""COMPUTED_VALUE"""),250.73)</f>
        <v>250.73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IFERROR(__xludf.DUMMYFUNCTION("""COMPUTED_VALUE"""),255.8)</f>
        <v>255.8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IFERROR(__xludf.DUMMYFUNCTION("""COMPUTED_VALUE"""),257.25)</f>
        <v>257.25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IFERROR(__xludf.DUMMYFUNCTION("""COMPUTED_VALUE"""),259.25)</f>
        <v>259.25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IFERROR(__xludf.DUMMYFUNCTION("""COMPUTED_VALUE"""),271.5)</f>
        <v>271.5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IFERROR(__xludf.DUMMYFUNCTION("""COMPUTED_VALUE"""),267.98)</f>
        <v>267.98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IFERROR(__xludf.DUMMYFUNCTION("""COMPUTED_VALUE"""),265.98)</f>
        <v>265.98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IFERROR(__xludf.DUMMYFUNCTION("""COMPUTED_VALUE"""),260.7)</f>
        <v>260.7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IFERROR(__xludf.DUMMYFUNCTION("""COMPUTED_VALUE"""),265.52)</f>
        <v>265.52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IFERROR(__xludf.DUMMYFUNCTION("""COMPUTED_VALUE"""),268.08)</f>
        <v>268.08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IFERROR(__xludf.DUMMYFUNCTION("""COMPUTED_VALUE"""),266.45)</f>
        <v>266.45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IFERROR(__xludf.DUMMYFUNCTION("""COMPUTED_VALUE"""),265.73)</f>
        <v>265.73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IFERROR(__xludf.DUMMYFUNCTION("""COMPUTED_VALUE"""),258.85)</f>
        <v>258.85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IFERROR(__xludf.DUMMYFUNCTION("""COMPUTED_VALUE"""),259.3)</f>
        <v>259.3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IFERROR(__xludf.DUMMYFUNCTION("""COMPUTED_VALUE"""),259.55)</f>
        <v>259.55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IFERROR(__xludf.DUMMYFUNCTION("""COMPUTED_VALUE"""),260.25)</f>
        <v>260.25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IFERROR(__xludf.DUMMYFUNCTION("""COMPUTED_VALUE"""),256.65)</f>
        <v>256.65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IFERROR(__xludf.DUMMYFUNCTION("""COMPUTED_VALUE"""),256.58)</f>
        <v>256.58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IFERROR(__xludf.DUMMYFUNCTION("""COMPUTED_VALUE"""),257.75)</f>
        <v>257.75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IFERROR(__xludf.DUMMYFUNCTION("""COMPUTED_VALUE"""),257.27)</f>
        <v>257.27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IFERROR(__xludf.DUMMYFUNCTION("""COMPUTED_VALUE"""),255.43)</f>
        <v>255.43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IFERROR(__xludf.DUMMYFUNCTION("""COMPUTED_VALUE"""),252.2)</f>
        <v>252.2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IFERROR(__xludf.DUMMYFUNCTION("""COMPUTED_VALUE"""),258.98)</f>
        <v>258.98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IFERROR(__xludf.DUMMYFUNCTION("""COMPUTED_VALUE"""),258.5)</f>
        <v>258.5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IFERROR(__xludf.DUMMYFUNCTION("""COMPUTED_VALUE"""),255.1)</f>
        <v>255.1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IFERROR(__xludf.DUMMYFUNCTION("""COMPUTED_VALUE"""),247.43)</f>
        <v>247.43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IFERROR(__xludf.DUMMYFUNCTION("""COMPUTED_VALUE"""),246.75)</f>
        <v>246.75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IFERROR(__xludf.DUMMYFUNCTION("""COMPUTED_VALUE"""),250.23)</f>
        <v>250.23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IFERROR(__xludf.DUMMYFUNCTION("""COMPUTED_VALUE"""),243.55)</f>
        <v>243.55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IFERROR(__xludf.DUMMYFUNCTION("""COMPUTED_VALUE"""),239.93)</f>
        <v>239.93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IFERROR(__xludf.DUMMYFUNCTION("""COMPUTED_VALUE"""),236.15)</f>
        <v>236.15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IFERROR(__xludf.DUMMYFUNCTION("""COMPUTED_VALUE"""),240.05)</f>
        <v>240.05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IFERROR(__xludf.DUMMYFUNCTION("""COMPUTED_VALUE"""),242.48)</f>
        <v>242.48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IFERROR(__xludf.DUMMYFUNCTION("""COMPUTED_VALUE"""),240.6)</f>
        <v>240.6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IFERROR(__xludf.DUMMYFUNCTION("""COMPUTED_VALUE"""),241.6)</f>
        <v>241.6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IFERROR(__xludf.DUMMYFUNCTION("""COMPUTED_VALUE"""),243.7)</f>
        <v>243.7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IFERROR(__xludf.DUMMYFUNCTION("""COMPUTED_VALUE"""),242.53)</f>
        <v>242.53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IFERROR(__xludf.DUMMYFUNCTION("""COMPUTED_VALUE"""),239.95)</f>
        <v>239.95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IFERROR(__xludf.DUMMYFUNCTION("""COMPUTED_VALUE"""),237.9)</f>
        <v>237.9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IFERROR(__xludf.DUMMYFUNCTION("""COMPUTED_VALUE"""),238.65)</f>
        <v>238.65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IFERROR(__xludf.DUMMYFUNCTION("""COMPUTED_VALUE"""),235.38)</f>
        <v>235.38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IFERROR(__xludf.DUMMYFUNCTION("""COMPUTED_VALUE"""),229.68)</f>
        <v>229.68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IFERROR(__xludf.DUMMYFUNCTION("""COMPUTED_VALUE"""),224.18)</f>
        <v>224.18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IFERROR(__xludf.DUMMYFUNCTION("""COMPUTED_VALUE"""),222.18)</f>
        <v>222.18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IFERROR(__xludf.DUMMYFUNCTION("""COMPUTED_VALUE"""),226.38)</f>
        <v>226.38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IFERROR(__xludf.DUMMYFUNCTION("""COMPUTED_VALUE"""),231.0)</f>
        <v>231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IFERROR(__xludf.DUMMYFUNCTION("""COMPUTED_VALUE"""),231.05)</f>
        <v>231.05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IFERROR(__xludf.DUMMYFUNCTION("""COMPUTED_VALUE"""),229.95)</f>
        <v>229.95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IFERROR(__xludf.DUMMYFUNCTION("""COMPUTED_VALUE"""),230.5)</f>
        <v>230.5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IFERROR(__xludf.DUMMYFUNCTION("""COMPUTED_VALUE"""),232.3)</f>
        <v>232.3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IFERROR(__xludf.DUMMYFUNCTION("""COMPUTED_VALUE"""),231.48)</f>
        <v>231.48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IFERROR(__xludf.DUMMYFUNCTION("""COMPUTED_VALUE"""),231.2)</f>
        <v>231.2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IFERROR(__xludf.DUMMYFUNCTION("""COMPUTED_VALUE"""),228.7)</f>
        <v>228.7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IFERROR(__xludf.DUMMYFUNCTION("""COMPUTED_VALUE"""),228.68)</f>
        <v>228.68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IFERROR(__xludf.DUMMYFUNCTION("""COMPUTED_VALUE"""),229.33)</f>
        <v>229.33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IFERROR(__xludf.DUMMYFUNCTION("""COMPUTED_VALUE"""),231.95)</f>
        <v>231.95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IFERROR(__xludf.DUMMYFUNCTION("""COMPUTED_VALUE"""),231.6)</f>
        <v>231.6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IFERROR(__xludf.DUMMYFUNCTION("""COMPUTED_VALUE"""),227.95)</f>
        <v>227.95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IFERROR(__xludf.DUMMYFUNCTION("""COMPUTED_VALUE"""),225.93)</f>
        <v>225.93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IFERROR(__xludf.DUMMYFUNCTION("""COMPUTED_VALUE"""),225.98)</f>
        <v>225.98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IFERROR(__xludf.DUMMYFUNCTION("""COMPUTED_VALUE"""),228.18)</f>
        <v>228.18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IFERROR(__xludf.DUMMYFUNCTION("""COMPUTED_VALUE"""),229.15)</f>
        <v>229.15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IFERROR(__xludf.DUMMYFUNCTION("""COMPUTED_VALUE"""),232.23)</f>
        <v>232.23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IFERROR(__xludf.DUMMYFUNCTION("""COMPUTED_VALUE"""),230.5)</f>
        <v>230.5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IFERROR(__xludf.DUMMYFUNCTION("""COMPUTED_VALUE"""),230.45)</f>
        <v>230.45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IFERROR(__xludf.DUMMYFUNCTION("""COMPUTED_VALUE"""),230.65)</f>
        <v>230.65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IFERROR(__xludf.DUMMYFUNCTION("""COMPUTED_VALUE"""),232.9)</f>
        <v>232.9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IFERROR(__xludf.DUMMYFUNCTION("""COMPUTED_VALUE"""),231.83)</f>
        <v>231.83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IFERROR(__xludf.DUMMYFUNCTION("""COMPUTED_VALUE"""),226.23)</f>
        <v>226.23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IFERROR(__xludf.DUMMYFUNCTION("""COMPUTED_VALUE"""),228.03)</f>
        <v>228.03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IFERROR(__xludf.DUMMYFUNCTION("""COMPUTED_VALUE"""),225.4)</f>
        <v>225.4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IFERROR(__xludf.DUMMYFUNCTION("""COMPUTED_VALUE"""),218.48)</f>
        <v>218.48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IFERROR(__xludf.DUMMYFUNCTION("""COMPUTED_VALUE"""),219.1)</f>
        <v>219.1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IFERROR(__xludf.DUMMYFUNCTION("""COMPUTED_VALUE"""),222.05)</f>
        <v>222.05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IFERROR(__xludf.DUMMYFUNCTION("""COMPUTED_VALUE"""),219.08)</f>
        <v>219.08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IFERROR(__xludf.DUMMYFUNCTION("""COMPUTED_VALUE"""),225.75)</f>
        <v>225.75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IFERROR(__xludf.DUMMYFUNCTION("""COMPUTED_VALUE"""),230.5)</f>
        <v>230.5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IFERROR(__xludf.DUMMYFUNCTION("""COMPUTED_VALUE"""),242.28)</f>
        <v>242.28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IFERROR(__xludf.DUMMYFUNCTION("""COMPUTED_VALUE"""),237.63)</f>
        <v>237.63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IFERROR(__xludf.DUMMYFUNCTION("""COMPUTED_VALUE"""),238.03)</f>
        <v>238.03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IFERROR(__xludf.DUMMYFUNCTION("""COMPUTED_VALUE"""),238.45)</f>
        <v>238.45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IFERROR(__xludf.DUMMYFUNCTION("""COMPUTED_VALUE"""),241.3)</f>
        <v>241.3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IFERROR(__xludf.DUMMYFUNCTION("""COMPUTED_VALUE"""),238.75)</f>
        <v>238.75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IFERROR(__xludf.DUMMYFUNCTION("""COMPUTED_VALUE"""),245.93)</f>
        <v>245.93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IFERROR(__xludf.DUMMYFUNCTION("""COMPUTED_VALUE"""),247.88)</f>
        <v>247.88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IFERROR(__xludf.DUMMYFUNCTION("""COMPUTED_VALUE"""),245.2)</f>
        <v>245.2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IFERROR(__xludf.DUMMYFUNCTION("""COMPUTED_VALUE"""),245.28)</f>
        <v>245.28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IFERROR(__xludf.DUMMYFUNCTION("""COMPUTED_VALUE"""),245.28)</f>
        <v>245.28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IFERROR(__xludf.DUMMYFUNCTION("""COMPUTED_VALUE"""),248.43)</f>
        <v>248.43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IFERROR(__xludf.DUMMYFUNCTION("""COMPUTED_VALUE"""),247.6)</f>
        <v>247.6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IFERROR(__xludf.DUMMYFUNCTION("""COMPUTED_VALUE"""),255.4)</f>
        <v>255.4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IFERROR(__xludf.DUMMYFUNCTION("""COMPUTED_VALUE"""),257.43)</f>
        <v>257.43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IFERROR(__xludf.DUMMYFUNCTION("""COMPUTED_VALUE"""),263.68)</f>
        <v>263.68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IFERROR(__xludf.DUMMYFUNCTION("""COMPUTED_VALUE"""),269.1)</f>
        <v>269.1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IFERROR(__xludf.DUMMYFUNCTION("""COMPUTED_VALUE"""),269.5)</f>
        <v>269.5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IFERROR(__xludf.DUMMYFUNCTION("""COMPUTED_VALUE"""),265.35)</f>
        <v>265.35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IFERROR(__xludf.DUMMYFUNCTION("""COMPUTED_VALUE"""),267.55)</f>
        <v>267.55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IFERROR(__xludf.DUMMYFUNCTION("""COMPUTED_VALUE"""),270.6)</f>
        <v>270.6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IFERROR(__xludf.DUMMYFUNCTION("""COMPUTED_VALUE"""),270.5)</f>
        <v>270.5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IFERROR(__xludf.DUMMYFUNCTION("""COMPUTED_VALUE"""),267.77)</f>
        <v>267.77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IFERROR(__xludf.DUMMYFUNCTION("""COMPUTED_VALUE"""),267.05)</f>
        <v>267.05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IFERROR(__xludf.DUMMYFUNCTION("""COMPUTED_VALUE"""),280.08)</f>
        <v>280.08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IFERROR(__xludf.DUMMYFUNCTION("""COMPUTED_VALUE"""),279.85)</f>
        <v>279.85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IFERROR(__xludf.DUMMYFUNCTION("""COMPUTED_VALUE"""),279.85)</f>
        <v>279.85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IFERROR(__xludf.DUMMYFUNCTION("""COMPUTED_VALUE"""),286.6)</f>
        <v>286.6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IFERROR(__xludf.DUMMYFUNCTION("""COMPUTED_VALUE"""),278.6)</f>
        <v>278.6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IFERROR(__xludf.DUMMYFUNCTION("""COMPUTED_VALUE"""),252.9)</f>
        <v>252.9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IFERROR(__xludf.DUMMYFUNCTION("""COMPUTED_VALUE"""),250.28)</f>
        <v>250.28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IFERROR(__xludf.DUMMYFUNCTION("""COMPUTED_VALUE"""),250.05)</f>
        <v>250.05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IFERROR(__xludf.DUMMYFUNCTION("""COMPUTED_VALUE"""),253.43)</f>
        <v>253.43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IFERROR(__xludf.DUMMYFUNCTION("""COMPUTED_VALUE"""),262.4)</f>
        <v>262.4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IFERROR(__xludf.DUMMYFUNCTION("""COMPUTED_VALUE"""),262.2)</f>
        <v>262.2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IFERROR(__xludf.DUMMYFUNCTION("""COMPUTED_VALUE"""),260.75)</f>
        <v>260.75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IFERROR(__xludf.DUMMYFUNCTION("""COMPUTED_VALUE"""),261.0)</f>
        <v>261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IFERROR(__xludf.DUMMYFUNCTION("""COMPUTED_VALUE"""),260.77)</f>
        <v>260.77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IFERROR(__xludf.DUMMYFUNCTION("""COMPUTED_VALUE"""),251.08)</f>
        <v>251.08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IFERROR(__xludf.DUMMYFUNCTION("""COMPUTED_VALUE"""),242.5)</f>
        <v>242.5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IFERROR(__xludf.DUMMYFUNCTION("""COMPUTED_VALUE"""),244.75)</f>
        <v>244.75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IFERROR(__xludf.DUMMYFUNCTION("""COMPUTED_VALUE"""),248.7)</f>
        <v>248.7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IFERROR(__xludf.DUMMYFUNCTION("""COMPUTED_VALUE"""),243.65)</f>
        <v>243.65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IFERROR(__xludf.DUMMYFUNCTION("""COMPUTED_VALUE"""),245.65)</f>
        <v>245.65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IFERROR(__xludf.DUMMYFUNCTION("""COMPUTED_VALUE"""),244.53)</f>
        <v>244.53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IFERROR(__xludf.DUMMYFUNCTION("""COMPUTED_VALUE"""),245.25)</f>
        <v>245.25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IFERROR(__xludf.DUMMYFUNCTION("""COMPUTED_VALUE"""),247.58)</f>
        <v>247.58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IFERROR(__xludf.DUMMYFUNCTION("""COMPUTED_VALUE"""),258.13)</f>
        <v>258.13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IFERROR(__xludf.DUMMYFUNCTION("""COMPUTED_VALUE"""),259.88)</f>
        <v>259.88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IFERROR(__xludf.DUMMYFUNCTION("""COMPUTED_VALUE"""),262.33)</f>
        <v>262.33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IFERROR(__xludf.DUMMYFUNCTION("""COMPUTED_VALUE"""),263.18)</f>
        <v>263.18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IFERROR(__xludf.DUMMYFUNCTION("""COMPUTED_VALUE"""),259.5)</f>
        <v>259.5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IFERROR(__xludf.DUMMYFUNCTION("""COMPUTED_VALUE"""),256.2)</f>
        <v>256.2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IFERROR(__xludf.DUMMYFUNCTION("""COMPUTED_VALUE"""),260.0)</f>
        <v>260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IFERROR(__xludf.DUMMYFUNCTION("""COMPUTED_VALUE"""),258.58)</f>
        <v>258.58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IFERROR(__xludf.DUMMYFUNCTION("""COMPUTED_VALUE"""),267.3)</f>
        <v>267.3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IFERROR(__xludf.DUMMYFUNCTION("""COMPUTED_VALUE"""),269.35)</f>
        <v>269.35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IFERROR(__xludf.DUMMYFUNCTION("""COMPUTED_VALUE"""),269.2)</f>
        <v>269.2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IFERROR(__xludf.DUMMYFUNCTION("""COMPUTED_VALUE"""),266.23)</f>
        <v>266.23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IFERROR(__xludf.DUMMYFUNCTION("""COMPUTED_VALUE"""),268.02)</f>
        <v>268.02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IFERROR(__xludf.DUMMYFUNCTION("""COMPUTED_VALUE"""),259.58)</f>
        <v>259.58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IFERROR(__xludf.DUMMYFUNCTION("""COMPUTED_VALUE"""),262.43)</f>
        <v>262.43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IFERROR(__xludf.DUMMYFUNCTION("""COMPUTED_VALUE"""),260.3)</f>
        <v>260.3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IFERROR(__xludf.DUMMYFUNCTION("""COMPUTED_VALUE"""),257.43)</f>
        <v>257.43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IFERROR(__xludf.DUMMYFUNCTION("""COMPUTED_VALUE"""),262.88)</f>
        <v>262.88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IFERROR(__xludf.DUMMYFUNCTION("""COMPUTED_VALUE"""),257.18)</f>
        <v>257.18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IFERROR(__xludf.DUMMYFUNCTION("""COMPUTED_VALUE"""),265.02)</f>
        <v>265.02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IFERROR(__xludf.DUMMYFUNCTION("""COMPUTED_VALUE"""),275.3)</f>
        <v>275.3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IFERROR(__xludf.DUMMYFUNCTION("""COMPUTED_VALUE"""),275.95)</f>
        <v>275.95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IFERROR(__xludf.DUMMYFUNCTION("""COMPUTED_VALUE"""),275.95)</f>
        <v>275.95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IFERROR(__xludf.DUMMYFUNCTION("""COMPUTED_VALUE"""),269.08)</f>
        <v>269.08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IFERROR(__xludf.DUMMYFUNCTION("""COMPUTED_VALUE"""),266.68)</f>
        <v>266.68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IFERROR(__xludf.DUMMYFUNCTION("""COMPUTED_VALUE"""),269.55)</f>
        <v>269.55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IFERROR(__xludf.DUMMYFUNCTION("""COMPUTED_VALUE"""),267.45)</f>
        <v>267.45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IFERROR(__xludf.DUMMYFUNCTION("""COMPUTED_VALUE"""),269.77)</f>
        <v>269.77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IFERROR(__xludf.DUMMYFUNCTION("""COMPUTED_VALUE"""),268.1)</f>
        <v>268.1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IFERROR(__xludf.DUMMYFUNCTION("""COMPUTED_VALUE"""),270.95)</f>
        <v>270.95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IFERROR(__xludf.DUMMYFUNCTION("""COMPUTED_VALUE"""),270.9)</f>
        <v>270.9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IFERROR(__xludf.DUMMYFUNCTION("""COMPUTED_VALUE"""),270.73)</f>
        <v>270.73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IFERROR(__xludf.DUMMYFUNCTION("""COMPUTED_VALUE"""),273.38)</f>
        <v>273.38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IFERROR(__xludf.DUMMYFUNCTION("""COMPUTED_VALUE"""),265.08)</f>
        <v>265.08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IFERROR(__xludf.DUMMYFUNCTION("""COMPUTED_VALUE"""),266.77)</f>
        <v>266.77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IFERROR(__xludf.DUMMYFUNCTION("""COMPUTED_VALUE"""),265.73)</f>
        <v>265.73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IFERROR(__xludf.DUMMYFUNCTION("""COMPUTED_VALUE"""),263.48)</f>
        <v>263.48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IFERROR(__xludf.DUMMYFUNCTION("""COMPUTED_VALUE"""),265.58)</f>
        <v>265.58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IFERROR(__xludf.DUMMYFUNCTION("""COMPUTED_VALUE"""),262.5)</f>
        <v>262.5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IFERROR(__xludf.DUMMYFUNCTION("""COMPUTED_VALUE"""),264.15)</f>
        <v>264.15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IFERROR(__xludf.DUMMYFUNCTION("""COMPUTED_VALUE"""),274.77)</f>
        <v>274.77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IFERROR(__xludf.DUMMYFUNCTION("""COMPUTED_VALUE"""),266.48)</f>
        <v>266.48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IFERROR(__xludf.DUMMYFUNCTION("""COMPUTED_VALUE"""),266.08)</f>
        <v>266.08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IFERROR(__xludf.DUMMYFUNCTION("""COMPUTED_VALUE"""),264.38)</f>
        <v>264.38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IFERROR(__xludf.DUMMYFUNCTION("""COMPUTED_VALUE"""),274.33)</f>
        <v>274.33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IFERROR(__xludf.DUMMYFUNCTION("""COMPUTED_VALUE"""),274.05)</f>
        <v>274.05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IFERROR(__xludf.DUMMYFUNCTION("""COMPUTED_VALUE"""),272.73)</f>
        <v>272.73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IFERROR(__xludf.DUMMYFUNCTION("""COMPUTED_VALUE"""),273.6)</f>
        <v>273.6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IFERROR(__xludf.DUMMYFUNCTION("""COMPUTED_VALUE"""),273.45)</f>
        <v>273.45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IFERROR(__xludf.DUMMYFUNCTION("""COMPUTED_VALUE"""),271.73)</f>
        <v>271.73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IFERROR(__xludf.DUMMYFUNCTION("""COMPUTED_VALUE"""),279.3)</f>
        <v>279.3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IFERROR(__xludf.DUMMYFUNCTION("""COMPUTED_VALUE"""),281.1)</f>
        <v>281.1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IFERROR(__xludf.DUMMYFUNCTION("""COMPUTED_VALUE"""),282.63)</f>
        <v>282.63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IFERROR(__xludf.DUMMYFUNCTION("""COMPUTED_VALUE"""),275.9)</f>
        <v>275.9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IFERROR(__xludf.DUMMYFUNCTION("""COMPUTED_VALUE"""),270.4)</f>
        <v>270.4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IFERROR(__xludf.DUMMYFUNCTION("""COMPUTED_VALUE"""),271.85)</f>
        <v>271.85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IFERROR(__xludf.DUMMYFUNCTION("""COMPUTED_VALUE"""),281.95)</f>
        <v>281.95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IFERROR(__xludf.DUMMYFUNCTION("""COMPUTED_VALUE"""),281.7)</f>
        <v>281.7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IFERROR(__xludf.DUMMYFUNCTION("""COMPUTED_VALUE"""),284.5)</f>
        <v>284.5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IFERROR(__xludf.DUMMYFUNCTION("""COMPUTED_VALUE"""),286.75)</f>
        <v>286.75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IFERROR(__xludf.DUMMYFUNCTION("""COMPUTED_VALUE"""),285.33)</f>
        <v>285.33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IFERROR(__xludf.DUMMYFUNCTION("""COMPUTED_VALUE"""),284.5)</f>
        <v>284.5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IFERROR(__xludf.DUMMYFUNCTION("""COMPUTED_VALUE"""),283.35)</f>
        <v>283.35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IFERROR(__xludf.DUMMYFUNCTION("""COMPUTED_VALUE"""),276.43)</f>
        <v>276.43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IFERROR(__xludf.DUMMYFUNCTION("""COMPUTED_VALUE"""),281.0)</f>
        <v>281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IFERROR(__xludf.DUMMYFUNCTION("""COMPUTED_VALUE"""),278.58)</f>
        <v>278.58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IFERROR(__xludf.DUMMYFUNCTION("""COMPUTED_VALUE"""),285.83)</f>
        <v>285.83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IFERROR(__xludf.DUMMYFUNCTION("""COMPUTED_VALUE"""),291.23)</f>
        <v>291.23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IFERROR(__xludf.DUMMYFUNCTION("""COMPUTED_VALUE"""),294.5)</f>
        <v>294.5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IFERROR(__xludf.DUMMYFUNCTION("""COMPUTED_VALUE"""),291.45)</f>
        <v>291.45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IFERROR(__xludf.DUMMYFUNCTION("""COMPUTED_VALUE"""),286.1)</f>
        <v>286.1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IFERROR(__xludf.DUMMYFUNCTION("""COMPUTED_VALUE"""),288.93)</f>
        <v>288.93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IFERROR(__xludf.DUMMYFUNCTION("""COMPUTED_VALUE"""),292.27)</f>
        <v>292.27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IFERROR(__xludf.DUMMYFUNCTION("""COMPUTED_VALUE"""),291.65)</f>
        <v>291.65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IFERROR(__xludf.DUMMYFUNCTION("""COMPUTED_VALUE"""),294.0)</f>
        <v>294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IFERROR(__xludf.DUMMYFUNCTION("""COMPUTED_VALUE"""),299.3)</f>
        <v>299.3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IFERROR(__xludf.DUMMYFUNCTION("""COMPUTED_VALUE"""),297.35)</f>
        <v>297.35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IFERROR(__xludf.DUMMYFUNCTION("""COMPUTED_VALUE"""),303.75)</f>
        <v>303.75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IFERROR(__xludf.DUMMYFUNCTION("""COMPUTED_VALUE"""),308.1)</f>
        <v>308.1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IFERROR(__xludf.DUMMYFUNCTION("""COMPUTED_VALUE"""),309.0)</f>
        <v>309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IFERROR(__xludf.DUMMYFUNCTION("""COMPUTED_VALUE"""),309.1)</f>
        <v>309.1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IFERROR(__xludf.DUMMYFUNCTION("""COMPUTED_VALUE"""),309.95)</f>
        <v>309.95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IFERROR(__xludf.DUMMYFUNCTION("""COMPUTED_VALUE"""),309.2)</f>
        <v>309.2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IFERROR(__xludf.DUMMYFUNCTION("""COMPUTED_VALUE"""),308.85)</f>
        <v>308.85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IFERROR(__xludf.DUMMYFUNCTION("""COMPUTED_VALUE"""),312.6)</f>
        <v>312.6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IFERROR(__xludf.DUMMYFUNCTION("""COMPUTED_VALUE"""),312.75)</f>
        <v>312.75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IFERROR(__xludf.DUMMYFUNCTION("""COMPUTED_VALUE"""),305.2)</f>
        <v>305.2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IFERROR(__xludf.DUMMYFUNCTION("""COMPUTED_VALUE"""),307.9)</f>
        <v>307.9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IFERROR(__xludf.DUMMYFUNCTION("""COMPUTED_VALUE"""),305.3)</f>
        <v>305.3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IFERROR(__xludf.DUMMYFUNCTION("""COMPUTED_VALUE"""),305.05)</f>
        <v>305.05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IFERROR(__xludf.DUMMYFUNCTION("""COMPUTED_VALUE"""),309.1)</f>
        <v>309.1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IFERROR(__xludf.DUMMYFUNCTION("""COMPUTED_VALUE"""),303.7)</f>
        <v>303.7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IFERROR(__xludf.DUMMYFUNCTION("""COMPUTED_VALUE"""),301.85)</f>
        <v>301.85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IFERROR(__xludf.DUMMYFUNCTION("""COMPUTED_VALUE"""),300.3)</f>
        <v>300.3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IFERROR(__xludf.DUMMYFUNCTION("""COMPUTED_VALUE"""),303.8)</f>
        <v>303.8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IFERROR(__xludf.DUMMYFUNCTION("""COMPUTED_VALUE"""),294.45)</f>
        <v>294.45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IFERROR(__xludf.DUMMYFUNCTION("""COMPUTED_VALUE"""),294.3)</f>
        <v>294.3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IFERROR(__xludf.DUMMYFUNCTION("""COMPUTED_VALUE"""),294.05)</f>
        <v>294.05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IFERROR(__xludf.DUMMYFUNCTION("""COMPUTED_VALUE"""),297.55)</f>
        <v>297.55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IFERROR(__xludf.DUMMYFUNCTION("""COMPUTED_VALUE"""),292.3)</f>
        <v>292.3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IFERROR(__xludf.DUMMYFUNCTION("""COMPUTED_VALUE"""),300.55)</f>
        <v>300.55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IFERROR(__xludf.DUMMYFUNCTION("""COMPUTED_VALUE"""),291.85)</f>
        <v>291.85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IFERROR(__xludf.DUMMYFUNCTION("""COMPUTED_VALUE"""),292.85)</f>
        <v>292.85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IFERROR(__xludf.DUMMYFUNCTION("""COMPUTED_VALUE"""),292.65)</f>
        <v>292.65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IFERROR(__xludf.DUMMYFUNCTION("""COMPUTED_VALUE"""),288.05)</f>
        <v>288.05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IFERROR(__xludf.DUMMYFUNCTION("""COMPUTED_VALUE"""),281.95)</f>
        <v>281.95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IFERROR(__xludf.DUMMYFUNCTION("""COMPUTED_VALUE"""),300.25)</f>
        <v>300.25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IFERROR(__xludf.DUMMYFUNCTION("""COMPUTED_VALUE"""),298.35)</f>
        <v>298.35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IFERROR(__xludf.DUMMYFUNCTION("""COMPUTED_VALUE"""),309.1)</f>
        <v>309.1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IFERROR(__xludf.DUMMYFUNCTION("""COMPUTED_VALUE"""),317.7)</f>
        <v>317.7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IFERROR(__xludf.DUMMYFUNCTION("""COMPUTED_VALUE"""),320.1)</f>
        <v>320.1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IFERROR(__xludf.DUMMYFUNCTION("""COMPUTED_VALUE"""),307.95)</f>
        <v>307.95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IFERROR(__xludf.DUMMYFUNCTION("""COMPUTED_VALUE"""),303.6)</f>
        <v>303.6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IFERROR(__xludf.DUMMYFUNCTION("""COMPUTED_VALUE"""),312.45)</f>
        <v>312.45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IFERROR(__xludf.DUMMYFUNCTION("""COMPUTED_VALUE"""),309.0)</f>
        <v>309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IFERROR(__xludf.DUMMYFUNCTION("""COMPUTED_VALUE"""),311.9)</f>
        <v>311.9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IFERROR(__xludf.DUMMYFUNCTION("""COMPUTED_VALUE"""),313.6)</f>
        <v>313.6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IFERROR(__xludf.DUMMYFUNCTION("""COMPUTED_VALUE"""),316.25)</f>
        <v>316.25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IFERROR(__xludf.DUMMYFUNCTION("""COMPUTED_VALUE"""),317.1)</f>
        <v>317.1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IFERROR(__xludf.DUMMYFUNCTION("""COMPUTED_VALUE"""),317.95)</f>
        <v>317.95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IFERROR(__xludf.DUMMYFUNCTION("""COMPUTED_VALUE"""),318.0)</f>
        <v>318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IFERROR(__xludf.DUMMYFUNCTION("""COMPUTED_VALUE"""),319.05)</f>
        <v>319.05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IFERROR(__xludf.DUMMYFUNCTION("""COMPUTED_VALUE"""),313.0)</f>
        <v>313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IFERROR(__xludf.DUMMYFUNCTION("""COMPUTED_VALUE"""),310.2)</f>
        <v>310.2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IFERROR(__xludf.DUMMYFUNCTION("""COMPUTED_VALUE"""),308.55)</f>
        <v>308.55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IFERROR(__xludf.DUMMYFUNCTION("""COMPUTED_VALUE"""),308.1)</f>
        <v>308.1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IFERROR(__xludf.DUMMYFUNCTION("""COMPUTED_VALUE"""),305.35)</f>
        <v>305.35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IFERROR(__xludf.DUMMYFUNCTION("""COMPUTED_VALUE"""),312.2)</f>
        <v>312.2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IFERROR(__xludf.DUMMYFUNCTION("""COMPUTED_VALUE"""),314.1)</f>
        <v>314.1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IFERROR(__xludf.DUMMYFUNCTION("""COMPUTED_VALUE"""),313.3)</f>
        <v>313.3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IFERROR(__xludf.DUMMYFUNCTION("""COMPUTED_VALUE"""),306.35)</f>
        <v>306.35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IFERROR(__xludf.DUMMYFUNCTION("""COMPUTED_VALUE"""),295.05)</f>
        <v>295.05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IFERROR(__xludf.DUMMYFUNCTION("""COMPUTED_VALUE"""),291.3)</f>
        <v>291.3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IFERROR(__xludf.DUMMYFUNCTION("""COMPUTED_VALUE"""),294.5)</f>
        <v>294.5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IFERROR(__xludf.DUMMYFUNCTION("""COMPUTED_VALUE"""),277.65)</f>
        <v>277.65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IFERROR(__xludf.DUMMYFUNCTION("""COMPUTED_VALUE"""),283.55)</f>
        <v>283.55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IFERROR(__xludf.DUMMYFUNCTION("""COMPUTED_VALUE"""),280.0)</f>
        <v>280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IFERROR(__xludf.DUMMYFUNCTION("""COMPUTED_VALUE"""),285.1)</f>
        <v>285.1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IFERROR(__xludf.DUMMYFUNCTION("""COMPUTED_VALUE"""),285.9)</f>
        <v>285.9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IFERROR(__xludf.DUMMYFUNCTION("""COMPUTED_VALUE"""),284.8)</f>
        <v>284.8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IFERROR(__xludf.DUMMYFUNCTION("""COMPUTED_VALUE"""),280.9)</f>
        <v>280.9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IFERROR(__xludf.DUMMYFUNCTION("""COMPUTED_VALUE"""),277.75)</f>
        <v>277.75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IFERROR(__xludf.DUMMYFUNCTION("""COMPUTED_VALUE"""),268.55)</f>
        <v>268.55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IFERROR(__xludf.DUMMYFUNCTION("""COMPUTED_VALUE"""),264.0)</f>
        <v>264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IFERROR(__xludf.DUMMYFUNCTION("""COMPUTED_VALUE"""),259.85)</f>
        <v>259.85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IFERROR(__xludf.DUMMYFUNCTION("""COMPUTED_VALUE"""),261.25)</f>
        <v>261.25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IFERROR(__xludf.DUMMYFUNCTION("""COMPUTED_VALUE"""),265.7)</f>
        <v>265.7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IFERROR(__xludf.DUMMYFUNCTION("""COMPUTED_VALUE"""),268.0)</f>
        <v>268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IFERROR(__xludf.DUMMYFUNCTION("""COMPUTED_VALUE"""),264.3)</f>
        <v>264.3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IFERROR(__xludf.DUMMYFUNCTION("""COMPUTED_VALUE"""),269.4)</f>
        <v>269.4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IFERROR(__xludf.DUMMYFUNCTION("""COMPUTED_VALUE"""),271.0)</f>
        <v>271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IFERROR(__xludf.DUMMYFUNCTION("""COMPUTED_VALUE"""),267.4)</f>
        <v>267.4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IFERROR(__xludf.DUMMYFUNCTION("""COMPUTED_VALUE"""),272.2)</f>
        <v>272.2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IFERROR(__xludf.DUMMYFUNCTION("""COMPUTED_VALUE"""),262.25)</f>
        <v>262.25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IFERROR(__xludf.DUMMYFUNCTION("""COMPUTED_VALUE"""),262.6)</f>
        <v>262.6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IFERROR(__xludf.DUMMYFUNCTION("""COMPUTED_VALUE"""),263.6)</f>
        <v>263.6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IFERROR(__xludf.DUMMYFUNCTION("""COMPUTED_VALUE"""),256.35)</f>
        <v>256.35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IFERROR(__xludf.DUMMYFUNCTION("""COMPUTED_VALUE"""),246.3)</f>
        <v>246.3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IFERROR(__xludf.DUMMYFUNCTION("""COMPUTED_VALUE"""),242.9)</f>
        <v>242.9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IFERROR(__xludf.DUMMYFUNCTION("""COMPUTED_VALUE"""),247.25)</f>
        <v>247.25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IFERROR(__xludf.DUMMYFUNCTION("""COMPUTED_VALUE"""),236.65)</f>
        <v>236.65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IFERROR(__xludf.DUMMYFUNCTION("""COMPUTED_VALUE"""),239.75)</f>
        <v>239.75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IFERROR(__xludf.DUMMYFUNCTION("""COMPUTED_VALUE"""),244.0)</f>
        <v>244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IFERROR(__xludf.DUMMYFUNCTION("""COMPUTED_VALUE"""),247.65)</f>
        <v>247.65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IFERROR(__xludf.DUMMYFUNCTION("""COMPUTED_VALUE"""),236.9)</f>
        <v>236.9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IFERROR(__xludf.DUMMYFUNCTION("""COMPUTED_VALUE"""),238.45)</f>
        <v>238.45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IFERROR(__xludf.DUMMYFUNCTION("""COMPUTED_VALUE"""),234.15)</f>
        <v>234.15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IFERROR(__xludf.DUMMYFUNCTION("""COMPUTED_VALUE"""),243.6)</f>
        <v>243.6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IFERROR(__xludf.DUMMYFUNCTION("""COMPUTED_VALUE"""),242.75)</f>
        <v>242.75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IFERROR(__xludf.DUMMYFUNCTION("""COMPUTED_VALUE"""),240.9)</f>
        <v>240.9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IFERROR(__xludf.DUMMYFUNCTION("""COMPUTED_VALUE"""),240.5)</f>
        <v>240.5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IFERROR(__xludf.DUMMYFUNCTION("""COMPUTED_VALUE"""),241.4)</f>
        <v>241.4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IFERROR(__xludf.DUMMYFUNCTION("""COMPUTED_VALUE"""),241.5)</f>
        <v>241.5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IFERROR(__xludf.DUMMYFUNCTION("""COMPUTED_VALUE"""),242.87)</f>
        <v>242.87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IFERROR(__xludf.DUMMYFUNCTION("""COMPUTED_VALUE"""),243.57)</f>
        <v>243.57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IFERROR(__xludf.DUMMYFUNCTION("""COMPUTED_VALUE"""),241.19)</f>
        <v>241.19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IFERROR(__xludf.DUMMYFUNCTION("""COMPUTED_VALUE"""),244.04)</f>
        <v>244.04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IFERROR(__xludf.DUMMYFUNCTION("""COMPUTED_VALUE"""),241.57)</f>
        <v>241.57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IFERROR(__xludf.DUMMYFUNCTION("""COMPUTED_VALUE"""),242.01)</f>
        <v>242.01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IFERROR(__xludf.DUMMYFUNCTION("""COMPUTED_VALUE"""),257.28)</f>
        <v>257.28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IFERROR(__xludf.DUMMYFUNCTION("""COMPUTED_VALUE"""),251.57)</f>
        <v>251.57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IFERROR(__xludf.DUMMYFUNCTION("""COMPUTED_VALUE"""),252.94)</f>
        <v>252.94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IFERROR(__xludf.DUMMYFUNCTION("""COMPUTED_VALUE"""),256.57)</f>
        <v>256.57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IFERROR(__xludf.DUMMYFUNCTION("""COMPUTED_VALUE"""),254.31)</f>
        <v>254.31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IFERROR(__xludf.DUMMYFUNCTION("""COMPUTED_VALUE"""),251.75)</f>
        <v>251.75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IFERROR(__xludf.DUMMYFUNCTION("""COMPUTED_VALUE"""),249.71)</f>
        <v>249.71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IFERROR(__xludf.DUMMYFUNCTION("""COMPUTED_VALUE"""),250.92)</f>
        <v>250.92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IFERROR(__xludf.DUMMYFUNCTION("""COMPUTED_VALUE"""),245.94)</f>
        <v>245.94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IFERROR(__xludf.DUMMYFUNCTION("""COMPUTED_VALUE"""),247.36)</f>
        <v>247.36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IFERROR(__xludf.DUMMYFUNCTION("""COMPUTED_VALUE"""),250.24)</f>
        <v>250.24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IFERROR(__xludf.DUMMYFUNCTION("""COMPUTED_VALUE"""),248.25)</f>
        <v>248.25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IFERROR(__xludf.DUMMYFUNCTION("""COMPUTED_VALUE"""),247.43)</f>
        <v>247.43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IFERROR(__xludf.DUMMYFUNCTION("""COMPUTED_VALUE"""),250.14)</f>
        <v>250.14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IFERROR(__xludf.DUMMYFUNCTION("""COMPUTED_VALUE"""),249.67)</f>
        <v>249.67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IFERROR(__xludf.DUMMYFUNCTION("""COMPUTED_VALUE"""),247.68)</f>
        <v>247.68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IFERROR(__xludf.DUMMYFUNCTION("""COMPUTED_VALUE"""),246.22)</f>
        <v>246.22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IFERROR(__xludf.DUMMYFUNCTION("""COMPUTED_VALUE"""),246.86)</f>
        <v>246.86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IFERROR(__xludf.DUMMYFUNCTION("""COMPUTED_VALUE"""),247.94)</f>
        <v>247.94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IFERROR(__xludf.DUMMYFUNCTION("""COMPUTED_VALUE"""),248.59)</f>
        <v>248.59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IFERROR(__xludf.DUMMYFUNCTION("""COMPUTED_VALUE"""),251.29)</f>
        <v>251.29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IFERROR(__xludf.DUMMYFUNCTION("""COMPUTED_VALUE"""),254.87)</f>
        <v>254.87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IFERROR(__xludf.DUMMYFUNCTION("""COMPUTED_VALUE"""),258.92)</f>
        <v>258.92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IFERROR(__xludf.DUMMYFUNCTION("""COMPUTED_VALUE"""),259.61)</f>
        <v>259.61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IFERROR(__xludf.DUMMYFUNCTION("""COMPUTED_VALUE"""),260.21)</f>
        <v>260.21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IFERROR(__xludf.DUMMYFUNCTION("""COMPUTED_VALUE"""),262.89)</f>
        <v>262.89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IFERROR(__xludf.DUMMYFUNCTION("""COMPUTED_VALUE"""),262.91)</f>
        <v>262.91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IFERROR(__xludf.DUMMYFUNCTION("""COMPUTED_VALUE"""),261.59)</f>
        <v>261.59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IFERROR(__xludf.DUMMYFUNCTION("""COMPUTED_VALUE"""),265.58)</f>
        <v>265.58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IFERROR(__xludf.DUMMYFUNCTION("""COMPUTED_VALUE"""),266.54)</f>
        <v>266.54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IFERROR(__xludf.DUMMYFUNCTION("""COMPUTED_VALUE"""),263.24)</f>
        <v>263.24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IFERROR(__xludf.DUMMYFUNCTION("""COMPUTED_VALUE"""),264.97)</f>
        <v>264.97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IFERROR(__xludf.DUMMYFUNCTION("""COMPUTED_VALUE"""),269.41)</f>
        <v>269.41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IFERROR(__xludf.DUMMYFUNCTION("""COMPUTED_VALUE"""),268.52)</f>
        <v>268.52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IFERROR(__xludf.DUMMYFUNCTION("""COMPUTED_VALUE"""),265.05)</f>
        <v>265.05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IFERROR(__xludf.DUMMYFUNCTION("""COMPUTED_VALUE"""),265.98)</f>
        <v>265.98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IFERROR(__xludf.DUMMYFUNCTION("""COMPUTED_VALUE"""),264.55)</f>
        <v>264.55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IFERROR(__xludf.DUMMYFUNCTION("""COMPUTED_VALUE"""),267.0)</f>
        <v>267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IFERROR(__xludf.DUMMYFUNCTION("""COMPUTED_VALUE"""),267.05)</f>
        <v>267.05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IFERROR(__xludf.DUMMYFUNCTION("""COMPUTED_VALUE"""),270.05)</f>
        <v>270.05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IFERROR(__xludf.DUMMYFUNCTION("""COMPUTED_VALUE"""),267.75)</f>
        <v>267.75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IFERROR(__xludf.DUMMYFUNCTION("""COMPUTED_VALUE"""),269.65)</f>
        <v>269.65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IFERROR(__xludf.DUMMYFUNCTION("""COMPUTED_VALUE"""),267.8)</f>
        <v>267.8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IFERROR(__xludf.DUMMYFUNCTION("""COMPUTED_VALUE"""),265.05)</f>
        <v>265.05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IFERROR(__xludf.DUMMYFUNCTION("""COMPUTED_VALUE"""),258.3)</f>
        <v>258.3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IFERROR(__xludf.DUMMYFUNCTION("""COMPUTED_VALUE"""),254.25)</f>
        <v>254.25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IFERROR(__xludf.DUMMYFUNCTION("""COMPUTED_VALUE"""),257.4)</f>
        <v>257.4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IFERROR(__xludf.DUMMYFUNCTION("""COMPUTED_VALUE"""),262.8)</f>
        <v>262.8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IFERROR(__xludf.DUMMYFUNCTION("""COMPUTED_VALUE"""),260.6)</f>
        <v>260.6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IFERROR(__xludf.DUMMYFUNCTION("""COMPUTED_VALUE"""),266.95)</f>
        <v>266.95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IFERROR(__xludf.DUMMYFUNCTION("""COMPUTED_VALUE"""),260.35)</f>
        <v>260.35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IFERROR(__xludf.DUMMYFUNCTION("""COMPUTED_VALUE"""),259.7)</f>
        <v>259.7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IFERROR(__xludf.DUMMYFUNCTION("""COMPUTED_VALUE"""),261.4)</f>
        <v>261.4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IFERROR(__xludf.DUMMYFUNCTION("""COMPUTED_VALUE"""),261.85)</f>
        <v>261.85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IFERROR(__xludf.DUMMYFUNCTION("""COMPUTED_VALUE"""),259.2)</f>
        <v>259.2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IFERROR(__xludf.DUMMYFUNCTION("""COMPUTED_VALUE"""),250.05)</f>
        <v>250.05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IFERROR(__xludf.DUMMYFUNCTION("""COMPUTED_VALUE"""),251.8)</f>
        <v>251.8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IFERROR(__xludf.DUMMYFUNCTION("""COMPUTED_VALUE"""),250.2)</f>
        <v>250.2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IFERROR(__xludf.DUMMYFUNCTION("""COMPUTED_VALUE"""),248.3)</f>
        <v>248.3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IFERROR(__xludf.DUMMYFUNCTION("""COMPUTED_VALUE"""),242.75)</f>
        <v>242.75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IFERROR(__xludf.DUMMYFUNCTION("""COMPUTED_VALUE"""),246.05)</f>
        <v>246.05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IFERROR(__xludf.DUMMYFUNCTION("""COMPUTED_VALUE"""),245.91)</f>
        <v>245.91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IFERROR(__xludf.DUMMYFUNCTION("""COMPUTED_VALUE"""),239.96)</f>
        <v>239.96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IFERROR(__xludf.DUMMYFUNCTION("""COMPUTED_VALUE"""),242.32)</f>
        <v>242.32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IFERROR(__xludf.DUMMYFUNCTION("""COMPUTED_VALUE"""),239.05)</f>
        <v>239.05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IFERROR(__xludf.DUMMYFUNCTION("""COMPUTED_VALUE"""),241.62)</f>
        <v>241.62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IFERROR(__xludf.DUMMYFUNCTION("""COMPUTED_VALUE"""),241.72)</f>
        <v>241.72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IFERROR(__xludf.DUMMYFUNCTION("""COMPUTED_VALUE"""),241.65)</f>
        <v>241.65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IFERROR(__xludf.DUMMYFUNCTION("""COMPUTED_VALUE"""),246.81)</f>
        <v>246.81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IFERROR(__xludf.DUMMYFUNCTION("""COMPUTED_VALUE"""),245.21)</f>
        <v>245.21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IFERROR(__xludf.DUMMYFUNCTION("""COMPUTED_VALUE"""),246.96)</f>
        <v>246.96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IFERROR(__xludf.DUMMYFUNCTION("""COMPUTED_VALUE"""),250.84)</f>
        <v>250.84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IFERROR(__xludf.DUMMYFUNCTION("""COMPUTED_VALUE"""),249.91)</f>
        <v>249.91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IFERROR(__xludf.DUMMYFUNCTION("""COMPUTED_VALUE"""),248.64)</f>
        <v>248.64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IFERROR(__xludf.DUMMYFUNCTION("""COMPUTED_VALUE"""),253.84)</f>
        <v>253.84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IFERROR(__xludf.DUMMYFUNCTION("""COMPUTED_VALUE"""),252.03)</f>
        <v>252.03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IFERROR(__xludf.DUMMYFUNCTION("""COMPUTED_VALUE"""),250.65)</f>
        <v>250.65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IFERROR(__xludf.DUMMYFUNCTION("""COMPUTED_VALUE"""),249.41)</f>
        <v>249.41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IFERROR(__xludf.DUMMYFUNCTION("""COMPUTED_VALUE"""),250.36)</f>
        <v>250.36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IFERROR(__xludf.DUMMYFUNCTION("""COMPUTED_VALUE"""),250.93)</f>
        <v>250.93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IFERROR(__xludf.DUMMYFUNCTION("""COMPUTED_VALUE"""),249.56)</f>
        <v>249.56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IFERROR(__xludf.DUMMYFUNCTION("""COMPUTED_VALUE"""),244.97)</f>
        <v>244.97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IFERROR(__xludf.DUMMYFUNCTION("""COMPUTED_VALUE"""),243.67)</f>
        <v>243.67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IFERROR(__xludf.DUMMYFUNCTION("""COMPUTED_VALUE"""),242.52)</f>
        <v>242.52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IFERROR(__xludf.DUMMYFUNCTION("""COMPUTED_VALUE"""),249.15)</f>
        <v>249.15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IFERROR(__xludf.DUMMYFUNCTION("""COMPUTED_VALUE"""),255.75)</f>
        <v>255.75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IFERROR(__xludf.DUMMYFUNCTION("""COMPUTED_VALUE"""),253.91)</f>
        <v>253.91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IFERROR(__xludf.DUMMYFUNCTION("""COMPUTED_VALUE"""),251.94)</f>
        <v>251.94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IFERROR(__xludf.DUMMYFUNCTION("""COMPUTED_VALUE"""),251.28)</f>
        <v>251.28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IFERROR(__xludf.DUMMYFUNCTION("""COMPUTED_VALUE"""),254.01)</f>
        <v>254.01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IFERROR(__xludf.DUMMYFUNCTION("""COMPUTED_VALUE"""),254.15)</f>
        <v>254.15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IFERROR(__xludf.DUMMYFUNCTION("""COMPUTED_VALUE"""),256.93)</f>
        <v>256.93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IFERROR(__xludf.DUMMYFUNCTION("""COMPUTED_VALUE"""),255.88)</f>
        <v>255.88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IFERROR(__xludf.DUMMYFUNCTION("""COMPUTED_VALUE"""),250.33)</f>
        <v>250.33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IFERROR(__xludf.DUMMYFUNCTION("""COMPUTED_VALUE"""),249.63)</f>
        <v>249.63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IFERROR(__xludf.DUMMYFUNCTION("""COMPUTED_VALUE"""),244.59)</f>
        <v>244.59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IFERROR(__xludf.DUMMYFUNCTION("""COMPUTED_VALUE"""),242.0)</f>
        <v>242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IFERROR(__xludf.DUMMYFUNCTION("""COMPUTED_VALUE"""),235.75)</f>
        <v>235.75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IFERROR(__xludf.DUMMYFUNCTION("""COMPUTED_VALUE"""),239.64)</f>
        <v>239.64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IFERROR(__xludf.DUMMYFUNCTION("""COMPUTED_VALUE"""),239.37)</f>
        <v>239.37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IFERROR(__xludf.DUMMYFUNCTION("""COMPUTED_VALUE"""),241.07)</f>
        <v>241.07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IFERROR(__xludf.DUMMYFUNCTION("""COMPUTED_VALUE"""),240.98)</f>
        <v>240.98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IFERROR(__xludf.DUMMYFUNCTION("""COMPUTED_VALUE"""),242.13)</f>
        <v>242.13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IFERROR(__xludf.DUMMYFUNCTION("""COMPUTED_VALUE"""),243.53)</f>
        <v>243.53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IFERROR(__xludf.DUMMYFUNCTION("""COMPUTED_VALUE"""),244.27)</f>
        <v>244.27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IFERROR(__xludf.DUMMYFUNCTION("""COMPUTED_VALUE"""),246.4)</f>
        <v>246.4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IFERROR(__xludf.DUMMYFUNCTION("""COMPUTED_VALUE"""),248.7)</f>
        <v>248.7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IFERROR(__xludf.DUMMYFUNCTION("""COMPUTED_VALUE"""),245.13)</f>
        <v>245.13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IFERROR(__xludf.DUMMYFUNCTION("""COMPUTED_VALUE"""),248.42)</f>
        <v>248.42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IFERROR(__xludf.DUMMYFUNCTION("""COMPUTED_VALUE"""),250.21)</f>
        <v>250.21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IFERROR(__xludf.DUMMYFUNCTION("""COMPUTED_VALUE"""),253.81)</f>
        <v>253.81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IFERROR(__xludf.DUMMYFUNCTION("""COMPUTED_VALUE"""),240.9)</f>
        <v>240.9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IFERROR(__xludf.DUMMYFUNCTION("""COMPUTED_VALUE"""),241.24)</f>
        <v>241.24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IFERROR(__xludf.DUMMYFUNCTION("""COMPUTED_VALUE"""),241.36)</f>
        <v>241.36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IFERROR(__xludf.DUMMYFUNCTION("""COMPUTED_VALUE"""),244.3)</f>
        <v>244.3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IFERROR(__xludf.DUMMYFUNCTION("""COMPUTED_VALUE"""),242.98)</f>
        <v>242.98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IFERROR(__xludf.DUMMYFUNCTION("""COMPUTED_VALUE"""),243.91)</f>
        <v>243.91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IFERROR(__xludf.DUMMYFUNCTION("""COMPUTED_VALUE"""),242.38)</f>
        <v>242.38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IFERROR(__xludf.DUMMYFUNCTION("""COMPUTED_VALUE"""),242.28)</f>
        <v>242.28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IFERROR(__xludf.DUMMYFUNCTION("""COMPUTED_VALUE"""),241.92)</f>
        <v>241.92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IFERROR(__xludf.DUMMYFUNCTION("""COMPUTED_VALUE"""),240.67)</f>
        <v>240.67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IFERROR(__xludf.DUMMYFUNCTION("""COMPUTED_VALUE"""),240.5)</f>
        <v>240.5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IFERROR(__xludf.DUMMYFUNCTION("""COMPUTED_VALUE"""),237.92)</f>
        <v>237.92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IFERROR(__xludf.DUMMYFUNCTION("""COMPUTED_VALUE"""),240.05)</f>
        <v>240.05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IFERROR(__xludf.DUMMYFUNCTION("""COMPUTED_VALUE"""),236.49)</f>
        <v>236.49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IFERROR(__xludf.DUMMYFUNCTION("""COMPUTED_VALUE"""),239.84)</f>
        <v>239.84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IFERROR(__xludf.DUMMYFUNCTION("""COMPUTED_VALUE"""),241.69)</f>
        <v>241.69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IFERROR(__xludf.DUMMYFUNCTION("""COMPUTED_VALUE"""),245.22)</f>
        <v>245.22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IFERROR(__xludf.DUMMYFUNCTION("""COMPUTED_VALUE"""),245.33)</f>
        <v>245.33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IFERROR(__xludf.DUMMYFUNCTION("""COMPUTED_VALUE"""),244.37)</f>
        <v>244.37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IFERROR(__xludf.DUMMYFUNCTION("""COMPUTED_VALUE"""),244.05)</f>
        <v>244.05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IFERROR(__xludf.DUMMYFUNCTION("""COMPUTED_VALUE"""),240.9)</f>
        <v>240.9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IFERROR(__xludf.DUMMYFUNCTION("""COMPUTED_VALUE"""),246.07)</f>
        <v>246.07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IFERROR(__xludf.DUMMYFUNCTION("""COMPUTED_VALUE"""),246.26)</f>
        <v>246.26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IFERROR(__xludf.DUMMYFUNCTION("""COMPUTED_VALUE"""),244.49)</f>
        <v>244.49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IFERROR(__xludf.DUMMYFUNCTION("""COMPUTED_VALUE"""),247.27)</f>
        <v>247.27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IFERROR(__xludf.DUMMYFUNCTION("""COMPUTED_VALUE"""),245.64)</f>
        <v>245.64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IFERROR(__xludf.DUMMYFUNCTION("""COMPUTED_VALUE"""),250.19)</f>
        <v>250.19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IFERROR(__xludf.DUMMYFUNCTION("""COMPUTED_VALUE"""),249.56)</f>
        <v>249.56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IFERROR(__xludf.DUMMYFUNCTION("""COMPUTED_VALUE"""),249.53)</f>
        <v>249.53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IFERROR(__xludf.DUMMYFUNCTION("""COMPUTED_VALUE"""),250.28)</f>
        <v>250.28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IFERROR(__xludf.DUMMYFUNCTION("""COMPUTED_VALUE"""),250.17)</f>
        <v>250.17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IFERROR(__xludf.DUMMYFUNCTION("""COMPUTED_VALUE"""),254.69)</f>
        <v>254.69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IFERROR(__xludf.DUMMYFUNCTION("""COMPUTED_VALUE"""),256.93)</f>
        <v>256.93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IFERROR(__xludf.DUMMYFUNCTION("""COMPUTED_VALUE"""),259.91)</f>
        <v>259.91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IFERROR(__xludf.DUMMYFUNCTION("""COMPUTED_VALUE"""),261.38)</f>
        <v>261.38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IFERROR(__xludf.DUMMYFUNCTION("""COMPUTED_VALUE"""),257.41)</f>
        <v>257.41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IFERROR(__xludf.DUMMYFUNCTION("""COMPUTED_VALUE"""),257.98)</f>
        <v>257.98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IFERROR(__xludf.DUMMYFUNCTION("""COMPUTED_VALUE"""),259.25)</f>
        <v>259.25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IFERROR(__xludf.DUMMYFUNCTION("""COMPUTED_VALUE"""),260.6)</f>
        <v>260.6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IFERROR(__xludf.DUMMYFUNCTION("""COMPUTED_VALUE"""),261.74)</f>
        <v>261.74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IFERROR(__xludf.DUMMYFUNCTION("""COMPUTED_VALUE"""),259.22)</f>
        <v>259.22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IFERROR(__xludf.DUMMYFUNCTION("""COMPUTED_VALUE"""),261.14)</f>
        <v>261.14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IFERROR(__xludf.DUMMYFUNCTION("""COMPUTED_VALUE"""),263.85)</f>
        <v>263.85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IFERROR(__xludf.DUMMYFUNCTION("""COMPUTED_VALUE"""),264.45)</f>
        <v>264.45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IFERROR(__xludf.DUMMYFUNCTION("""COMPUTED_VALUE"""),272.67)</f>
        <v>272.67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IFERROR(__xludf.DUMMYFUNCTION("""COMPUTED_VALUE"""),271.4)</f>
        <v>271.4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IFERROR(__xludf.DUMMYFUNCTION("""COMPUTED_VALUE"""),268.06)</f>
        <v>268.06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IFERROR(__xludf.DUMMYFUNCTION("""COMPUTED_VALUE"""),266.3)</f>
        <v>266.3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IFERROR(__xludf.DUMMYFUNCTION("""COMPUTED_VALUE"""),264.24)</f>
        <v>264.24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IFERROR(__xludf.DUMMYFUNCTION("""COMPUTED_VALUE"""),263.65)</f>
        <v>263.65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IFERROR(__xludf.DUMMYFUNCTION("""COMPUTED_VALUE"""),263.28)</f>
        <v>263.28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IFERROR(__xludf.DUMMYFUNCTION("""COMPUTED_VALUE"""),267.35)</f>
        <v>267.35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IFERROR(__xludf.DUMMYFUNCTION("""COMPUTED_VALUE"""),269.0)</f>
        <v>269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IFERROR(__xludf.DUMMYFUNCTION("""COMPUTED_VALUE"""),263.3)</f>
        <v>263.3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IFERROR(__xludf.DUMMYFUNCTION("""COMPUTED_VALUE"""),265.6)</f>
        <v>265.6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IFERROR(__xludf.DUMMYFUNCTION("""COMPUTED_VALUE"""),270.8)</f>
        <v>270.8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IFERROR(__xludf.DUMMYFUNCTION("""COMPUTED_VALUE"""),262.2)</f>
        <v>262.2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IFERROR(__xludf.DUMMYFUNCTION("""COMPUTED_VALUE"""),261.95)</f>
        <v>261.95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IFERROR(__xludf.DUMMYFUNCTION("""COMPUTED_VALUE"""),263.1)</f>
        <v>263.1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IFERROR(__xludf.DUMMYFUNCTION("""COMPUTED_VALUE"""),264.2)</f>
        <v>264.2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IFERROR(__xludf.DUMMYFUNCTION("""COMPUTED_VALUE"""),260.2)</f>
        <v>260.2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IFERROR(__xludf.DUMMYFUNCTION("""COMPUTED_VALUE"""),267.45)</f>
        <v>267.45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IFERROR(__xludf.DUMMYFUNCTION("""COMPUTED_VALUE"""),245.95)</f>
        <v>245.95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IFERROR(__xludf.DUMMYFUNCTION("""COMPUTED_VALUE"""),239.9)</f>
        <v>239.9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IFERROR(__xludf.DUMMYFUNCTION("""COMPUTED_VALUE"""),239.55)</f>
        <v>239.55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IFERROR(__xludf.DUMMYFUNCTION("""COMPUTED_VALUE"""),240.65)</f>
        <v>240.65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IFERROR(__xludf.DUMMYFUNCTION("""COMPUTED_VALUE"""),238.4)</f>
        <v>238.4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IFERROR(__xludf.DUMMYFUNCTION("""COMPUTED_VALUE"""),234.8)</f>
        <v>234.8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IFERROR(__xludf.DUMMYFUNCTION("""COMPUTED_VALUE"""),237.35)</f>
        <v>237.35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IFERROR(__xludf.DUMMYFUNCTION("""COMPUTED_VALUE"""),239.8)</f>
        <v>239.8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IFERROR(__xludf.DUMMYFUNCTION("""COMPUTED_VALUE"""),236.9)</f>
        <v>236.9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IFERROR(__xludf.DUMMYFUNCTION("""COMPUTED_VALUE"""),242.3)</f>
        <v>242.3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IFERROR(__xludf.DUMMYFUNCTION("""COMPUTED_VALUE"""),242.69)</f>
        <v>242.69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IFERROR(__xludf.DUMMYFUNCTION("""COMPUTED_VALUE"""),233.34)</f>
        <v>233.34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IFERROR(__xludf.DUMMYFUNCTION("""COMPUTED_VALUE"""),233.39)</f>
        <v>233.39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IFERROR(__xludf.DUMMYFUNCTION("""COMPUTED_VALUE"""),230.72)</f>
        <v>230.72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IFERROR(__xludf.DUMMYFUNCTION("""COMPUTED_VALUE"""),230.08)</f>
        <v>230.08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IFERROR(__xludf.DUMMYFUNCTION("""COMPUTED_VALUE"""),231.47)</f>
        <v>231.47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IFERROR(__xludf.DUMMYFUNCTION("""COMPUTED_VALUE"""),229.81)</f>
        <v>229.81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IFERROR(__xludf.DUMMYFUNCTION("""COMPUTED_VALUE"""),219.08)</f>
        <v>219.08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IFERROR(__xludf.DUMMYFUNCTION("""COMPUTED_VALUE"""),214.09)</f>
        <v>214.09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IFERROR(__xludf.DUMMYFUNCTION("""COMPUTED_VALUE"""),213.26)</f>
        <v>213.26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IFERROR(__xludf.DUMMYFUNCTION("""COMPUTED_VALUE"""),215.69)</f>
        <v>215.69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IFERROR(__xludf.DUMMYFUNCTION("""COMPUTED_VALUE"""),211.95)</f>
        <v>211.95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IFERROR(__xludf.DUMMYFUNCTION("""COMPUTED_VALUE"""),211.21)</f>
        <v>211.21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IFERROR(__xludf.DUMMYFUNCTION("""COMPUTED_VALUE"""),209.86)</f>
        <v>209.86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IFERROR(__xludf.DUMMYFUNCTION("""COMPUTED_VALUE"""),205.89)</f>
        <v>205.89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IFERROR(__xludf.DUMMYFUNCTION("""COMPUTED_VALUE"""),200.14)</f>
        <v>200.14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IFERROR(__xludf.DUMMYFUNCTION("""COMPUTED_VALUE"""),201.92)</f>
        <v>201.92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IFERROR(__xludf.DUMMYFUNCTION("""COMPUTED_VALUE"""),201.08)</f>
        <v>201.08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IFERROR(__xludf.DUMMYFUNCTION("""COMPUTED_VALUE"""),200.96)</f>
        <v>200.96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IFERROR(__xludf.DUMMYFUNCTION("""COMPUTED_VALUE"""),198.57)</f>
        <v>198.57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IFERROR(__xludf.DUMMYFUNCTION("""COMPUTED_VALUE"""),195.55)</f>
        <v>195.55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IFERROR(__xludf.DUMMYFUNCTION("""COMPUTED_VALUE"""),195.68)</f>
        <v>195.68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IFERROR(__xludf.DUMMYFUNCTION("""COMPUTED_VALUE"""),195.4)</f>
        <v>195.4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IFERROR(__xludf.DUMMYFUNCTION("""COMPUTED_VALUE"""),198.75)</f>
        <v>198.75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IFERROR(__xludf.DUMMYFUNCTION("""COMPUTED_VALUE"""),200.93)</f>
        <v>200.93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IFERROR(__xludf.DUMMYFUNCTION("""COMPUTED_VALUE"""),202.23)</f>
        <v>202.23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IFERROR(__xludf.DUMMYFUNCTION("""COMPUTED_VALUE"""),202.51)</f>
        <v>202.51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IFERROR(__xludf.DUMMYFUNCTION("""COMPUTED_VALUE"""),197.58)</f>
        <v>197.58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IFERROR(__xludf.DUMMYFUNCTION("""COMPUTED_VALUE"""),195.11)</f>
        <v>195.11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IFERROR(__xludf.DUMMYFUNCTION("""COMPUTED_VALUE"""),191.32)</f>
        <v>191.32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IFERROR(__xludf.DUMMYFUNCTION("""COMPUTED_VALUE"""),194.3)</f>
        <v>194.3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IFERROR(__xludf.DUMMYFUNCTION("""COMPUTED_VALUE"""),188.41)</f>
        <v>188.41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IFERROR(__xludf.DUMMYFUNCTION("""COMPUTED_VALUE"""),190.9)</f>
        <v>190.9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IFERROR(__xludf.DUMMYFUNCTION("""COMPUTED_VALUE"""),187.54)</f>
        <v>187.54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IFERROR(__xludf.DUMMYFUNCTION("""COMPUTED_VALUE"""),188.74)</f>
        <v>188.74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IFERROR(__xludf.DUMMYFUNCTION("""COMPUTED_VALUE"""),189.05)</f>
        <v>189.05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IFERROR(__xludf.DUMMYFUNCTION("""COMPUTED_VALUE"""),191.6)</f>
        <v>191.6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IFERROR(__xludf.DUMMYFUNCTION("""COMPUTED_VALUE"""),187.64)</f>
        <v>187.64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IFERROR(__xludf.DUMMYFUNCTION("""COMPUTED_VALUE"""),191.18)</f>
        <v>191.18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IFERROR(__xludf.DUMMYFUNCTION("""COMPUTED_VALUE"""),194.91)</f>
        <v>194.91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IFERROR(__xludf.DUMMYFUNCTION("""COMPUTED_VALUE"""),197.29)</f>
        <v>197.29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IFERROR(__xludf.DUMMYFUNCTION("""COMPUTED_VALUE"""),204.72)</f>
        <v>204.72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IFERROR(__xludf.DUMMYFUNCTION("""COMPUTED_VALUE"""),203.42)</f>
        <v>203.42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IFERROR(__xludf.DUMMYFUNCTION("""COMPUTED_VALUE"""),202.87)</f>
        <v>202.87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IFERROR(__xludf.DUMMYFUNCTION("""COMPUTED_VALUE"""),204.88)</f>
        <v>204.88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IFERROR(__xludf.DUMMYFUNCTION("""COMPUTED_VALUE"""),202.97)</f>
        <v>202.97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IFERROR(__xludf.DUMMYFUNCTION("""COMPUTED_VALUE"""),209.75)</f>
        <v>209.75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IFERROR(__xludf.DUMMYFUNCTION("""COMPUTED_VALUE"""),210.26)</f>
        <v>210.26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IFERROR(__xludf.DUMMYFUNCTION("""COMPUTED_VALUE"""),204.32)</f>
        <v>204.32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IFERROR(__xludf.DUMMYFUNCTION("""COMPUTED_VALUE"""),202.48)</f>
        <v>202.48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IFERROR(__xludf.DUMMYFUNCTION("""COMPUTED_VALUE"""),205.01)</f>
        <v>205.01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IFERROR(__xludf.DUMMYFUNCTION("""COMPUTED_VALUE"""),204.0)</f>
        <v>204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IFERROR(__xludf.DUMMYFUNCTION("""COMPUTED_VALUE"""),202.76)</f>
        <v>202.76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IFERROR(__xludf.DUMMYFUNCTION("""COMPUTED_VALUE"""),199.36)</f>
        <v>199.36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IFERROR(__xludf.DUMMYFUNCTION("""COMPUTED_VALUE"""),205.05)</f>
        <v>205.05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IFERROR(__xludf.DUMMYFUNCTION("""COMPUTED_VALUE"""),201.58)</f>
        <v>201.58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IFERROR(__xludf.DUMMYFUNCTION("""COMPUTED_VALUE"""),200.68)</f>
        <v>200.68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IFERROR(__xludf.DUMMYFUNCTION("""COMPUTED_VALUE"""),200.65)</f>
        <v>200.65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IFERROR(__xludf.DUMMYFUNCTION("""COMPUTED_VALUE"""),200.75)</f>
        <v>200.75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IFERROR(__xludf.DUMMYFUNCTION("""COMPUTED_VALUE"""),199.78)</f>
        <v>199.78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IFERROR(__xludf.DUMMYFUNCTION("""COMPUTED_VALUE"""),199.12)</f>
        <v>199.12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IFERROR(__xludf.DUMMYFUNCTION("""COMPUTED_VALUE"""),197.36)</f>
        <v>197.36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IFERROR(__xludf.DUMMYFUNCTION("""COMPUTED_VALUE"""),197.91)</f>
        <v>197.91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IFERROR(__xludf.DUMMYFUNCTION("""COMPUTED_VALUE"""),196.68)</f>
        <v>196.68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IFERROR(__xludf.DUMMYFUNCTION("""COMPUTED_VALUE"""),189.57)</f>
        <v>189.57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IFERROR(__xludf.DUMMYFUNCTION("""COMPUTED_VALUE"""),187.8)</f>
        <v>187.8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IFERROR(__xludf.DUMMYFUNCTION("""COMPUTED_VALUE"""),188.3)</f>
        <v>188.3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IFERROR(__xludf.DUMMYFUNCTION("""COMPUTED_VALUE"""),190.0)</f>
        <v>190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IFERROR(__xludf.DUMMYFUNCTION("""COMPUTED_VALUE"""),192.17)</f>
        <v>192.17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IFERROR(__xludf.DUMMYFUNCTION("""COMPUTED_VALUE"""),195.17)</f>
        <v>195.17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IFERROR(__xludf.DUMMYFUNCTION("""COMPUTED_VALUE"""),197.12)</f>
        <v>197.12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IFERROR(__xludf.DUMMYFUNCTION("""COMPUTED_VALUE"""),199.74)</f>
        <v>199.74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IFERROR(__xludf.DUMMYFUNCTION("""COMPUTED_VALUE"""),203.11)</f>
        <v>203.11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IFERROR(__xludf.DUMMYFUNCTION("""COMPUTED_VALUE"""),206.84)</f>
        <v>206.84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IFERROR(__xludf.DUMMYFUNCTION("""COMPUTED_VALUE"""),203.73)</f>
        <v>203.73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IFERROR(__xludf.DUMMYFUNCTION("""COMPUTED_VALUE"""),201.58)</f>
        <v>201.58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IFERROR(__xludf.DUMMYFUNCTION("""COMPUTED_VALUE"""),204.25)</f>
        <v>204.25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IFERROR(__xludf.DUMMYFUNCTION("""COMPUTED_VALUE"""),206.41)</f>
        <v>206.41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IFERROR(__xludf.DUMMYFUNCTION("""COMPUTED_VALUE"""),209.84)</f>
        <v>209.84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IFERROR(__xludf.DUMMYFUNCTION("""COMPUTED_VALUE"""),204.1)</f>
        <v>204.1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IFERROR(__xludf.DUMMYFUNCTION("""COMPUTED_VALUE"""),204.32)</f>
        <v>204.32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IFERROR(__xludf.DUMMYFUNCTION("""COMPUTED_VALUE"""),198.37)</f>
        <v>198.37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IFERROR(__xludf.DUMMYFUNCTION("""COMPUTED_VALUE"""),181.76)</f>
        <v>181.76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IFERROR(__xludf.DUMMYFUNCTION("""COMPUTED_VALUE"""),181.67)</f>
        <v>181.67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IFERROR(__xludf.DUMMYFUNCTION("""COMPUTED_VALUE"""),178.93)</f>
        <v>178.93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IFERROR(__xludf.DUMMYFUNCTION("""COMPUTED_VALUE"""),177.37)</f>
        <v>177.37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IFERROR(__xludf.DUMMYFUNCTION("""COMPUTED_VALUE"""),180.14)</f>
        <v>180.14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IFERROR(__xludf.DUMMYFUNCTION("""COMPUTED_VALUE"""),181.38)</f>
        <v>181.38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IFERROR(__xludf.DUMMYFUNCTION("""COMPUTED_VALUE"""),182.67)</f>
        <v>182.67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IFERROR(__xludf.DUMMYFUNCTION("""COMPUTED_VALUE"""),184.47)</f>
        <v>184.47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24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IFERROR(__xludf.DUMMYFUNCTION("""COMPUTED_VALUE"""),7017.95)</f>
        <v>7017.95</v>
      </c>
    </row>
    <row r="4">
      <c r="A4" s="4">
        <f>IFERROR(__xludf.DUMMYFUNCTION("""COMPUTED_VALUE"""),44929.64583333333)</f>
        <v>44929.64583</v>
      </c>
      <c r="B4" s="5">
        <f>IFERROR(__xludf.DUMMYFUNCTION("""COMPUTED_VALUE"""),6993.6)</f>
        <v>6993.6</v>
      </c>
    </row>
    <row r="5">
      <c r="A5" s="4">
        <f>IFERROR(__xludf.DUMMYFUNCTION("""COMPUTED_VALUE"""),44930.64583333333)</f>
        <v>44930.64583</v>
      </c>
      <c r="B5" s="5">
        <f>IFERROR(__xludf.DUMMYFUNCTION("""COMPUTED_VALUE"""),7005.35)</f>
        <v>7005.35</v>
      </c>
    </row>
    <row r="6">
      <c r="A6" s="4">
        <f>IFERROR(__xludf.DUMMYFUNCTION("""COMPUTED_VALUE"""),44931.64583333333)</f>
        <v>44931.64583</v>
      </c>
      <c r="B6" s="5">
        <f>IFERROR(__xludf.DUMMYFUNCTION("""COMPUTED_VALUE"""),7007.0)</f>
        <v>7007</v>
      </c>
    </row>
    <row r="7">
      <c r="A7" s="4">
        <f>IFERROR(__xludf.DUMMYFUNCTION("""COMPUTED_VALUE"""),44932.64583333333)</f>
        <v>44932.64583</v>
      </c>
      <c r="B7" s="5">
        <f>IFERROR(__xludf.DUMMYFUNCTION("""COMPUTED_VALUE"""),6982.2)</f>
        <v>6982.2</v>
      </c>
    </row>
    <row r="8">
      <c r="A8" s="4">
        <f>IFERROR(__xludf.DUMMYFUNCTION("""COMPUTED_VALUE"""),44935.64583333333)</f>
        <v>44935.64583</v>
      </c>
      <c r="B8" s="5">
        <f>IFERROR(__xludf.DUMMYFUNCTION("""COMPUTED_VALUE"""),7034.85)</f>
        <v>7034.85</v>
      </c>
    </row>
    <row r="9">
      <c r="A9" s="4">
        <f>IFERROR(__xludf.DUMMYFUNCTION("""COMPUTED_VALUE"""),44936.64583333333)</f>
        <v>44936.64583</v>
      </c>
      <c r="B9" s="5">
        <f>IFERROR(__xludf.DUMMYFUNCTION("""COMPUTED_VALUE"""),6920.3)</f>
        <v>6920.3</v>
      </c>
    </row>
    <row r="10">
      <c r="A10" s="4">
        <f>IFERROR(__xludf.DUMMYFUNCTION("""COMPUTED_VALUE"""),44937.64583333333)</f>
        <v>44937.64583</v>
      </c>
      <c r="B10" s="5">
        <f>IFERROR(__xludf.DUMMYFUNCTION("""COMPUTED_VALUE"""),7021.95)</f>
        <v>7021.95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IFERROR(__xludf.DUMMYFUNCTION("""COMPUTED_VALUE"""),7153.35)</f>
        <v>7153.35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IFERROR(__xludf.DUMMYFUNCTION("""COMPUTED_VALUE"""),7248.9)</f>
        <v>7248.9</v>
      </c>
    </row>
    <row r="13">
      <c r="A13" s="4">
        <f>IFERROR(__xludf.DUMMYFUNCTION("""COMPUTED_VALUE"""),44942.64583333333)</f>
        <v>44942.64583</v>
      </c>
      <c r="B13" s="5">
        <f>IFERROR(__xludf.DUMMYFUNCTION("""COMPUTED_VALUE"""),7284.85)</f>
        <v>7284.85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IFERROR(__xludf.DUMMYFUNCTION("""COMPUTED_VALUE"""),7377.65)</f>
        <v>7377.65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IFERROR(__xludf.DUMMYFUNCTION("""COMPUTED_VALUE"""),7283.45)</f>
        <v>7283.45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IFERROR(__xludf.DUMMYFUNCTION("""COMPUTED_VALUE"""),7212.35)</f>
        <v>7212.35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IFERROR(__xludf.DUMMYFUNCTION("""COMPUTED_VALUE"""),7177.15)</f>
        <v>7177.15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IFERROR(__xludf.DUMMYFUNCTION("""COMPUTED_VALUE"""),6849.75)</f>
        <v>6849.75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IFERROR(__xludf.DUMMYFUNCTION("""COMPUTED_VALUE"""),6809.7)</f>
        <v>6809.7</v>
      </c>
    </row>
    <row r="20">
      <c r="A20" s="4">
        <f>IFERROR(__xludf.DUMMYFUNCTION("""COMPUTED_VALUE"""),44951.64583333333)</f>
        <v>44951.64583</v>
      </c>
      <c r="B20" s="5">
        <f>IFERROR(__xludf.DUMMYFUNCTION("""COMPUTED_VALUE"""),6705.1)</f>
        <v>6705.1</v>
      </c>
    </row>
    <row r="21">
      <c r="A21" s="4">
        <f>IFERROR(__xludf.DUMMYFUNCTION("""COMPUTED_VALUE"""),44953.64583333333)</f>
        <v>44953.64583</v>
      </c>
      <c r="B21" s="5">
        <f>IFERROR(__xludf.DUMMYFUNCTION("""COMPUTED_VALUE"""),6715.6)</f>
        <v>6715.6</v>
      </c>
    </row>
    <row r="22">
      <c r="A22" s="4">
        <f>IFERROR(__xludf.DUMMYFUNCTION("""COMPUTED_VALUE"""),44956.64583333333)</f>
        <v>44956.64583</v>
      </c>
      <c r="B22" s="5">
        <f>IFERROR(__xludf.DUMMYFUNCTION("""COMPUTED_VALUE"""),6887.7)</f>
        <v>6887.7</v>
      </c>
    </row>
    <row r="23">
      <c r="A23" s="4">
        <f>IFERROR(__xludf.DUMMYFUNCTION("""COMPUTED_VALUE"""),44957.64583333333)</f>
        <v>44957.64583</v>
      </c>
      <c r="B23" s="5">
        <f>IFERROR(__xludf.DUMMYFUNCTION("""COMPUTED_VALUE"""),7085.55)</f>
        <v>7085.55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IFERROR(__xludf.DUMMYFUNCTION("""COMPUTED_VALUE"""),7141.4)</f>
        <v>7141.4</v>
      </c>
    </row>
    <row r="25">
      <c r="A25" s="4">
        <f>IFERROR(__xludf.DUMMYFUNCTION("""COMPUTED_VALUE"""),44959.64583333333)</f>
        <v>44959.64583</v>
      </c>
      <c r="B25" s="5">
        <f>IFERROR(__xludf.DUMMYFUNCTION("""COMPUTED_VALUE"""),7167.65)</f>
        <v>7167.65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IFERROR(__xludf.DUMMYFUNCTION("""COMPUTED_VALUE"""),7189.2)</f>
        <v>7189.2</v>
      </c>
    </row>
    <row r="27">
      <c r="A27" s="4">
        <f>IFERROR(__xludf.DUMMYFUNCTION("""COMPUTED_VALUE"""),44963.64583333333)</f>
        <v>44963.64583</v>
      </c>
      <c r="B27" s="5">
        <f>IFERROR(__xludf.DUMMYFUNCTION("""COMPUTED_VALUE"""),7127.25)</f>
        <v>7127.25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IFERROR(__xludf.DUMMYFUNCTION("""COMPUTED_VALUE"""),7071.8)</f>
        <v>7071.8</v>
      </c>
    </row>
    <row r="29">
      <c r="A29" s="4">
        <f>IFERROR(__xludf.DUMMYFUNCTION("""COMPUTED_VALUE"""),44965.64583333333)</f>
        <v>44965.64583</v>
      </c>
      <c r="B29" s="5">
        <f>IFERROR(__xludf.DUMMYFUNCTION("""COMPUTED_VALUE"""),7250.35)</f>
        <v>7250.35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IFERROR(__xludf.DUMMYFUNCTION("""COMPUTED_VALUE"""),7179.75)</f>
        <v>7179.75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IFERROR(__xludf.DUMMYFUNCTION("""COMPUTED_VALUE"""),7206.05)</f>
        <v>7206.05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IFERROR(__xludf.DUMMYFUNCTION("""COMPUTED_VALUE"""),7179.25)</f>
        <v>7179.25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IFERROR(__xludf.DUMMYFUNCTION("""COMPUTED_VALUE"""),7139.2)</f>
        <v>7139.2</v>
      </c>
    </row>
    <row r="34">
      <c r="A34" s="4">
        <f>IFERROR(__xludf.DUMMYFUNCTION("""COMPUTED_VALUE"""),44972.64583333333)</f>
        <v>44972.64583</v>
      </c>
      <c r="B34" s="5">
        <f>IFERROR(__xludf.DUMMYFUNCTION("""COMPUTED_VALUE"""),7151.85)</f>
        <v>7151.85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IFERROR(__xludf.DUMMYFUNCTION("""COMPUTED_VALUE"""),7171.75)</f>
        <v>7171.75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IFERROR(__xludf.DUMMYFUNCTION("""COMPUTED_VALUE"""),7297.85)</f>
        <v>7297.85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IFERROR(__xludf.DUMMYFUNCTION("""COMPUTED_VALUE"""),7426.85)</f>
        <v>7426.85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IFERROR(__xludf.DUMMYFUNCTION("""COMPUTED_VALUE"""),7340.55)</f>
        <v>7340.55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IFERROR(__xludf.DUMMYFUNCTION("""COMPUTED_VALUE"""),7205.75)</f>
        <v>7205.75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IFERROR(__xludf.DUMMYFUNCTION("""COMPUTED_VALUE"""),7176.95)</f>
        <v>7176.95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IFERROR(__xludf.DUMMYFUNCTION("""COMPUTED_VALUE"""),7216.7)</f>
        <v>7216.7</v>
      </c>
    </row>
    <row r="42">
      <c r="A42" s="4">
        <f>IFERROR(__xludf.DUMMYFUNCTION("""COMPUTED_VALUE"""),44984.64583333333)</f>
        <v>44984.64583</v>
      </c>
      <c r="B42" s="5">
        <f>IFERROR(__xludf.DUMMYFUNCTION("""COMPUTED_VALUE"""),7186.65)</f>
        <v>7186.65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IFERROR(__xludf.DUMMYFUNCTION("""COMPUTED_VALUE"""),7261.3)</f>
        <v>7261.3</v>
      </c>
    </row>
    <row r="44">
      <c r="A44" s="4">
        <f>IFERROR(__xludf.DUMMYFUNCTION("""COMPUTED_VALUE"""),44986.64583333333)</f>
        <v>44986.64583</v>
      </c>
      <c r="B44" s="5">
        <f>IFERROR(__xludf.DUMMYFUNCTION("""COMPUTED_VALUE"""),7274.15)</f>
        <v>7274.15</v>
      </c>
    </row>
    <row r="45">
      <c r="A45" s="4">
        <f>IFERROR(__xludf.DUMMYFUNCTION("""COMPUTED_VALUE"""),44987.64583333333)</f>
        <v>44987.64583</v>
      </c>
      <c r="B45" s="5">
        <f>IFERROR(__xludf.DUMMYFUNCTION("""COMPUTED_VALUE"""),7289.2)</f>
        <v>7289.2</v>
      </c>
    </row>
    <row r="46">
      <c r="A46" s="4">
        <f>IFERROR(__xludf.DUMMYFUNCTION("""COMPUTED_VALUE"""),44988.64583333333)</f>
        <v>44988.64583</v>
      </c>
      <c r="B46" s="5">
        <f>IFERROR(__xludf.DUMMYFUNCTION("""COMPUTED_VALUE"""),7215.95)</f>
        <v>7215.95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IFERROR(__xludf.DUMMYFUNCTION("""COMPUTED_VALUE"""),7200.6)</f>
        <v>7200.6</v>
      </c>
    </row>
    <row r="48">
      <c r="A48" s="4">
        <f>IFERROR(__xludf.DUMMYFUNCTION("""COMPUTED_VALUE"""),44993.64583333333)</f>
        <v>44993.64583</v>
      </c>
      <c r="B48" s="5">
        <f>IFERROR(__xludf.DUMMYFUNCTION("""COMPUTED_VALUE"""),7267.25)</f>
        <v>7267.25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IFERROR(__xludf.DUMMYFUNCTION("""COMPUTED_VALUE"""),7242.95)</f>
        <v>7242.95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IFERROR(__xludf.DUMMYFUNCTION("""COMPUTED_VALUE"""),7226.4)</f>
        <v>7226.4</v>
      </c>
    </row>
    <row r="51">
      <c r="A51" s="4">
        <f>IFERROR(__xludf.DUMMYFUNCTION("""COMPUTED_VALUE"""),44998.64583333333)</f>
        <v>44998.64583</v>
      </c>
      <c r="B51" s="5">
        <f>IFERROR(__xludf.DUMMYFUNCTION("""COMPUTED_VALUE"""),7075.6)</f>
        <v>7075.6</v>
      </c>
    </row>
    <row r="52">
      <c r="A52" s="4">
        <f>IFERROR(__xludf.DUMMYFUNCTION("""COMPUTED_VALUE"""),44999.64583333333)</f>
        <v>44999.64583</v>
      </c>
      <c r="B52" s="5">
        <f>IFERROR(__xludf.DUMMYFUNCTION("""COMPUTED_VALUE"""),7063.95)</f>
        <v>7063.95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IFERROR(__xludf.DUMMYFUNCTION("""COMPUTED_VALUE"""),7100.75)</f>
        <v>7100.75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IFERROR(__xludf.DUMMYFUNCTION("""COMPUTED_VALUE"""),7104.6)</f>
        <v>7104.6</v>
      </c>
    </row>
    <row r="55">
      <c r="A55" s="4">
        <f>IFERROR(__xludf.DUMMYFUNCTION("""COMPUTED_VALUE"""),45002.64583333333)</f>
        <v>45002.64583</v>
      </c>
      <c r="B55" s="5">
        <f>IFERROR(__xludf.DUMMYFUNCTION("""COMPUTED_VALUE"""),7289.95)</f>
        <v>7289.95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IFERROR(__xludf.DUMMYFUNCTION("""COMPUTED_VALUE"""),7243.2)</f>
        <v>7243.2</v>
      </c>
    </row>
    <row r="57">
      <c r="A57" s="4">
        <f>IFERROR(__xludf.DUMMYFUNCTION("""COMPUTED_VALUE"""),45006.64583333333)</f>
        <v>45006.64583</v>
      </c>
      <c r="B57" s="5">
        <f>IFERROR(__xludf.DUMMYFUNCTION("""COMPUTED_VALUE"""),7352.75)</f>
        <v>7352.75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IFERROR(__xludf.DUMMYFUNCTION("""COMPUTED_VALUE"""),7396.65)</f>
        <v>7396.65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IFERROR(__xludf.DUMMYFUNCTION("""COMPUTED_VALUE"""),7407.95)</f>
        <v>7407.95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IFERROR(__xludf.DUMMYFUNCTION("""COMPUTED_VALUE"""),7405.65)</f>
        <v>7405.65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IFERROR(__xludf.DUMMYFUNCTION("""COMPUTED_VALUE"""),7450.2)</f>
        <v>7450.2</v>
      </c>
    </row>
    <row r="62">
      <c r="A62" s="4">
        <f>IFERROR(__xludf.DUMMYFUNCTION("""COMPUTED_VALUE"""),45013.64583333333)</f>
        <v>45013.64583</v>
      </c>
      <c r="B62" s="5">
        <f>IFERROR(__xludf.DUMMYFUNCTION("""COMPUTED_VALUE"""),7403.1)</f>
        <v>7403.1</v>
      </c>
    </row>
    <row r="63">
      <c r="A63" s="4">
        <f>IFERROR(__xludf.DUMMYFUNCTION("""COMPUTED_VALUE"""),45014.64583333333)</f>
        <v>45014.64583</v>
      </c>
      <c r="B63" s="5">
        <f>IFERROR(__xludf.DUMMYFUNCTION("""COMPUTED_VALUE"""),7570.75)</f>
        <v>7570.75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IFERROR(__xludf.DUMMYFUNCTION("""COMPUTED_VALUE"""),7622.15)</f>
        <v>7622.15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IFERROR(__xludf.DUMMYFUNCTION("""COMPUTED_VALUE"""),7640.5)</f>
        <v>7640.5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IFERROR(__xludf.DUMMYFUNCTION("""COMPUTED_VALUE"""),7691.95)</f>
        <v>7691.95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IFERROR(__xludf.DUMMYFUNCTION("""COMPUTED_VALUE"""),7701.85)</f>
        <v>7701.85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IFERROR(__xludf.DUMMYFUNCTION("""COMPUTED_VALUE"""),7696.25)</f>
        <v>7696.25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IFERROR(__xludf.DUMMYFUNCTION("""COMPUTED_VALUE"""),7741.45)</f>
        <v>7741.45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IFERROR(__xludf.DUMMYFUNCTION("""COMPUTED_VALUE"""),7682.85)</f>
        <v>7682.85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IFERROR(__xludf.DUMMYFUNCTION("""COMPUTED_VALUE"""),7655.25)</f>
        <v>7655.25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IFERROR(__xludf.DUMMYFUNCTION("""COMPUTED_VALUE"""),7742.45)</f>
        <v>7742.45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IFERROR(__xludf.DUMMYFUNCTION("""COMPUTED_VALUE"""),7595.3)</f>
        <v>7595.3</v>
      </c>
    </row>
    <row r="74">
      <c r="A74" s="4">
        <f>IFERROR(__xludf.DUMMYFUNCTION("""COMPUTED_VALUE"""),45035.64583333333)</f>
        <v>45035.64583</v>
      </c>
      <c r="B74" s="5">
        <f>IFERROR(__xludf.DUMMYFUNCTION("""COMPUTED_VALUE"""),7515.9)</f>
        <v>7515.9</v>
      </c>
    </row>
    <row r="75">
      <c r="A75" s="4">
        <f>IFERROR(__xludf.DUMMYFUNCTION("""COMPUTED_VALUE"""),45036.64583333333)</f>
        <v>45036.64583</v>
      </c>
      <c r="B75" s="5">
        <f>IFERROR(__xludf.DUMMYFUNCTION("""COMPUTED_VALUE"""),7475.8)</f>
        <v>7475.8</v>
      </c>
    </row>
    <row r="76">
      <c r="A76" s="4">
        <f>IFERROR(__xludf.DUMMYFUNCTION("""COMPUTED_VALUE"""),45037.64583333333)</f>
        <v>45037.64583</v>
      </c>
      <c r="B76" s="5">
        <f>IFERROR(__xludf.DUMMYFUNCTION("""COMPUTED_VALUE"""),7358.5)</f>
        <v>7358.5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IFERROR(__xludf.DUMMYFUNCTION("""COMPUTED_VALUE"""),7440.55)</f>
        <v>7440.55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IFERROR(__xludf.DUMMYFUNCTION("""COMPUTED_VALUE"""),7439.2)</f>
        <v>7439.2</v>
      </c>
    </row>
    <row r="79">
      <c r="A79" s="4">
        <f>IFERROR(__xludf.DUMMYFUNCTION("""COMPUTED_VALUE"""),45042.64583333333)</f>
        <v>45042.64583</v>
      </c>
      <c r="B79" s="5">
        <f>IFERROR(__xludf.DUMMYFUNCTION("""COMPUTED_VALUE"""),7456.9)</f>
        <v>7456.9</v>
      </c>
    </row>
    <row r="80">
      <c r="A80" s="4">
        <f>IFERROR(__xludf.DUMMYFUNCTION("""COMPUTED_VALUE"""),45043.64583333333)</f>
        <v>45043.64583</v>
      </c>
      <c r="B80" s="5">
        <f>IFERROR(__xludf.DUMMYFUNCTION("""COMPUTED_VALUE"""),7500.9)</f>
        <v>7500.9</v>
      </c>
    </row>
    <row r="81">
      <c r="A81" s="4">
        <f>IFERROR(__xludf.DUMMYFUNCTION("""COMPUTED_VALUE"""),45044.64583333333)</f>
        <v>45044.64583</v>
      </c>
      <c r="B81" s="5">
        <f>IFERROR(__xludf.DUMMYFUNCTION("""COMPUTED_VALUE"""),7556.2)</f>
        <v>7556.2</v>
      </c>
    </row>
    <row r="82">
      <c r="A82" s="4">
        <f>IFERROR(__xludf.DUMMYFUNCTION("""COMPUTED_VALUE"""),45048.64583333333)</f>
        <v>45048.64583</v>
      </c>
      <c r="B82" s="5">
        <f>IFERROR(__xludf.DUMMYFUNCTION("""COMPUTED_VALUE"""),7456.6)</f>
        <v>7456.6</v>
      </c>
    </row>
    <row r="83">
      <c r="A83" s="4">
        <f>IFERROR(__xludf.DUMMYFUNCTION("""COMPUTED_VALUE"""),45049.64583333333)</f>
        <v>45049.64583</v>
      </c>
      <c r="B83" s="5">
        <f>IFERROR(__xludf.DUMMYFUNCTION("""COMPUTED_VALUE"""),7507.2)</f>
        <v>7507.2</v>
      </c>
    </row>
    <row r="84">
      <c r="A84" s="4">
        <f>IFERROR(__xludf.DUMMYFUNCTION("""COMPUTED_VALUE"""),45050.64583333333)</f>
        <v>45050.64583</v>
      </c>
      <c r="B84" s="5">
        <f>IFERROR(__xludf.DUMMYFUNCTION("""COMPUTED_VALUE"""),7502.25)</f>
        <v>7502.25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IFERROR(__xludf.DUMMYFUNCTION("""COMPUTED_VALUE"""),7628.8)</f>
        <v>7628.8</v>
      </c>
    </row>
    <row r="86">
      <c r="A86" s="4">
        <f>IFERROR(__xludf.DUMMYFUNCTION("""COMPUTED_VALUE"""),45054.64583333333)</f>
        <v>45054.64583</v>
      </c>
      <c r="B86" s="5">
        <f>IFERROR(__xludf.DUMMYFUNCTION("""COMPUTED_VALUE"""),7735.45)</f>
        <v>7735.45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IFERROR(__xludf.DUMMYFUNCTION("""COMPUTED_VALUE"""),7716.25)</f>
        <v>7716.25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IFERROR(__xludf.DUMMYFUNCTION("""COMPUTED_VALUE"""),7743.2)</f>
        <v>7743.2</v>
      </c>
    </row>
    <row r="89">
      <c r="A89" s="4">
        <f>IFERROR(__xludf.DUMMYFUNCTION("""COMPUTED_VALUE"""),45057.64583333333)</f>
        <v>45057.64583</v>
      </c>
      <c r="B89" s="5">
        <f>IFERROR(__xludf.DUMMYFUNCTION("""COMPUTED_VALUE"""),7835.45)</f>
        <v>7835.45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IFERROR(__xludf.DUMMYFUNCTION("""COMPUTED_VALUE"""),7702.95)</f>
        <v>7702.95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IFERROR(__xludf.DUMMYFUNCTION("""COMPUTED_VALUE"""),7760.95)</f>
        <v>7760.95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IFERROR(__xludf.DUMMYFUNCTION("""COMPUTED_VALUE"""),7698.7)</f>
        <v>7698.7</v>
      </c>
    </row>
    <row r="93">
      <c r="A93" s="4">
        <f>IFERROR(__xludf.DUMMYFUNCTION("""COMPUTED_VALUE"""),45063.64583333333)</f>
        <v>45063.64583</v>
      </c>
      <c r="B93" s="5">
        <f>IFERROR(__xludf.DUMMYFUNCTION("""COMPUTED_VALUE"""),7700.45)</f>
        <v>7700.45</v>
      </c>
    </row>
    <row r="94">
      <c r="A94" s="4">
        <f>IFERROR(__xludf.DUMMYFUNCTION("""COMPUTED_VALUE"""),45064.64583333333)</f>
        <v>45064.64583</v>
      </c>
      <c r="B94" s="5">
        <f>IFERROR(__xludf.DUMMYFUNCTION("""COMPUTED_VALUE"""),7604.15)</f>
        <v>7604.15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IFERROR(__xludf.DUMMYFUNCTION("""COMPUTED_VALUE"""),7681.3)</f>
        <v>7681.3</v>
      </c>
    </row>
    <row r="96">
      <c r="A96" s="4">
        <f>IFERROR(__xludf.DUMMYFUNCTION("""COMPUTED_VALUE"""),45068.64583333333)</f>
        <v>45068.64583</v>
      </c>
      <c r="B96" s="5">
        <f>IFERROR(__xludf.DUMMYFUNCTION("""COMPUTED_VALUE"""),7715.65)</f>
        <v>7715.65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IFERROR(__xludf.DUMMYFUNCTION("""COMPUTED_VALUE"""),7654.25)</f>
        <v>7654.25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IFERROR(__xludf.DUMMYFUNCTION("""COMPUTED_VALUE"""),7653.8)</f>
        <v>7653.8</v>
      </c>
    </row>
    <row r="99">
      <c r="A99" s="4">
        <f>IFERROR(__xludf.DUMMYFUNCTION("""COMPUTED_VALUE"""),45071.64583333333)</f>
        <v>45071.64583</v>
      </c>
      <c r="B99" s="5">
        <f>IFERROR(__xludf.DUMMYFUNCTION("""COMPUTED_VALUE"""),7621.75)</f>
        <v>7621.75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IFERROR(__xludf.DUMMYFUNCTION("""COMPUTED_VALUE"""),7721.85)</f>
        <v>7721.85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IFERROR(__xludf.DUMMYFUNCTION("""COMPUTED_VALUE"""),7840.55)</f>
        <v>7840.55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IFERROR(__xludf.DUMMYFUNCTION("""COMPUTED_VALUE"""),7901.95)</f>
        <v>7901.95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IFERROR(__xludf.DUMMYFUNCTION("""COMPUTED_VALUE"""),7870.05)</f>
        <v>7870.05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IFERROR(__xludf.DUMMYFUNCTION("""COMPUTED_VALUE"""),7842.8)</f>
        <v>7842.8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IFERROR(__xludf.DUMMYFUNCTION("""COMPUTED_VALUE"""),7850.65)</f>
        <v>7850.65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IFERROR(__xludf.DUMMYFUNCTION("""COMPUTED_VALUE"""),7882.0)</f>
        <v>7882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IFERROR(__xludf.DUMMYFUNCTION("""COMPUTED_VALUE"""),8109.55)</f>
        <v>8109.55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IFERROR(__xludf.DUMMYFUNCTION("""COMPUTED_VALUE"""),8157.6)</f>
        <v>8157.6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IFERROR(__xludf.DUMMYFUNCTION("""COMPUTED_VALUE"""),8100.15)</f>
        <v>8100.15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IFERROR(__xludf.DUMMYFUNCTION("""COMPUTED_VALUE"""),8153.25)</f>
        <v>8153.25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IFERROR(__xludf.DUMMYFUNCTION("""COMPUTED_VALUE"""),8198.6)</f>
        <v>8198.6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IFERROR(__xludf.DUMMYFUNCTION("""COMPUTED_VALUE"""),8276.3)</f>
        <v>8276.3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IFERROR(__xludf.DUMMYFUNCTION("""COMPUTED_VALUE"""),8358.3)</f>
        <v>8358.3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IFERROR(__xludf.DUMMYFUNCTION("""COMPUTED_VALUE"""),8333.2)</f>
        <v>8333.2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IFERROR(__xludf.DUMMYFUNCTION("""COMPUTED_VALUE"""),8333.25)</f>
        <v>8333.25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IFERROR(__xludf.DUMMYFUNCTION("""COMPUTED_VALUE"""),8268.6)</f>
        <v>8268.6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IFERROR(__xludf.DUMMYFUNCTION("""COMPUTED_VALUE"""),8243.45)</f>
        <v>8243.45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IFERROR(__xludf.DUMMYFUNCTION("""COMPUTED_VALUE"""),8241.55)</f>
        <v>8241.55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IFERROR(__xludf.DUMMYFUNCTION("""COMPUTED_VALUE"""),8162.75)</f>
        <v>8162.75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IFERROR(__xludf.DUMMYFUNCTION("""COMPUTED_VALUE"""),8080.2)</f>
        <v>8080.2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IFERROR(__xludf.DUMMYFUNCTION("""COMPUTED_VALUE"""),8167.1)</f>
        <v>8167.1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IFERROR(__xludf.DUMMYFUNCTION("""COMPUTED_VALUE"""),8208.5)</f>
        <v>8208.5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IFERROR(__xludf.DUMMYFUNCTION("""COMPUTED_VALUE"""),8260.65)</f>
        <v>8260.65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IFERROR(__xludf.DUMMYFUNCTION("""COMPUTED_VALUE"""),8294.75)</f>
        <v>8294.75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IFERROR(__xludf.DUMMYFUNCTION("""COMPUTED_VALUE"""),8463.8)</f>
        <v>8463.8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IFERROR(__xludf.DUMMYFUNCTION("""COMPUTED_VALUE"""),8411.7)</f>
        <v>8411.7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IFERROR(__xludf.DUMMYFUNCTION("""COMPUTED_VALUE"""),8377.2)</f>
        <v>8377.2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IFERROR(__xludf.DUMMYFUNCTION("""COMPUTED_VALUE"""),8410.2)</f>
        <v>8410.2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IFERROR(__xludf.DUMMYFUNCTION("""COMPUTED_VALUE"""),8336.45)</f>
        <v>8336.45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IFERROR(__xludf.DUMMYFUNCTION("""COMPUTED_VALUE"""),8351.35)</f>
        <v>8351.35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IFERROR(__xludf.DUMMYFUNCTION("""COMPUTED_VALUE"""),8325.9)</f>
        <v>8325.9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IFERROR(__xludf.DUMMYFUNCTION("""COMPUTED_VALUE"""),8220.5)</f>
        <v>8220.5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IFERROR(__xludf.DUMMYFUNCTION("""COMPUTED_VALUE"""),8234.0)</f>
        <v>8234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IFERROR(__xludf.DUMMYFUNCTION("""COMPUTED_VALUE"""),8182.55)</f>
        <v>8182.55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IFERROR(__xludf.DUMMYFUNCTION("""COMPUTED_VALUE"""),8251.0)</f>
        <v>8251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IFERROR(__xludf.DUMMYFUNCTION("""COMPUTED_VALUE"""),8176.0)</f>
        <v>8176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IFERROR(__xludf.DUMMYFUNCTION("""COMPUTED_VALUE"""),8329.2)</f>
        <v>8329.2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IFERROR(__xludf.DUMMYFUNCTION("""COMPUTED_VALUE"""),8224.15)</f>
        <v>8224.15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IFERROR(__xludf.DUMMYFUNCTION("""COMPUTED_VALUE"""),8119.2)</f>
        <v>8119.2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IFERROR(__xludf.DUMMYFUNCTION("""COMPUTED_VALUE"""),8219.85)</f>
        <v>8219.85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IFERROR(__xludf.DUMMYFUNCTION("""COMPUTED_VALUE"""),8393.3)</f>
        <v>8393.3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IFERROR(__xludf.DUMMYFUNCTION("""COMPUTED_VALUE"""),8352.35)</f>
        <v>8352.35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IFERROR(__xludf.DUMMYFUNCTION("""COMPUTED_VALUE"""),8288.25)</f>
        <v>8288.25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IFERROR(__xludf.DUMMYFUNCTION("""COMPUTED_VALUE"""),8306.75)</f>
        <v>8306.75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IFERROR(__xludf.DUMMYFUNCTION("""COMPUTED_VALUE"""),8318.15)</f>
        <v>8318.15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IFERROR(__xludf.DUMMYFUNCTION("""COMPUTED_VALUE"""),8281.8)</f>
        <v>8281.8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IFERROR(__xludf.DUMMYFUNCTION("""COMPUTED_VALUE"""),8287.7)</f>
        <v>8287.7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IFERROR(__xludf.DUMMYFUNCTION("""COMPUTED_VALUE"""),8136.15)</f>
        <v>8136.15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IFERROR(__xludf.DUMMYFUNCTION("""COMPUTED_VALUE"""),8158.15)</f>
        <v>8158.15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IFERROR(__xludf.DUMMYFUNCTION("""COMPUTED_VALUE"""),8175.45)</f>
        <v>8175.45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IFERROR(__xludf.DUMMYFUNCTION("""COMPUTED_VALUE"""),8156.85)</f>
        <v>8156.85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IFERROR(__xludf.DUMMYFUNCTION("""COMPUTED_VALUE"""),8111.25)</f>
        <v>8111.25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IFERROR(__xludf.DUMMYFUNCTION("""COMPUTED_VALUE"""),8102.2)</f>
        <v>8102.2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IFERROR(__xludf.DUMMYFUNCTION("""COMPUTED_VALUE"""),8132.95)</f>
        <v>8132.95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IFERROR(__xludf.DUMMYFUNCTION("""COMPUTED_VALUE"""),8054.3)</f>
        <v>8054.3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IFERROR(__xludf.DUMMYFUNCTION("""COMPUTED_VALUE"""),8251.9)</f>
        <v>8251.9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IFERROR(__xludf.DUMMYFUNCTION("""COMPUTED_VALUE"""),8207.35)</f>
        <v>8207.35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IFERROR(__xludf.DUMMYFUNCTION("""COMPUTED_VALUE"""),8214.85)</f>
        <v>8214.85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IFERROR(__xludf.DUMMYFUNCTION("""COMPUTED_VALUE"""),8219.3)</f>
        <v>8219.3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IFERROR(__xludf.DUMMYFUNCTION("""COMPUTED_VALUE"""),8203.5)</f>
        <v>8203.5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IFERROR(__xludf.DUMMYFUNCTION("""COMPUTED_VALUE"""),8161.9)</f>
        <v>8161.9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IFERROR(__xludf.DUMMYFUNCTION("""COMPUTED_VALUE"""),8211.4)</f>
        <v>8211.4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IFERROR(__xludf.DUMMYFUNCTION("""COMPUTED_VALUE"""),8071.45)</f>
        <v>8071.45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IFERROR(__xludf.DUMMYFUNCTION("""COMPUTED_VALUE"""),8117.65)</f>
        <v>8117.65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IFERROR(__xludf.DUMMYFUNCTION("""COMPUTED_VALUE"""),8199.7)</f>
        <v>8199.7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IFERROR(__xludf.DUMMYFUNCTION("""COMPUTED_VALUE"""),8265.95)</f>
        <v>8265.95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IFERROR(__xludf.DUMMYFUNCTION("""COMPUTED_VALUE"""),8297.45)</f>
        <v>8297.45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IFERROR(__xludf.DUMMYFUNCTION("""COMPUTED_VALUE"""),8262.4)</f>
        <v>8262.4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IFERROR(__xludf.DUMMYFUNCTION("""COMPUTED_VALUE"""),8582.55)</f>
        <v>8582.55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IFERROR(__xludf.DUMMYFUNCTION("""COMPUTED_VALUE"""),8454.85)</f>
        <v>8454.85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IFERROR(__xludf.DUMMYFUNCTION("""COMPUTED_VALUE"""),8537.4)</f>
        <v>8537.4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IFERROR(__xludf.DUMMYFUNCTION("""COMPUTED_VALUE"""),8495.15)</f>
        <v>8495.15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IFERROR(__xludf.DUMMYFUNCTION("""COMPUTED_VALUE"""),8430.55)</f>
        <v>8430.55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IFERROR(__xludf.DUMMYFUNCTION("""COMPUTED_VALUE"""),8461.7)</f>
        <v>8461.7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IFERROR(__xludf.DUMMYFUNCTION("""COMPUTED_VALUE"""),8571.65)</f>
        <v>8571.65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IFERROR(__xludf.DUMMYFUNCTION("""COMPUTED_VALUE"""),8636.35)</f>
        <v>8636.35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IFERROR(__xludf.DUMMYFUNCTION("""COMPUTED_VALUE"""),8687.95)</f>
        <v>8687.95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IFERROR(__xludf.DUMMYFUNCTION("""COMPUTED_VALUE"""),8728.35)</f>
        <v>8728.35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IFERROR(__xludf.DUMMYFUNCTION("""COMPUTED_VALUE"""),8628.0)</f>
        <v>8628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IFERROR(__xludf.DUMMYFUNCTION("""COMPUTED_VALUE"""),8458.15)</f>
        <v>8458.15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IFERROR(__xludf.DUMMYFUNCTION("""COMPUTED_VALUE"""),8313.55)</f>
        <v>8313.55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IFERROR(__xludf.DUMMYFUNCTION("""COMPUTED_VALUE"""),8187.4)</f>
        <v>8187.4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IFERROR(__xludf.DUMMYFUNCTION("""COMPUTED_VALUE"""),8206.2)</f>
        <v>8206.2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IFERROR(__xludf.DUMMYFUNCTION("""COMPUTED_VALUE"""),8228.9)</f>
        <v>8228.9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IFERROR(__xludf.DUMMYFUNCTION("""COMPUTED_VALUE"""),8262.7)</f>
        <v>8262.7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IFERROR(__xludf.DUMMYFUNCTION("""COMPUTED_VALUE"""),8154.35)</f>
        <v>8154.35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IFERROR(__xludf.DUMMYFUNCTION("""COMPUTED_VALUE"""),8254.85)</f>
        <v>8254.85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IFERROR(__xludf.DUMMYFUNCTION("""COMPUTED_VALUE"""),8304.9)</f>
        <v>8304.9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IFERROR(__xludf.DUMMYFUNCTION("""COMPUTED_VALUE"""),8120.85)</f>
        <v>8120.85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IFERROR(__xludf.DUMMYFUNCTION("""COMPUTED_VALUE"""),8177.45)</f>
        <v>8177.45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IFERROR(__xludf.DUMMYFUNCTION("""COMPUTED_VALUE"""),8195.45)</f>
        <v>8195.45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IFERROR(__xludf.DUMMYFUNCTION("""COMPUTED_VALUE"""),8110.1)</f>
        <v>8110.1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IFERROR(__xludf.DUMMYFUNCTION("""COMPUTED_VALUE"""),8158.3)</f>
        <v>8158.3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IFERROR(__xludf.DUMMYFUNCTION("""COMPUTED_VALUE"""),8343.0)</f>
        <v>8343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IFERROR(__xludf.DUMMYFUNCTION("""COMPUTED_VALUE"""),8351.75)</f>
        <v>8351.75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IFERROR(__xludf.DUMMYFUNCTION("""COMPUTED_VALUE"""),8369.0)</f>
        <v>8369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IFERROR(__xludf.DUMMYFUNCTION("""COMPUTED_VALUE"""),8292.2)</f>
        <v>8292.2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IFERROR(__xludf.DUMMYFUNCTION("""COMPUTED_VALUE"""),8301.4)</f>
        <v>8301.4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IFERROR(__xludf.DUMMYFUNCTION("""COMPUTED_VALUE"""),8278.3)</f>
        <v>8278.3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IFERROR(__xludf.DUMMYFUNCTION("""COMPUTED_VALUE"""),8518.55)</f>
        <v>8518.55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IFERROR(__xludf.DUMMYFUNCTION("""COMPUTED_VALUE"""),8461.05)</f>
        <v>8461.05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IFERROR(__xludf.DUMMYFUNCTION("""COMPUTED_VALUE"""),8325.25)</f>
        <v>8325.25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IFERROR(__xludf.DUMMYFUNCTION("""COMPUTED_VALUE"""),8256.35)</f>
        <v>8256.35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IFERROR(__xludf.DUMMYFUNCTION("""COMPUTED_VALUE"""),8205.3)</f>
        <v>8205.3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IFERROR(__xludf.DUMMYFUNCTION("""COMPUTED_VALUE"""),8210.15)</f>
        <v>8210.15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IFERROR(__xludf.DUMMYFUNCTION("""COMPUTED_VALUE"""),8401.6)</f>
        <v>8401.6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IFERROR(__xludf.DUMMYFUNCTION("""COMPUTED_VALUE"""),8422.25)</f>
        <v>8422.25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IFERROR(__xludf.DUMMYFUNCTION("""COMPUTED_VALUE"""),8381.45)</f>
        <v>8381.45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IFERROR(__xludf.DUMMYFUNCTION("""COMPUTED_VALUE"""),8459.0)</f>
        <v>8459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IFERROR(__xludf.DUMMYFUNCTION("""COMPUTED_VALUE"""),8522.6)</f>
        <v>8522.6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IFERROR(__xludf.DUMMYFUNCTION("""COMPUTED_VALUE"""),8640.95)</f>
        <v>8640.95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IFERROR(__xludf.DUMMYFUNCTION("""COMPUTED_VALUE"""),8685.75)</f>
        <v>8685.75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IFERROR(__xludf.DUMMYFUNCTION("""COMPUTED_VALUE"""),8698.85)</f>
        <v>8698.85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IFERROR(__xludf.DUMMYFUNCTION("""COMPUTED_VALUE"""),8627.05)</f>
        <v>8627.05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IFERROR(__xludf.DUMMYFUNCTION("""COMPUTED_VALUE"""),8710.85)</f>
        <v>8710.85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IFERROR(__xludf.DUMMYFUNCTION("""COMPUTED_VALUE"""),8677.4)</f>
        <v>8677.4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IFERROR(__xludf.DUMMYFUNCTION("""COMPUTED_VALUE"""),8766.9)</f>
        <v>8766.9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IFERROR(__xludf.DUMMYFUNCTION("""COMPUTED_VALUE"""),8775.05)</f>
        <v>8775.05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IFERROR(__xludf.DUMMYFUNCTION("""COMPUTED_VALUE"""),8790.95)</f>
        <v>8790.95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IFERROR(__xludf.DUMMYFUNCTION("""COMPUTED_VALUE"""),8661.5)</f>
        <v>8661.5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IFERROR(__xludf.DUMMYFUNCTION("""COMPUTED_VALUE"""),8708.35)</f>
        <v>8708.35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IFERROR(__xludf.DUMMYFUNCTION("""COMPUTED_VALUE"""),8759.9)</f>
        <v>8759.9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IFERROR(__xludf.DUMMYFUNCTION("""COMPUTED_VALUE"""),8605.25)</f>
        <v>8605.25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IFERROR(__xludf.DUMMYFUNCTION("""COMPUTED_VALUE"""),8556.2)</f>
        <v>8556.2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IFERROR(__xludf.DUMMYFUNCTION("""COMPUTED_VALUE"""),8726.5)</f>
        <v>8726.5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IFERROR(__xludf.DUMMYFUNCTION("""COMPUTED_VALUE"""),8732.75)</f>
        <v>8732.75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IFERROR(__xludf.DUMMYFUNCTION("""COMPUTED_VALUE"""),9003.65)</f>
        <v>9003.65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IFERROR(__xludf.DUMMYFUNCTION("""COMPUTED_VALUE"""),9033.85)</f>
        <v>9033.85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IFERROR(__xludf.DUMMYFUNCTION("""COMPUTED_VALUE"""),9317.75)</f>
        <v>9317.75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IFERROR(__xludf.DUMMYFUNCTION("""COMPUTED_VALUE"""),9329.75)</f>
        <v>9329.75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IFERROR(__xludf.DUMMYFUNCTION("""COMPUTED_VALUE"""),9213.0)</f>
        <v>9213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IFERROR(__xludf.DUMMYFUNCTION("""COMPUTED_VALUE"""),9354.55)</f>
        <v>9354.55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IFERROR(__xludf.DUMMYFUNCTION("""COMPUTED_VALUE"""),9413.55)</f>
        <v>9413.55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IFERROR(__xludf.DUMMYFUNCTION("""COMPUTED_VALUE"""),9670.9)</f>
        <v>9670.9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IFERROR(__xludf.DUMMYFUNCTION("""COMPUTED_VALUE"""),9863.5)</f>
        <v>9863.5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IFERROR(__xludf.DUMMYFUNCTION("""COMPUTED_VALUE"""),9739.15)</f>
        <v>9739.15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IFERROR(__xludf.DUMMYFUNCTION("""COMPUTED_VALUE"""),9963.3)</f>
        <v>9963.3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IFERROR(__xludf.DUMMYFUNCTION("""COMPUTED_VALUE"""),10029.45)</f>
        <v>10029.45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IFERROR(__xludf.DUMMYFUNCTION("""COMPUTED_VALUE"""),9970.35)</f>
        <v>9970.35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IFERROR(__xludf.DUMMYFUNCTION("""COMPUTED_VALUE"""),10017.1)</f>
        <v>10017.1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IFERROR(__xludf.DUMMYFUNCTION("""COMPUTED_VALUE"""),9887.45)</f>
        <v>9887.45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IFERROR(__xludf.DUMMYFUNCTION("""COMPUTED_VALUE"""),9954.45)</f>
        <v>9954.45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IFERROR(__xludf.DUMMYFUNCTION("""COMPUTED_VALUE"""),9969.0)</f>
        <v>9969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IFERROR(__xludf.DUMMYFUNCTION("""COMPUTED_VALUE"""),10018.65)</f>
        <v>10018.65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IFERROR(__xludf.DUMMYFUNCTION("""COMPUTED_VALUE"""),10436.1)</f>
        <v>10436.1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IFERROR(__xludf.DUMMYFUNCTION("""COMPUTED_VALUE"""),10426.3)</f>
        <v>10426.3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IFERROR(__xludf.DUMMYFUNCTION("""COMPUTED_VALUE"""),10503.05)</f>
        <v>10503.05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IFERROR(__xludf.DUMMYFUNCTION("""COMPUTED_VALUE"""),10464.0)</f>
        <v>10464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IFERROR(__xludf.DUMMYFUNCTION("""COMPUTED_VALUE"""),10204.7)</f>
        <v>10204.7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IFERROR(__xludf.DUMMYFUNCTION("""COMPUTED_VALUE"""),10111.55)</f>
        <v>10111.55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IFERROR(__xludf.DUMMYFUNCTION("""COMPUTED_VALUE"""),10014.8)</f>
        <v>10014.8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IFERROR(__xludf.DUMMYFUNCTION("""COMPUTED_VALUE"""),10016.05)</f>
        <v>10016.05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IFERROR(__xludf.DUMMYFUNCTION("""COMPUTED_VALUE"""),9934.5)</f>
        <v>9934.5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IFERROR(__xludf.DUMMYFUNCTION("""COMPUTED_VALUE"""),9899.1)</f>
        <v>9899.1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IFERROR(__xludf.DUMMYFUNCTION("""COMPUTED_VALUE"""),9776.2)</f>
        <v>9776.2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IFERROR(__xludf.DUMMYFUNCTION("""COMPUTED_VALUE"""),9920.45)</f>
        <v>9920.45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IFERROR(__xludf.DUMMYFUNCTION("""COMPUTED_VALUE"""),9808.45)</f>
        <v>9808.45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IFERROR(__xludf.DUMMYFUNCTION("""COMPUTED_VALUE"""),9954.55)</f>
        <v>9954.55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IFERROR(__xludf.DUMMYFUNCTION("""COMPUTED_VALUE"""),9969.6)</f>
        <v>9969.6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IFERROR(__xludf.DUMMYFUNCTION("""COMPUTED_VALUE"""),9854.65)</f>
        <v>9854.65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IFERROR(__xludf.DUMMYFUNCTION("""COMPUTED_VALUE"""),9892.25)</f>
        <v>9892.25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IFERROR(__xludf.DUMMYFUNCTION("""COMPUTED_VALUE"""),10093.7)</f>
        <v>10093.7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IFERROR(__xludf.DUMMYFUNCTION("""COMPUTED_VALUE"""),9831.0)</f>
        <v>9831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IFERROR(__xludf.DUMMYFUNCTION("""COMPUTED_VALUE"""),9990.5)</f>
        <v>9990.5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IFERROR(__xludf.DUMMYFUNCTION("""COMPUTED_VALUE"""),9969.35)</f>
        <v>9969.35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IFERROR(__xludf.DUMMYFUNCTION("""COMPUTED_VALUE"""),10274.05)</f>
        <v>10274.05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IFERROR(__xludf.DUMMYFUNCTION("""COMPUTED_VALUE"""),9963.6)</f>
        <v>9963.6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IFERROR(__xludf.DUMMYFUNCTION("""COMPUTED_VALUE"""),10167.35)</f>
        <v>10167.35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IFERROR(__xludf.DUMMYFUNCTION("""COMPUTED_VALUE"""),9922.3)</f>
        <v>9922.3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IFERROR(__xludf.DUMMYFUNCTION("""COMPUTED_VALUE"""),10098.55)</f>
        <v>10098.55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IFERROR(__xludf.DUMMYFUNCTION("""COMPUTED_VALUE"""),9916.35)</f>
        <v>9916.35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IFERROR(__xludf.DUMMYFUNCTION("""COMPUTED_VALUE"""),10048.75)</f>
        <v>10048.75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IFERROR(__xludf.DUMMYFUNCTION("""COMPUTED_VALUE"""),10226.5)</f>
        <v>10226.5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IFERROR(__xludf.DUMMYFUNCTION("""COMPUTED_VALUE"""),9997.65)</f>
        <v>9997.65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IFERROR(__xludf.DUMMYFUNCTION("""COMPUTED_VALUE"""),9945.75)</f>
        <v>9945.75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IFERROR(__xludf.DUMMYFUNCTION("""COMPUTED_VALUE"""),9963.85)</f>
        <v>9963.85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IFERROR(__xludf.DUMMYFUNCTION("""COMPUTED_VALUE"""),9852.4)</f>
        <v>9852.4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IFERROR(__xludf.DUMMYFUNCTION("""COMPUTED_VALUE"""),9787.8)</f>
        <v>9787.8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IFERROR(__xludf.DUMMYFUNCTION("""COMPUTED_VALUE"""),9814.3)</f>
        <v>9814.3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IFERROR(__xludf.DUMMYFUNCTION("""COMPUTED_VALUE"""),9916.2)</f>
        <v>9916.2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IFERROR(__xludf.DUMMYFUNCTION("""COMPUTED_VALUE"""),9902.2)</f>
        <v>9902.2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IFERROR(__xludf.DUMMYFUNCTION("""COMPUTED_VALUE"""),9978.95)</f>
        <v>9978.95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IFERROR(__xludf.DUMMYFUNCTION("""COMPUTED_VALUE"""),9968.4)</f>
        <v>9968.4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IFERROR(__xludf.DUMMYFUNCTION("""COMPUTED_VALUE"""),9961.2)</f>
        <v>9961.2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IFERROR(__xludf.DUMMYFUNCTION("""COMPUTED_VALUE"""),10000.9)</f>
        <v>10000.9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IFERROR(__xludf.DUMMYFUNCTION("""COMPUTED_VALUE"""),9930.05)</f>
        <v>9930.05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IFERROR(__xludf.DUMMYFUNCTION("""COMPUTED_VALUE"""),9951.1)</f>
        <v>9951.1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IFERROR(__xludf.DUMMYFUNCTION("""COMPUTED_VALUE"""),9804.95)</f>
        <v>9804.95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IFERROR(__xludf.DUMMYFUNCTION("""COMPUTED_VALUE"""),9892.4)</f>
        <v>9892.4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IFERROR(__xludf.DUMMYFUNCTION("""COMPUTED_VALUE"""),10135.5)</f>
        <v>10135.5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IFERROR(__xludf.DUMMYFUNCTION("""COMPUTED_VALUE"""),9978.4)</f>
        <v>9978.4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IFERROR(__xludf.DUMMYFUNCTION("""COMPUTED_VALUE"""),9838.35)</f>
        <v>9838.35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IFERROR(__xludf.DUMMYFUNCTION("""COMPUTED_VALUE"""),9641.05)</f>
        <v>9641.05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IFERROR(__xludf.DUMMYFUNCTION("""COMPUTED_VALUE"""),9673.15)</f>
        <v>9673.15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IFERROR(__xludf.DUMMYFUNCTION("""COMPUTED_VALUE"""),9697.9)</f>
        <v>9697.9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IFERROR(__xludf.DUMMYFUNCTION("""COMPUTED_VALUE"""),9615.5)</f>
        <v>9615.5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IFERROR(__xludf.DUMMYFUNCTION("""COMPUTED_VALUE"""),9593.55)</f>
        <v>9593.55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IFERROR(__xludf.DUMMYFUNCTION("""COMPUTED_VALUE"""),9696.95)</f>
        <v>9696.95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IFERROR(__xludf.DUMMYFUNCTION("""COMPUTED_VALUE"""),9632.95)</f>
        <v>9632.95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IFERROR(__xludf.DUMMYFUNCTION("""COMPUTED_VALUE"""),9611.35)</f>
        <v>9611.35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IFERROR(__xludf.DUMMYFUNCTION("""COMPUTED_VALUE"""),9453.25)</f>
        <v>9453.25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IFERROR(__xludf.DUMMYFUNCTION("""COMPUTED_VALUE"""),9484.55)</f>
        <v>9484.55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IFERROR(__xludf.DUMMYFUNCTION("""COMPUTED_VALUE"""),9600.75)</f>
        <v>9600.75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IFERROR(__xludf.DUMMYFUNCTION("""COMPUTED_VALUE"""),9681.75)</f>
        <v>9681.75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IFERROR(__xludf.DUMMYFUNCTION("""COMPUTED_VALUE"""),9600.7)</f>
        <v>9600.7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IFERROR(__xludf.DUMMYFUNCTION("""COMPUTED_VALUE"""),9623.45)</f>
        <v>9623.45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IFERROR(__xludf.DUMMYFUNCTION("""COMPUTED_VALUE"""),9749.15)</f>
        <v>9749.15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IFERROR(__xludf.DUMMYFUNCTION("""COMPUTED_VALUE"""),9954.4)</f>
        <v>9954.4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IFERROR(__xludf.DUMMYFUNCTION("""COMPUTED_VALUE"""),10038.15)</f>
        <v>10038.15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IFERROR(__xludf.DUMMYFUNCTION("""COMPUTED_VALUE"""),10001.9)</f>
        <v>10001.9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IFERROR(__xludf.DUMMYFUNCTION("""COMPUTED_VALUE"""),10005.1)</f>
        <v>10005.1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IFERROR(__xludf.DUMMYFUNCTION("""COMPUTED_VALUE"""),9823.6)</f>
        <v>9823.6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IFERROR(__xludf.DUMMYFUNCTION("""COMPUTED_VALUE"""),9863.75)</f>
        <v>9863.75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IFERROR(__xludf.DUMMYFUNCTION("""COMPUTED_VALUE"""),9769.15)</f>
        <v>9769.15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IFERROR(__xludf.DUMMYFUNCTION("""COMPUTED_VALUE"""),9817.85)</f>
        <v>9817.85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IFERROR(__xludf.DUMMYFUNCTION("""COMPUTED_VALUE"""),9652.55)</f>
        <v>9652.55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IFERROR(__xludf.DUMMYFUNCTION("""COMPUTED_VALUE"""),9506.25)</f>
        <v>9506.25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IFERROR(__xludf.DUMMYFUNCTION("""COMPUTED_VALUE"""),9463.8)</f>
        <v>9463.8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IFERROR(__xludf.DUMMYFUNCTION("""COMPUTED_VALUE"""),9382.75)</f>
        <v>9382.75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IFERROR(__xludf.DUMMYFUNCTION("""COMPUTED_VALUE"""),9363.95)</f>
        <v>9363.95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IFERROR(__xludf.DUMMYFUNCTION("""COMPUTED_VALUE"""),9565.25)</f>
        <v>9565.25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IFERROR(__xludf.DUMMYFUNCTION("""COMPUTED_VALUE"""),9533.55)</f>
        <v>9533.55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IFERROR(__xludf.DUMMYFUNCTION("""COMPUTED_VALUE"""),9658.85)</f>
        <v>9658.85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IFERROR(__xludf.DUMMYFUNCTION("""COMPUTED_VALUE"""),9683.75)</f>
        <v>9683.75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IFERROR(__xludf.DUMMYFUNCTION("""COMPUTED_VALUE"""),9700.9)</f>
        <v>9700.9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IFERROR(__xludf.DUMMYFUNCTION("""COMPUTED_VALUE"""),9964.45)</f>
        <v>9964.45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IFERROR(__xludf.DUMMYFUNCTION("""COMPUTED_VALUE"""),9971.85)</f>
        <v>9971.85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IFERROR(__xludf.DUMMYFUNCTION("""COMPUTED_VALUE"""),9983.45)</f>
        <v>9983.45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IFERROR(__xludf.DUMMYFUNCTION("""COMPUTED_VALUE"""),9816.3)</f>
        <v>9816.3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IFERROR(__xludf.DUMMYFUNCTION("""COMPUTED_VALUE"""),9776.9)</f>
        <v>9776.9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IFERROR(__xludf.DUMMYFUNCTION("""COMPUTED_VALUE"""),9682.4)</f>
        <v>9682.4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IFERROR(__xludf.DUMMYFUNCTION("""COMPUTED_VALUE"""),9519.4)</f>
        <v>9519.4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IFERROR(__xludf.DUMMYFUNCTION("""COMPUTED_VALUE"""),9446.1)</f>
        <v>9446.1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IFERROR(__xludf.DUMMYFUNCTION("""COMPUTED_VALUE"""),9491.7)</f>
        <v>9491.7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IFERROR(__xludf.DUMMYFUNCTION("""COMPUTED_VALUE"""),9551.5)</f>
        <v>9551.5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IFERROR(__xludf.DUMMYFUNCTION("""COMPUTED_VALUE"""),9660.65)</f>
        <v>9660.65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IFERROR(__xludf.DUMMYFUNCTION("""COMPUTED_VALUE"""),9614.1)</f>
        <v>9614.1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IFERROR(__xludf.DUMMYFUNCTION("""COMPUTED_VALUE"""),9709.1)</f>
        <v>9709.1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IFERROR(__xludf.DUMMYFUNCTION("""COMPUTED_VALUE"""),9890.35)</f>
        <v>9890.35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IFERROR(__xludf.DUMMYFUNCTION("""COMPUTED_VALUE"""),9789.4)</f>
        <v>9789.4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IFERROR(__xludf.DUMMYFUNCTION("""COMPUTED_VALUE"""),9894.85)</f>
        <v>9894.85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IFERROR(__xludf.DUMMYFUNCTION("""COMPUTED_VALUE"""),10170.55)</f>
        <v>10170.55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IFERROR(__xludf.DUMMYFUNCTION("""COMPUTED_VALUE"""),10231.1)</f>
        <v>10231.1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IFERROR(__xludf.DUMMYFUNCTION("""COMPUTED_VALUE"""),10225.5)</f>
        <v>10225.5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IFERROR(__xludf.DUMMYFUNCTION("""COMPUTED_VALUE"""),10178.9)</f>
        <v>10178.9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IFERROR(__xludf.DUMMYFUNCTION("""COMPUTED_VALUE"""),10023.4)</f>
        <v>10023.4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IFERROR(__xludf.DUMMYFUNCTION("""COMPUTED_VALUE"""),9868.85)</f>
        <v>9868.85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IFERROR(__xludf.DUMMYFUNCTION("""COMPUTED_VALUE"""),9915.5)</f>
        <v>9915.5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IFERROR(__xludf.DUMMYFUNCTION("""COMPUTED_VALUE"""),10470.05)</f>
        <v>10470.05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IFERROR(__xludf.DUMMYFUNCTION("""COMPUTED_VALUE"""),9918.3)</f>
        <v>9918.3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IFERROR(__xludf.DUMMYFUNCTION("""COMPUTED_VALUE"""),10038.1)</f>
        <v>10038.1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IFERROR(__xludf.DUMMYFUNCTION("""COMPUTED_VALUE"""),10054.95)</f>
        <v>10054.95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IFERROR(__xludf.DUMMYFUNCTION("""COMPUTED_VALUE"""),10463.15)</f>
        <v>10463.15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IFERROR(__xludf.DUMMYFUNCTION("""COMPUTED_VALUE"""),10826.25)</f>
        <v>10826.25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IFERROR(__xludf.DUMMYFUNCTION("""COMPUTED_VALUE"""),10933.55)</f>
        <v>10933.55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IFERROR(__xludf.DUMMYFUNCTION("""COMPUTED_VALUE"""),11044.8)</f>
        <v>11044.8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IFERROR(__xludf.DUMMYFUNCTION("""COMPUTED_VALUE"""),11173.8)</f>
        <v>11173.8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IFERROR(__xludf.DUMMYFUNCTION("""COMPUTED_VALUE"""),11242.8)</f>
        <v>11242.8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IFERROR(__xludf.DUMMYFUNCTION("""COMPUTED_VALUE"""),11119.05)</f>
        <v>11119.05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IFERROR(__xludf.DUMMYFUNCTION("""COMPUTED_VALUE"""),10995.55)</f>
        <v>10995.55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IFERROR(__xludf.DUMMYFUNCTION("""COMPUTED_VALUE"""),10903.2)</f>
        <v>10903.2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IFERROR(__xludf.DUMMYFUNCTION("""COMPUTED_VALUE"""),10662.4)</f>
        <v>10662.4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IFERROR(__xludf.DUMMYFUNCTION("""COMPUTED_VALUE"""),10786.0)</f>
        <v>10786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IFERROR(__xludf.DUMMYFUNCTION("""COMPUTED_VALUE"""),10846.2)</f>
        <v>10846.2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IFERROR(__xludf.DUMMYFUNCTION("""COMPUTED_VALUE"""),11143.1)</f>
        <v>11143.1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IFERROR(__xludf.DUMMYFUNCTION("""COMPUTED_VALUE"""),11716.7)</f>
        <v>11716.7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IFERROR(__xludf.DUMMYFUNCTION("""COMPUTED_VALUE"""),11667.9)</f>
        <v>11667.9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IFERROR(__xludf.DUMMYFUNCTION("""COMPUTED_VALUE"""),11904.65)</f>
        <v>11904.65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IFERROR(__xludf.DUMMYFUNCTION("""COMPUTED_VALUE"""),11853.95)</f>
        <v>11853.95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IFERROR(__xludf.DUMMYFUNCTION("""COMPUTED_VALUE"""),11872.1)</f>
        <v>11872.1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IFERROR(__xludf.DUMMYFUNCTION("""COMPUTED_VALUE"""),11760.05)</f>
        <v>11760.05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IFERROR(__xludf.DUMMYFUNCTION("""COMPUTED_VALUE"""),11690.15)</f>
        <v>11690.15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IFERROR(__xludf.DUMMYFUNCTION("""COMPUTED_VALUE"""),11582.9)</f>
        <v>11582.9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IFERROR(__xludf.DUMMYFUNCTION("""COMPUTED_VALUE"""),11679.8)</f>
        <v>11679.8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IFERROR(__xludf.DUMMYFUNCTION("""COMPUTED_VALUE"""),11634.25)</f>
        <v>11634.25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IFERROR(__xludf.DUMMYFUNCTION("""COMPUTED_VALUE"""),11554.95)</f>
        <v>11554.95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IFERROR(__xludf.DUMMYFUNCTION("""COMPUTED_VALUE"""),11602.3)</f>
        <v>11602.3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IFERROR(__xludf.DUMMYFUNCTION("""COMPUTED_VALUE"""),11833.65)</f>
        <v>11833.65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IFERROR(__xludf.DUMMYFUNCTION("""COMPUTED_VALUE"""),11658.7)</f>
        <v>11658.7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IFERROR(__xludf.DUMMYFUNCTION("""COMPUTED_VALUE"""),11647.25)</f>
        <v>11647.25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IFERROR(__xludf.DUMMYFUNCTION("""COMPUTED_VALUE"""),11258.3)</f>
        <v>11258.3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IFERROR(__xludf.DUMMYFUNCTION("""COMPUTED_VALUE"""),11515.7)</f>
        <v>11515.7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IFERROR(__xludf.DUMMYFUNCTION("""COMPUTED_VALUE"""),11545.8)</f>
        <v>11545.8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IFERROR(__xludf.DUMMYFUNCTION("""COMPUTED_VALUE"""),11453.4)</f>
        <v>11453.4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IFERROR(__xludf.DUMMYFUNCTION("""COMPUTED_VALUE"""),11441.5)</f>
        <v>11441.5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IFERROR(__xludf.DUMMYFUNCTION("""COMPUTED_VALUE"""),11673.05)</f>
        <v>11673.05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IFERROR(__xludf.DUMMYFUNCTION("""COMPUTED_VALUE"""),11873.8)</f>
        <v>11873.8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IFERROR(__xludf.DUMMYFUNCTION("""COMPUTED_VALUE"""),11806.45)</f>
        <v>11806.45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IFERROR(__xludf.DUMMYFUNCTION("""COMPUTED_VALUE"""),11887.2)</f>
        <v>11887.2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IFERROR(__xludf.DUMMYFUNCTION("""COMPUTED_VALUE"""),11984.5)</f>
        <v>11984.5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IFERROR(__xludf.DUMMYFUNCTION("""COMPUTED_VALUE"""),11764.5)</f>
        <v>11764.5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IFERROR(__xludf.DUMMYFUNCTION("""COMPUTED_VALUE"""),11417.25)</f>
        <v>11417.25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IFERROR(__xludf.DUMMYFUNCTION("""COMPUTED_VALUE"""),11325.3)</f>
        <v>11325.3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IFERROR(__xludf.DUMMYFUNCTION("""COMPUTED_VALUE"""),11543.2)</f>
        <v>11543.2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IFERROR(__xludf.DUMMYFUNCTION("""COMPUTED_VALUE"""),11258.0)</f>
        <v>11258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IFERROR(__xludf.DUMMYFUNCTION("""COMPUTED_VALUE"""),11300.35)</f>
        <v>11300.35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IFERROR(__xludf.DUMMYFUNCTION("""COMPUTED_VALUE"""),11302.85)</f>
        <v>11302.85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IFERROR(__xludf.DUMMYFUNCTION("""COMPUTED_VALUE"""),11271.2)</f>
        <v>11271.2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IFERROR(__xludf.DUMMYFUNCTION("""COMPUTED_VALUE"""),11002.6)</f>
        <v>11002.6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IFERROR(__xludf.DUMMYFUNCTION("""COMPUTED_VALUE"""),11295.7)</f>
        <v>11295.7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IFERROR(__xludf.DUMMYFUNCTION("""COMPUTED_VALUE"""),11315.35)</f>
        <v>11315.35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IFERROR(__xludf.DUMMYFUNCTION("""COMPUTED_VALUE"""),11349.7)</f>
        <v>11349.7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IFERROR(__xludf.DUMMYFUNCTION("""COMPUTED_VALUE"""),11200.9)</f>
        <v>11200.9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IFERROR(__xludf.DUMMYFUNCTION("""COMPUTED_VALUE"""),11309.4)</f>
        <v>11309.4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IFERROR(__xludf.DUMMYFUNCTION("""COMPUTED_VALUE"""),11341.8)</f>
        <v>11341.8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IFERROR(__xludf.DUMMYFUNCTION("""COMPUTED_VALUE"""),11337.1)</f>
        <v>11337.1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IFERROR(__xludf.DUMMYFUNCTION("""COMPUTED_VALUE"""),11300.35)</f>
        <v>11300.35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IFERROR(__xludf.DUMMYFUNCTION("""COMPUTED_VALUE"""),11234.8)</f>
        <v>11234.8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IFERROR(__xludf.DUMMYFUNCTION("""COMPUTED_VALUE"""),11222.0)</f>
        <v>11222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IFERROR(__xludf.DUMMYFUNCTION("""COMPUTED_VALUE"""),11301.9)</f>
        <v>11301.9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IFERROR(__xludf.DUMMYFUNCTION("""COMPUTED_VALUE"""),11424.9)</f>
        <v>11424.9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IFERROR(__xludf.DUMMYFUNCTION("""COMPUTED_VALUE"""),11460.8)</f>
        <v>11460.8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IFERROR(__xludf.DUMMYFUNCTION("""COMPUTED_VALUE"""),11580.45)</f>
        <v>11580.45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IFERROR(__xludf.DUMMYFUNCTION("""COMPUTED_VALUE"""),11542.65)</f>
        <v>11542.65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IFERROR(__xludf.DUMMYFUNCTION("""COMPUTED_VALUE"""),11432.85)</f>
        <v>11432.85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IFERROR(__xludf.DUMMYFUNCTION("""COMPUTED_VALUE"""),11494.35)</f>
        <v>11494.35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IFERROR(__xludf.DUMMYFUNCTION("""COMPUTED_VALUE"""),11541.05)</f>
        <v>11541.05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IFERROR(__xludf.DUMMYFUNCTION("""COMPUTED_VALUE"""),11487.45)</f>
        <v>11487.45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IFERROR(__xludf.DUMMYFUNCTION("""COMPUTED_VALUE"""),11710.25)</f>
        <v>11710.25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IFERROR(__xludf.DUMMYFUNCTION("""COMPUTED_VALUE"""),11717.95)</f>
        <v>11717.95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IFERROR(__xludf.DUMMYFUNCTION("""COMPUTED_VALUE"""),11642.65)</f>
        <v>11642.65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IFERROR(__xludf.DUMMYFUNCTION("""COMPUTED_VALUE"""),11645.65)</f>
        <v>11645.65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IFERROR(__xludf.DUMMYFUNCTION("""COMPUTED_VALUE"""),11630.9)</f>
        <v>11630.9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IFERROR(__xludf.DUMMYFUNCTION("""COMPUTED_VALUE"""),11627.5)</f>
        <v>11627.5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IFERROR(__xludf.DUMMYFUNCTION("""COMPUTED_VALUE"""),11798.3)</f>
        <v>11798.3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IFERROR(__xludf.DUMMYFUNCTION("""COMPUTED_VALUE"""),11962.05)</f>
        <v>11962.05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IFERROR(__xludf.DUMMYFUNCTION("""COMPUTED_VALUE"""),11761.65)</f>
        <v>11761.65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IFERROR(__xludf.DUMMYFUNCTION("""COMPUTED_VALUE"""),11816.3)</f>
        <v>11816.3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IFERROR(__xludf.DUMMYFUNCTION("""COMPUTED_VALUE"""),12065.0)</f>
        <v>12065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IFERROR(__xludf.DUMMYFUNCTION("""COMPUTED_VALUE"""),11952.3)</f>
        <v>11952.3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IFERROR(__xludf.DUMMYFUNCTION("""COMPUTED_VALUE"""),11802.0)</f>
        <v>11802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IFERROR(__xludf.DUMMYFUNCTION("""COMPUTED_VALUE"""),11837.15)</f>
        <v>11837.15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IFERROR(__xludf.DUMMYFUNCTION("""COMPUTED_VALUE"""),11724.8)</f>
        <v>11724.8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IFERROR(__xludf.DUMMYFUNCTION("""COMPUTED_VALUE"""),11450.25)</f>
        <v>11450.25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IFERROR(__xludf.DUMMYFUNCTION("""COMPUTED_VALUE"""),11230.35)</f>
        <v>11230.35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IFERROR(__xludf.DUMMYFUNCTION("""COMPUTED_VALUE"""),11389.8)</f>
        <v>11389.8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IFERROR(__xludf.DUMMYFUNCTION("""COMPUTED_VALUE"""),11350.15)</f>
        <v>11350.15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IFERROR(__xludf.DUMMYFUNCTION("""COMPUTED_VALUE"""),11430.05)</f>
        <v>11430.05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IFERROR(__xludf.DUMMYFUNCTION("""COMPUTED_VALUE"""),11421.3)</f>
        <v>11421.3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IFERROR(__xludf.DUMMYFUNCTION("""COMPUTED_VALUE"""),11300.3)</f>
        <v>11300.3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IFERROR(__xludf.DUMMYFUNCTION("""COMPUTED_VALUE"""),11416.9)</f>
        <v>11416.9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IFERROR(__xludf.DUMMYFUNCTION("""COMPUTED_VALUE"""),11322.3)</f>
        <v>11322.3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IFERROR(__xludf.DUMMYFUNCTION("""COMPUTED_VALUE"""),11017.3)</f>
        <v>11017.3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IFERROR(__xludf.DUMMYFUNCTION("""COMPUTED_VALUE"""),11069.3)</f>
        <v>11069.3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IFERROR(__xludf.DUMMYFUNCTION("""COMPUTED_VALUE"""),10869.3)</f>
        <v>10869.3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IFERROR(__xludf.DUMMYFUNCTION("""COMPUTED_VALUE"""),10825.15)</f>
        <v>10825.15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IFERROR(__xludf.DUMMYFUNCTION("""COMPUTED_VALUE"""),10753.05)</f>
        <v>10753.05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IFERROR(__xludf.DUMMYFUNCTION("""COMPUTED_VALUE"""),11043.6)</f>
        <v>11043.6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IFERROR(__xludf.DUMMYFUNCTION("""COMPUTED_VALUE"""),10995.2)</f>
        <v>10995.2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IFERROR(__xludf.DUMMYFUNCTION("""COMPUTED_VALUE"""),11092.6)</f>
        <v>11092.6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IFERROR(__xludf.DUMMYFUNCTION("""COMPUTED_VALUE"""),11112.1)</f>
        <v>11112.1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IFERROR(__xludf.DUMMYFUNCTION("""COMPUTED_VALUE"""),11205.1)</f>
        <v>11205.1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IFERROR(__xludf.DUMMYFUNCTION("""COMPUTED_VALUE"""),11065.65)</f>
        <v>11065.65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IFERROR(__xludf.DUMMYFUNCTION("""COMPUTED_VALUE"""),11001.85)</f>
        <v>11001.85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IFERROR(__xludf.DUMMYFUNCTION("""COMPUTED_VALUE"""),11176.35)</f>
        <v>11176.35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IFERROR(__xludf.DUMMYFUNCTION("""COMPUTED_VALUE"""),11274.4)</f>
        <v>11274.4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IFERROR(__xludf.DUMMYFUNCTION("""COMPUTED_VALUE"""),11050.8)</f>
        <v>11050.8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IFERROR(__xludf.DUMMYFUNCTION("""COMPUTED_VALUE"""),11043.35)</f>
        <v>11043.35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IFERROR(__xludf.DUMMYFUNCTION("""COMPUTED_VALUE"""),10970.45)</f>
        <v>10970.45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IFERROR(__xludf.DUMMYFUNCTION("""COMPUTED_VALUE"""),10892.0)</f>
        <v>10892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IFERROR(__xludf.DUMMYFUNCTION("""COMPUTED_VALUE"""),10782.2)</f>
        <v>10782.2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IFERROR(__xludf.DUMMYFUNCTION("""COMPUTED_VALUE"""),10728.5)</f>
        <v>10728.5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IFERROR(__xludf.DUMMYFUNCTION("""COMPUTED_VALUE"""),10630.9)</f>
        <v>10630.9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IFERROR(__xludf.DUMMYFUNCTION("""COMPUTED_VALUE"""),10769.55)</f>
        <v>10769.55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IFERROR(__xludf.DUMMYFUNCTION("""COMPUTED_VALUE"""),10954.85)</f>
        <v>10954.85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IFERROR(__xludf.DUMMYFUNCTION("""COMPUTED_VALUE"""),11375.3)</f>
        <v>11375.3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IFERROR(__xludf.DUMMYFUNCTION("""COMPUTED_VALUE"""),11457.45)</f>
        <v>11457.45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IFERROR(__xludf.DUMMYFUNCTION("""COMPUTED_VALUE"""),11121.05)</f>
        <v>11121.05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IFERROR(__xludf.DUMMYFUNCTION("""COMPUTED_VALUE"""),11139.9)</f>
        <v>11139.9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IFERROR(__xludf.DUMMYFUNCTION("""COMPUTED_VALUE"""),10997.8)</f>
        <v>10997.8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IFERROR(__xludf.DUMMYFUNCTION("""COMPUTED_VALUE"""),11202.15)</f>
        <v>11202.15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IFERROR(__xludf.DUMMYFUNCTION("""COMPUTED_VALUE"""),11648.55)</f>
        <v>11648.55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IFERROR(__xludf.DUMMYFUNCTION("""COMPUTED_VALUE"""),11852.35)</f>
        <v>11852.35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IFERROR(__xludf.DUMMYFUNCTION("""COMPUTED_VALUE"""),11766.8)</f>
        <v>11766.8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IFERROR(__xludf.DUMMYFUNCTION("""COMPUTED_VALUE"""),11932.8)</f>
        <v>11932.8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IFERROR(__xludf.DUMMYFUNCTION("""COMPUTED_VALUE"""),11848.5)</f>
        <v>11848.5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IFERROR(__xludf.DUMMYFUNCTION("""COMPUTED_VALUE"""),11814.8)</f>
        <v>11814.8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IFERROR(__xludf.DUMMYFUNCTION("""COMPUTED_VALUE"""),11745.8)</f>
        <v>11745.8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IFERROR(__xludf.DUMMYFUNCTION("""COMPUTED_VALUE"""),11898.5)</f>
        <v>11898.5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IFERROR(__xludf.DUMMYFUNCTION("""COMPUTED_VALUE"""),11856.95)</f>
        <v>11856.95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IFERROR(__xludf.DUMMYFUNCTION("""COMPUTED_VALUE"""),12083.9)</f>
        <v>12083.9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IFERROR(__xludf.DUMMYFUNCTION("""COMPUTED_VALUE"""),11942.5)</f>
        <v>11942.5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IFERROR(__xludf.DUMMYFUNCTION("""COMPUTED_VALUE"""),11774.95)</f>
        <v>11774.95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IFERROR(__xludf.DUMMYFUNCTION("""COMPUTED_VALUE"""),11763.95)</f>
        <v>11763.95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IFERROR(__xludf.DUMMYFUNCTION("""COMPUTED_VALUE"""),11670.8)</f>
        <v>11670.8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IFERROR(__xludf.DUMMYFUNCTION("""COMPUTED_VALUE"""),11422.8)</f>
        <v>11422.8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IFERROR(__xludf.DUMMYFUNCTION("""COMPUTED_VALUE"""),11472.6)</f>
        <v>11472.6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IFERROR(__xludf.DUMMYFUNCTION("""COMPUTED_VALUE"""),11390.35)</f>
        <v>11390.35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IFERROR(__xludf.DUMMYFUNCTION("""COMPUTED_VALUE"""),11460.65)</f>
        <v>11460.65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IFERROR(__xludf.DUMMYFUNCTION("""COMPUTED_VALUE"""),11406.55)</f>
        <v>11406.55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IFERROR(__xludf.DUMMYFUNCTION("""COMPUTED_VALUE"""),11288.35)</f>
        <v>11288.35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IFERROR(__xludf.DUMMYFUNCTION("""COMPUTED_VALUE"""),11426.35)</f>
        <v>11426.35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IFERROR(__xludf.DUMMYFUNCTION("""COMPUTED_VALUE"""),11447.0)</f>
        <v>11447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IFERROR(__xludf.DUMMYFUNCTION("""COMPUTED_VALUE"""),11797.7)</f>
        <v>11797.7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IFERROR(__xludf.DUMMYFUNCTION("""COMPUTED_VALUE"""),11786.0)</f>
        <v>11786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IFERROR(__xludf.DUMMYFUNCTION("""COMPUTED_VALUE"""),11503.6)</f>
        <v>11503.6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IFERROR(__xludf.DUMMYFUNCTION("""COMPUTED_VALUE"""),11618.55)</f>
        <v>11618.55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IFERROR(__xludf.DUMMYFUNCTION("""COMPUTED_VALUE"""),11403.55)</f>
        <v>11403.55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IFERROR(__xludf.DUMMYFUNCTION("""COMPUTED_VALUE"""),11259.8)</f>
        <v>11259.8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IFERROR(__xludf.DUMMYFUNCTION("""COMPUTED_VALUE"""),10865.2)</f>
        <v>10865.2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IFERROR(__xludf.DUMMYFUNCTION("""COMPUTED_VALUE"""),10615.15)</f>
        <v>10615.15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IFERROR(__xludf.DUMMYFUNCTION("""COMPUTED_VALUE"""),10483.75)</f>
        <v>10483.75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IFERROR(__xludf.DUMMYFUNCTION("""COMPUTED_VALUE"""),10521.65)</f>
        <v>10521.65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IFERROR(__xludf.DUMMYFUNCTION("""COMPUTED_VALUE"""),10636.2)</f>
        <v>10636.2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IFERROR(__xludf.DUMMYFUNCTION("""COMPUTED_VALUE"""),10580.0)</f>
        <v>10580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IFERROR(__xludf.DUMMYFUNCTION("""COMPUTED_VALUE"""),10624.45)</f>
        <v>10624.45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IFERROR(__xludf.DUMMYFUNCTION("""COMPUTED_VALUE"""),10667.8)</f>
        <v>10667.8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IFERROR(__xludf.DUMMYFUNCTION("""COMPUTED_VALUE"""),10693.75)</f>
        <v>10693.75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IFERROR(__xludf.DUMMYFUNCTION("""COMPUTED_VALUE"""),11420.9)</f>
        <v>11420.9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IFERROR(__xludf.DUMMYFUNCTION("""COMPUTED_VALUE"""),11285.85)</f>
        <v>11285.85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IFERROR(__xludf.DUMMYFUNCTION("""COMPUTED_VALUE"""),11239.5)</f>
        <v>11239.5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IFERROR(__xludf.DUMMYFUNCTION("""COMPUTED_VALUE"""),11296.35)</f>
        <v>11296.35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IFERROR(__xludf.DUMMYFUNCTION("""COMPUTED_VALUE"""),11544.85)</f>
        <v>11544.85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IFERROR(__xludf.DUMMYFUNCTION("""COMPUTED_VALUE"""),11479.4)</f>
        <v>11479.4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IFERROR(__xludf.DUMMYFUNCTION("""COMPUTED_VALUE"""),11487.45)</f>
        <v>11487.45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IFERROR(__xludf.DUMMYFUNCTION("""COMPUTED_VALUE"""),11174.65)</f>
        <v>11174.65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IFERROR(__xludf.DUMMYFUNCTION("""COMPUTED_VALUE"""),11519.15)</f>
        <v>11519.15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IFERROR(__xludf.DUMMYFUNCTION("""COMPUTED_VALUE"""),11585.7)</f>
        <v>11585.7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IFERROR(__xludf.DUMMYFUNCTION("""COMPUTED_VALUE"""),11477.35)</f>
        <v>11477.35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IFERROR(__xludf.DUMMYFUNCTION("""COMPUTED_VALUE"""),11640.6)</f>
        <v>11640.6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IFERROR(__xludf.DUMMYFUNCTION("""COMPUTED_VALUE"""),11532.3)</f>
        <v>11532.3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IFERROR(__xludf.DUMMYFUNCTION("""COMPUTED_VALUE"""),11300.2)</f>
        <v>11300.2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IFERROR(__xludf.DUMMYFUNCTION("""COMPUTED_VALUE"""),11478.5)</f>
        <v>11478.5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IFERROR(__xludf.DUMMYFUNCTION("""COMPUTED_VALUE"""),11546.45)</f>
        <v>11546.45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IFERROR(__xludf.DUMMYFUNCTION("""COMPUTED_VALUE"""),11263.85)</f>
        <v>11263.85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IFERROR(__xludf.DUMMYFUNCTION("""COMPUTED_VALUE"""),11490.1)</f>
        <v>11490.1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IFERROR(__xludf.DUMMYFUNCTION("""COMPUTED_VALUE"""),11308.9)</f>
        <v>11308.9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IFERROR(__xludf.DUMMYFUNCTION("""COMPUTED_VALUE"""),11291.55)</f>
        <v>11291.55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IFERROR(__xludf.DUMMYFUNCTION("""COMPUTED_VALUE"""),11287.6)</f>
        <v>11287.6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IFERROR(__xludf.DUMMYFUNCTION("""COMPUTED_VALUE"""),11157.25)</f>
        <v>11157.25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IFERROR(__xludf.DUMMYFUNCTION("""COMPUTED_VALUE"""),11042.65)</f>
        <v>11042.65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IFERROR(__xludf.DUMMYFUNCTION("""COMPUTED_VALUE"""),10964.15)</f>
        <v>10964.15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IFERROR(__xludf.DUMMYFUNCTION("""COMPUTED_VALUE"""),10447.65)</f>
        <v>10447.65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IFERROR(__xludf.DUMMYFUNCTION("""COMPUTED_VALUE"""),10128.45)</f>
        <v>10128.45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IFERROR(__xludf.DUMMYFUNCTION("""COMPUTED_VALUE"""),10340.8)</f>
        <v>10340.8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IFERROR(__xludf.DUMMYFUNCTION("""COMPUTED_VALUE"""),10370.1)</f>
        <v>10370.1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IFERROR(__xludf.DUMMYFUNCTION("""COMPUTED_VALUE"""),10464.2)</f>
        <v>10464.2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IFERROR(__xludf.DUMMYFUNCTION("""COMPUTED_VALUE"""),10493.5)</f>
        <v>10493.5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IFERROR(__xludf.DUMMYFUNCTION("""COMPUTED_VALUE"""),10582.4)</f>
        <v>10582.4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IFERROR(__xludf.DUMMYFUNCTION("""COMPUTED_VALUE"""),10520.1)</f>
        <v>10520.1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IFERROR(__xludf.DUMMYFUNCTION("""COMPUTED_VALUE"""),10439.25)</f>
        <v>10439.25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IFERROR(__xludf.DUMMYFUNCTION("""COMPUTED_VALUE"""),10520.4)</f>
        <v>10520.4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IFERROR(__xludf.DUMMYFUNCTION("""COMPUTED_VALUE"""),10452.1)</f>
        <v>10452.1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IFERROR(__xludf.DUMMYFUNCTION("""COMPUTED_VALUE"""),10547.1)</f>
        <v>10547.1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IFERROR(__xludf.DUMMYFUNCTION("""COMPUTED_VALUE"""),10698.1)</f>
        <v>10698.1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IFERROR(__xludf.DUMMYFUNCTION("""COMPUTED_VALUE"""),10933.25)</f>
        <v>10933.25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IFERROR(__xludf.DUMMYFUNCTION("""COMPUTED_VALUE"""),10948.15)</f>
        <v>10948.15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IFERROR(__xludf.DUMMYFUNCTION("""COMPUTED_VALUE"""),10976.75)</f>
        <v>10976.75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IFERROR(__xludf.DUMMYFUNCTION("""COMPUTED_VALUE"""),11051.2)</f>
        <v>11051.2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IFERROR(__xludf.DUMMYFUNCTION("""COMPUTED_VALUE"""),11421.2)</f>
        <v>11421.2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IFERROR(__xludf.DUMMYFUNCTION("""COMPUTED_VALUE"""),11402.1)</f>
        <v>11402.1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IFERROR(__xludf.DUMMYFUNCTION("""COMPUTED_VALUE"""),11599.6)</f>
        <v>11599.6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IFERROR(__xludf.DUMMYFUNCTION("""COMPUTED_VALUE"""),11509.55)</f>
        <v>11509.55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IFERROR(__xludf.DUMMYFUNCTION("""COMPUTED_VALUE"""),11378.65)</f>
        <v>11378.65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IFERROR(__xludf.DUMMYFUNCTION("""COMPUTED_VALUE"""),11250.95)</f>
        <v>11250.95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IFERROR(__xludf.DUMMYFUNCTION("""COMPUTED_VALUE"""),11606.6)</f>
        <v>11606.6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IFERROR(__xludf.DUMMYFUNCTION("""COMPUTED_VALUE"""),11498.65)</f>
        <v>11498.65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IFERROR(__xludf.DUMMYFUNCTION("""COMPUTED_VALUE"""),11191.6)</f>
        <v>11191.6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IFERROR(__xludf.DUMMYFUNCTION("""COMPUTED_VALUE"""),11270.45)</f>
        <v>11270.45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IFERROR(__xludf.DUMMYFUNCTION("""COMPUTED_VALUE"""),11397.05)</f>
        <v>11397.05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IFERROR(__xludf.DUMMYFUNCTION("""COMPUTED_VALUE"""),11502.65)</f>
        <v>11502.65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IFERROR(__xludf.DUMMYFUNCTION("""COMPUTED_VALUE"""),11719.0)</f>
        <v>11719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IFERROR(__xludf.DUMMYFUNCTION("""COMPUTED_VALUE"""),11728.0)</f>
        <v>11728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IFERROR(__xludf.DUMMYFUNCTION("""COMPUTED_VALUE"""),11901.0)</f>
        <v>11901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IFERROR(__xludf.DUMMYFUNCTION("""COMPUTED_VALUE"""),11934.0)</f>
        <v>11934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IFERROR(__xludf.DUMMYFUNCTION("""COMPUTED_VALUE"""),11959.0)</f>
        <v>11959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IFERROR(__xludf.DUMMYFUNCTION("""COMPUTED_VALUE"""),11949.0)</f>
        <v>11949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IFERROR(__xludf.DUMMYFUNCTION("""COMPUTED_VALUE"""),12159.0)</f>
        <v>12159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IFERROR(__xludf.DUMMYFUNCTION("""COMPUTED_VALUE"""),12237.0)</f>
        <v>12237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IFERROR(__xludf.DUMMYFUNCTION("""COMPUTED_VALUE"""),12114.0)</f>
        <v>12114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IFERROR(__xludf.DUMMYFUNCTION("""COMPUTED_VALUE"""),11869.0)</f>
        <v>11869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IFERROR(__xludf.DUMMYFUNCTION("""COMPUTED_VALUE"""),11641.0)</f>
        <v>11641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IFERROR(__xludf.DUMMYFUNCTION("""COMPUTED_VALUE"""),11644.0)</f>
        <v>11644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IFERROR(__xludf.DUMMYFUNCTION("""COMPUTED_VALUE"""),11670.0)</f>
        <v>11670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IFERROR(__xludf.DUMMYFUNCTION("""COMPUTED_VALUE"""),11693.0)</f>
        <v>11693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IFERROR(__xludf.DUMMYFUNCTION("""COMPUTED_VALUE"""),11658.0)</f>
        <v>11658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IFERROR(__xludf.DUMMYFUNCTION("""COMPUTED_VALUE"""),11631.0)</f>
        <v>11631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IFERROR(__xludf.DUMMYFUNCTION("""COMPUTED_VALUE"""),11364.0)</f>
        <v>11364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IFERROR(__xludf.DUMMYFUNCTION("""COMPUTED_VALUE"""),11736.0)</f>
        <v>11736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IFERROR(__xludf.DUMMYFUNCTION("""COMPUTED_VALUE"""),11661.0)</f>
        <v>11661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IFERROR(__xludf.DUMMYFUNCTION("""COMPUTED_VALUE"""),11672.0)</f>
        <v>11672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IFERROR(__xludf.DUMMYFUNCTION("""COMPUTED_VALUE"""),11894.0)</f>
        <v>11894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IFERROR(__xludf.DUMMYFUNCTION("""COMPUTED_VALUE"""),11905.0)</f>
        <v>11905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IFERROR(__xludf.DUMMYFUNCTION("""COMPUTED_VALUE"""),11929.0)</f>
        <v>11929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IFERROR(__xludf.DUMMYFUNCTION("""COMPUTED_VALUE"""),11697.0)</f>
        <v>11697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IFERROR(__xludf.DUMMYFUNCTION("""COMPUTED_VALUE"""),11666.0)</f>
        <v>11666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IFERROR(__xludf.DUMMYFUNCTION("""COMPUTED_VALUE"""),11680.0)</f>
        <v>11680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IFERROR(__xludf.DUMMYFUNCTION("""COMPUTED_VALUE"""),11746.0)</f>
        <v>11746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IFERROR(__xludf.DUMMYFUNCTION("""COMPUTED_VALUE"""),11689.0)</f>
        <v>11689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IFERROR(__xludf.DUMMYFUNCTION("""COMPUTED_VALUE"""),11421.0)</f>
        <v>11421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IFERROR(__xludf.DUMMYFUNCTION("""COMPUTED_VALUE"""),11238.0)</f>
        <v>11238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IFERROR(__xludf.DUMMYFUNCTION("""COMPUTED_VALUE"""),11269.0)</f>
        <v>11269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IFERROR(__xludf.DUMMYFUNCTION("""COMPUTED_VALUE"""),11210.0)</f>
        <v>11210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IFERROR(__xludf.DUMMYFUNCTION("""COMPUTED_VALUE"""),11195.0)</f>
        <v>11195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IFERROR(__xludf.DUMMYFUNCTION("""COMPUTED_VALUE"""),11035.0)</f>
        <v>11035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IFERROR(__xludf.DUMMYFUNCTION("""COMPUTED_VALUE"""),11033.0)</f>
        <v>11033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IFERROR(__xludf.DUMMYFUNCTION("""COMPUTED_VALUE"""),11159.0)</f>
        <v>11159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IFERROR(__xludf.DUMMYFUNCTION("""COMPUTED_VALUE"""),11253.0)</f>
        <v>11253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IFERROR(__xludf.DUMMYFUNCTION("""COMPUTED_VALUE"""),11260.0)</f>
        <v>11260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IFERROR(__xludf.DUMMYFUNCTION("""COMPUTED_VALUE"""),11391.0)</f>
        <v>11391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IFERROR(__xludf.DUMMYFUNCTION("""COMPUTED_VALUE"""),11464.0)</f>
        <v>11464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IFERROR(__xludf.DUMMYFUNCTION("""COMPUTED_VALUE"""),11323.0)</f>
        <v>11323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IFERROR(__xludf.DUMMYFUNCTION("""COMPUTED_VALUE"""),11224.0)</f>
        <v>11224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IFERROR(__xludf.DUMMYFUNCTION("""COMPUTED_VALUE"""),11495.0)</f>
        <v>11495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IFERROR(__xludf.DUMMYFUNCTION("""COMPUTED_VALUE"""),11383.0)</f>
        <v>11383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IFERROR(__xludf.DUMMYFUNCTION("""COMPUTED_VALUE"""),11406.0)</f>
        <v>11406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IFERROR(__xludf.DUMMYFUNCTION("""COMPUTED_VALUE"""),11420.0)</f>
        <v>11420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IFERROR(__xludf.DUMMYFUNCTION("""COMPUTED_VALUE"""),11458.0)</f>
        <v>11458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IFERROR(__xludf.DUMMYFUNCTION("""COMPUTED_VALUE"""),11449.0)</f>
        <v>11449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IFERROR(__xludf.DUMMYFUNCTION("""COMPUTED_VALUE"""),11579.0)</f>
        <v>11579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IFERROR(__xludf.DUMMYFUNCTION("""COMPUTED_VALUE"""),11733.0)</f>
        <v>11733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IFERROR(__xludf.DUMMYFUNCTION("""COMPUTED_VALUE"""),11951.0)</f>
        <v>11951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IFERROR(__xludf.DUMMYFUNCTION("""COMPUTED_VALUE"""),12213.0)</f>
        <v>12213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IFERROR(__xludf.DUMMYFUNCTION("""COMPUTED_VALUE"""),12093.0)</f>
        <v>12093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IFERROR(__xludf.DUMMYFUNCTION("""COMPUTED_VALUE"""),12210.0)</f>
        <v>12210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IFERROR(__xludf.DUMMYFUNCTION("""COMPUTED_VALUE"""),12436.0)</f>
        <v>12436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IFERROR(__xludf.DUMMYFUNCTION("""COMPUTED_VALUE"""),12398.0)</f>
        <v>12398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IFERROR(__xludf.DUMMYFUNCTION("""COMPUTED_VALUE"""),12506.0)</f>
        <v>12506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IFERROR(__xludf.DUMMYFUNCTION("""COMPUTED_VALUE"""),12345.0)</f>
        <v>12345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IFERROR(__xludf.DUMMYFUNCTION("""COMPUTED_VALUE"""),12445.0)</f>
        <v>12445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IFERROR(__xludf.DUMMYFUNCTION("""COMPUTED_VALUE"""),12562.0)</f>
        <v>12562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IFERROR(__xludf.DUMMYFUNCTION("""COMPUTED_VALUE"""),12516.0)</f>
        <v>12516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IFERROR(__xludf.DUMMYFUNCTION("""COMPUTED_VALUE"""),12495.0)</f>
        <v>12495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IFERROR(__xludf.DUMMYFUNCTION("""COMPUTED_VALUE"""),12516.0)</f>
        <v>12516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IFERROR(__xludf.DUMMYFUNCTION("""COMPUTED_VALUE"""),12502.0)</f>
        <v>12502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IFERROR(__xludf.DUMMYFUNCTION("""COMPUTED_VALUE"""),12453.0)</f>
        <v>12453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IFERROR(__xludf.DUMMYFUNCTION("""COMPUTED_VALUE"""),12495.0)</f>
        <v>12495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IFERROR(__xludf.DUMMYFUNCTION("""COMPUTED_VALUE"""),12498.0)</f>
        <v>12498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IFERROR(__xludf.DUMMYFUNCTION("""COMPUTED_VALUE"""),12577.0)</f>
        <v>12577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IFERROR(__xludf.DUMMYFUNCTION("""COMPUTED_VALUE"""),12452.0)</f>
        <v>12452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IFERROR(__xludf.DUMMYFUNCTION("""COMPUTED_VALUE"""),12372.0)</f>
        <v>12372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IFERROR(__xludf.DUMMYFUNCTION("""COMPUTED_VALUE"""),12304.0)</f>
        <v>12304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IFERROR(__xludf.DUMMYFUNCTION("""COMPUTED_VALUE"""),12250.0)</f>
        <v>12250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IFERROR(__xludf.DUMMYFUNCTION("""COMPUTED_VALUE"""),12240.0)</f>
        <v>12240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IFERROR(__xludf.DUMMYFUNCTION("""COMPUTED_VALUE"""),12221.0)</f>
        <v>12221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IFERROR(__xludf.DUMMYFUNCTION("""COMPUTED_VALUE"""),12268.0)</f>
        <v>12268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IFERROR(__xludf.DUMMYFUNCTION("""COMPUTED_VALUE"""),12249.0)</f>
        <v>12249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IFERROR(__xludf.DUMMYFUNCTION("""COMPUTED_VALUE"""),12113.0)</f>
        <v>12113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IFERROR(__xludf.DUMMYFUNCTION("""COMPUTED_VALUE"""),12257.0)</f>
        <v>12257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IFERROR(__xludf.DUMMYFUNCTION("""COMPUTED_VALUE"""),12298.0)</f>
        <v>12298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IFERROR(__xludf.DUMMYFUNCTION("""COMPUTED_VALUE"""),12226.0)</f>
        <v>12226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IFERROR(__xludf.DUMMYFUNCTION("""COMPUTED_VALUE"""),12273.0)</f>
        <v>12273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IFERROR(__xludf.DUMMYFUNCTION("""COMPUTED_VALUE"""),12157.0)</f>
        <v>12157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IFERROR(__xludf.DUMMYFUNCTION("""COMPUTED_VALUE"""),12405.0)</f>
        <v>12405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IFERROR(__xludf.DUMMYFUNCTION("""COMPUTED_VALUE"""),12449.0)</f>
        <v>12449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IFERROR(__xludf.DUMMYFUNCTION("""COMPUTED_VALUE"""),12401.0)</f>
        <v>12401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IFERROR(__xludf.DUMMYFUNCTION("""COMPUTED_VALUE"""),12317.0)</f>
        <v>12317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IFERROR(__xludf.DUMMYFUNCTION("""COMPUTED_VALUE"""),12765.0)</f>
        <v>12765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IFERROR(__xludf.DUMMYFUNCTION("""COMPUTED_VALUE"""),12863.0)</f>
        <v>12863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IFERROR(__xludf.DUMMYFUNCTION("""COMPUTED_VALUE"""),12874.0)</f>
        <v>12874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IFERROR(__xludf.DUMMYFUNCTION("""COMPUTED_VALUE"""),12870.0)</f>
        <v>12870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IFERROR(__xludf.DUMMYFUNCTION("""COMPUTED_VALUE"""),12589.0)</f>
        <v>12589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IFERROR(__xludf.DUMMYFUNCTION("""COMPUTED_VALUE"""),12606.0)</f>
        <v>12606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IFERROR(__xludf.DUMMYFUNCTION("""COMPUTED_VALUE"""),12610.0)</f>
        <v>12610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IFERROR(__xludf.DUMMYFUNCTION("""COMPUTED_VALUE"""),12521.0)</f>
        <v>12521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IFERROR(__xludf.DUMMYFUNCTION("""COMPUTED_VALUE"""),12640.0)</f>
        <v>12640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IFERROR(__xludf.DUMMYFUNCTION("""COMPUTED_VALUE"""),12826.0)</f>
        <v>12826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IFERROR(__xludf.DUMMYFUNCTION("""COMPUTED_VALUE"""),12730.0)</f>
        <v>12730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IFERROR(__xludf.DUMMYFUNCTION("""COMPUTED_VALUE"""),12733.0)</f>
        <v>12733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IFERROR(__xludf.DUMMYFUNCTION("""COMPUTED_VALUE"""),12651.0)</f>
        <v>12651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IFERROR(__xludf.DUMMYFUNCTION("""COMPUTED_VALUE"""),12601.0)</f>
        <v>12601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IFERROR(__xludf.DUMMYFUNCTION("""COMPUTED_VALUE"""),12664.0)</f>
        <v>12664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IFERROR(__xludf.DUMMYFUNCTION("""COMPUTED_VALUE"""),12572.0)</f>
        <v>12572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IFERROR(__xludf.DUMMYFUNCTION("""COMPUTED_VALUE"""),12478.0)</f>
        <v>12478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IFERROR(__xludf.DUMMYFUNCTION("""COMPUTED_VALUE"""),12392.0)</f>
        <v>12392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IFERROR(__xludf.DUMMYFUNCTION("""COMPUTED_VALUE"""),12370.0)</f>
        <v>12370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IFERROR(__xludf.DUMMYFUNCTION("""COMPUTED_VALUE"""),12435.0)</f>
        <v>12435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IFERROR(__xludf.DUMMYFUNCTION("""COMPUTED_VALUE"""),12578.0)</f>
        <v>12578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IFERROR(__xludf.DUMMYFUNCTION("""COMPUTED_VALUE"""),12721.0)</f>
        <v>12721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IFERROR(__xludf.DUMMYFUNCTION("""COMPUTED_VALUE"""),12626.0)</f>
        <v>12626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IFERROR(__xludf.DUMMYFUNCTION("""COMPUTED_VALUE"""),12508.0)</f>
        <v>12508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IFERROR(__xludf.DUMMYFUNCTION("""COMPUTED_VALUE"""),12650.0)</f>
        <v>12650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IFERROR(__xludf.DUMMYFUNCTION("""COMPUTED_VALUE"""),12401.0)</f>
        <v>12401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IFERROR(__xludf.DUMMYFUNCTION("""COMPUTED_VALUE"""),12214.0)</f>
        <v>12214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IFERROR(__xludf.DUMMYFUNCTION("""COMPUTED_VALUE"""),12141.0)</f>
        <v>12141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IFERROR(__xludf.DUMMYFUNCTION("""COMPUTED_VALUE"""),12070.0)</f>
        <v>12070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IFERROR(__xludf.DUMMYFUNCTION("""COMPUTED_VALUE"""),12041.0)</f>
        <v>12041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IFERROR(__xludf.DUMMYFUNCTION("""COMPUTED_VALUE"""),12222.0)</f>
        <v>12222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IFERROR(__xludf.DUMMYFUNCTION("""COMPUTED_VALUE"""),12095.0)</f>
        <v>12095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IFERROR(__xludf.DUMMYFUNCTION("""COMPUTED_VALUE"""),12019.0)</f>
        <v>12019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IFERROR(__xludf.DUMMYFUNCTION("""COMPUTED_VALUE"""),12055.0)</f>
        <v>12055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IFERROR(__xludf.DUMMYFUNCTION("""COMPUTED_VALUE"""),12184.0)</f>
        <v>12184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IFERROR(__xludf.DUMMYFUNCTION("""COMPUTED_VALUE"""),11991.0)</f>
        <v>11991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IFERROR(__xludf.DUMMYFUNCTION("""COMPUTED_VALUE"""),12192.0)</f>
        <v>12192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IFERROR(__xludf.DUMMYFUNCTION("""COMPUTED_VALUE"""),12281.0)</f>
        <v>12281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IFERROR(__xludf.DUMMYFUNCTION("""COMPUTED_VALUE"""),12172.0)</f>
        <v>12172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IFERROR(__xludf.DUMMYFUNCTION("""COMPUTED_VALUE"""),12070.0)</f>
        <v>12070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IFERROR(__xludf.DUMMYFUNCTION("""COMPUTED_VALUE"""),12311.0)</f>
        <v>12311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IFERROR(__xludf.DUMMYFUNCTION("""COMPUTED_VALUE"""),12358.0)</f>
        <v>12358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IFERROR(__xludf.DUMMYFUNCTION("""COMPUTED_VALUE"""),12370.0)</f>
        <v>12370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IFERROR(__xludf.DUMMYFUNCTION("""COMPUTED_VALUE"""),12346.0)</f>
        <v>12346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IFERROR(__xludf.DUMMYFUNCTION("""COMPUTED_VALUE"""),12342.0)</f>
        <v>12342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IFERROR(__xludf.DUMMYFUNCTION("""COMPUTED_VALUE"""),12145.0)</f>
        <v>12145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IFERROR(__xludf.DUMMYFUNCTION("""COMPUTED_VALUE"""),11918.0)</f>
        <v>11918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IFERROR(__xludf.DUMMYFUNCTION("""COMPUTED_VALUE"""),12015.0)</f>
        <v>12015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IFERROR(__xludf.DUMMYFUNCTION("""COMPUTED_VALUE"""),11931.0)</f>
        <v>11931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IFERROR(__xludf.DUMMYFUNCTION("""COMPUTED_VALUE"""),11999.0)</f>
        <v>11999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IFERROR(__xludf.DUMMYFUNCTION("""COMPUTED_VALUE"""),12053.0)</f>
        <v>12053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IFERROR(__xludf.DUMMYFUNCTION("""COMPUTED_VALUE"""),11947.0)</f>
        <v>11947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IFERROR(__xludf.DUMMYFUNCTION("""COMPUTED_VALUE"""),11950.0)</f>
        <v>11950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IFERROR(__xludf.DUMMYFUNCTION("""COMPUTED_VALUE"""),11819.0)</f>
        <v>11819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IFERROR(__xludf.DUMMYFUNCTION("""COMPUTED_VALUE"""),11910.0)</f>
        <v>11910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IFERROR(__xludf.DUMMYFUNCTION("""COMPUTED_VALUE"""),11849.0)</f>
        <v>11849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IFERROR(__xludf.DUMMYFUNCTION("""COMPUTED_VALUE"""),11728.0)</f>
        <v>11728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IFERROR(__xludf.DUMMYFUNCTION("""COMPUTED_VALUE"""),11825.0)</f>
        <v>11825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IFERROR(__xludf.DUMMYFUNCTION("""COMPUTED_VALUE"""),11921.0)</f>
        <v>11921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IFERROR(__xludf.DUMMYFUNCTION("""COMPUTED_VALUE"""),11934.0)</f>
        <v>11934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IFERROR(__xludf.DUMMYFUNCTION("""COMPUTED_VALUE"""),11874.0)</f>
        <v>11874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IFERROR(__xludf.DUMMYFUNCTION("""COMPUTED_VALUE"""),11778.0)</f>
        <v>11778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IFERROR(__xludf.DUMMYFUNCTION("""COMPUTED_VALUE"""),11707.0)</f>
        <v>11707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IFERROR(__xludf.DUMMYFUNCTION("""COMPUTED_VALUE"""),11666.0)</f>
        <v>11666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IFERROR(__xludf.DUMMYFUNCTION("""COMPUTED_VALUE"""),11753.0)</f>
        <v>11753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IFERROR(__xludf.DUMMYFUNCTION("""COMPUTED_VALUE"""),11729.0)</f>
        <v>11729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IFERROR(__xludf.DUMMYFUNCTION("""COMPUTED_VALUE"""),11584.0)</f>
        <v>11584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IFERROR(__xludf.DUMMYFUNCTION("""COMPUTED_VALUE"""),11580.0)</f>
        <v>11580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IFERROR(__xludf.DUMMYFUNCTION("""COMPUTED_VALUE"""),11759.0)</f>
        <v>11759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IFERROR(__xludf.DUMMYFUNCTION("""COMPUTED_VALUE"""),11617.0)</f>
        <v>11617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IFERROR(__xludf.DUMMYFUNCTION("""COMPUTED_VALUE"""),11600.0)</f>
        <v>11600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IFERROR(__xludf.DUMMYFUNCTION("""COMPUTED_VALUE"""),11662.0)</f>
        <v>11662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IFERROR(__xludf.DUMMYFUNCTION("""COMPUTED_VALUE"""),11666.0)</f>
        <v>11666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IFERROR(__xludf.DUMMYFUNCTION("""COMPUTED_VALUE"""),11591.0)</f>
        <v>11591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IFERROR(__xludf.DUMMYFUNCTION("""COMPUTED_VALUE"""),11608.0)</f>
        <v>11608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IFERROR(__xludf.DUMMYFUNCTION("""COMPUTED_VALUE"""),11597.0)</f>
        <v>11597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IFERROR(__xludf.DUMMYFUNCTION("""COMPUTED_VALUE"""),11540.0)</f>
        <v>11540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IFERROR(__xludf.DUMMYFUNCTION("""COMPUTED_VALUE"""),11414.0)</f>
        <v>11414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IFERROR(__xludf.DUMMYFUNCTION("""COMPUTED_VALUE"""),11317.0)</f>
        <v>11317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IFERROR(__xludf.DUMMYFUNCTION("""COMPUTED_VALUE"""),11472.0)</f>
        <v>11472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IFERROR(__xludf.DUMMYFUNCTION("""COMPUTED_VALUE"""),11723.0)</f>
        <v>11723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IFERROR(__xludf.DUMMYFUNCTION("""COMPUTED_VALUE"""),11728.0)</f>
        <v>11728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IFERROR(__xludf.DUMMYFUNCTION("""COMPUTED_VALUE"""),11528.0)</f>
        <v>11528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IFERROR(__xludf.DUMMYFUNCTION("""COMPUTED_VALUE"""),11540.0)</f>
        <v>11540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IFERROR(__xludf.DUMMYFUNCTION("""COMPUTED_VALUE"""),11461.0)</f>
        <v>11461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IFERROR(__xludf.DUMMYFUNCTION("""COMPUTED_VALUE"""),11496.0)</f>
        <v>11496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IFERROR(__xludf.DUMMYFUNCTION("""COMPUTED_VALUE"""),11532.0)</f>
        <v>11532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IFERROR(__xludf.DUMMYFUNCTION("""COMPUTED_VALUE"""),11678.0)</f>
        <v>11678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IFERROR(__xludf.DUMMYFUNCTION("""COMPUTED_VALUE"""),11764.0)</f>
        <v>11764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IFERROR(__xludf.DUMMYFUNCTION("""COMPUTED_VALUE"""),11794.0)</f>
        <v>11794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IFERROR(__xludf.DUMMYFUNCTION("""COMPUTED_VALUE"""),11799.0)</f>
        <v>11799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IFERROR(__xludf.DUMMYFUNCTION("""COMPUTED_VALUE"""),11705.0)</f>
        <v>11705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IFERROR(__xludf.DUMMYFUNCTION("""COMPUTED_VALUE"""),11784.0)</f>
        <v>11784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IFERROR(__xludf.DUMMYFUNCTION("""COMPUTED_VALUE"""),11901.0)</f>
        <v>11901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IFERROR(__xludf.DUMMYFUNCTION("""COMPUTED_VALUE"""),11899.0)</f>
        <v>11899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IFERROR(__xludf.DUMMYFUNCTION("""COMPUTED_VALUE"""),12087.0)</f>
        <v>12087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IFERROR(__xludf.DUMMYFUNCTION("""COMPUTED_VALUE"""),12204.0)</f>
        <v>12204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IFERROR(__xludf.DUMMYFUNCTION("""COMPUTED_VALUE"""),12184.0)</f>
        <v>12184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IFERROR(__xludf.DUMMYFUNCTION("""COMPUTED_VALUE"""),12064.0)</f>
        <v>12064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IFERROR(__xludf.DUMMYFUNCTION("""COMPUTED_VALUE"""),11937.0)</f>
        <v>11937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IFERROR(__xludf.DUMMYFUNCTION("""COMPUTED_VALUE"""),12098.0)</f>
        <v>12098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IFERROR(__xludf.DUMMYFUNCTION("""COMPUTED_VALUE"""),12044.0)</f>
        <v>12044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IFERROR(__xludf.DUMMYFUNCTION("""COMPUTED_VALUE"""),12255.0)</f>
        <v>12255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IFERROR(__xludf.DUMMYFUNCTION("""COMPUTED_VALUE"""),12378.0)</f>
        <v>12378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IFERROR(__xludf.DUMMYFUNCTION("""COMPUTED_VALUE"""),12297.0)</f>
        <v>12297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IFERROR(__xludf.DUMMYFUNCTION("""COMPUTED_VALUE"""),12059.0)</f>
        <v>12059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IFERROR(__xludf.DUMMYFUNCTION("""COMPUTED_VALUE"""),12231.0)</f>
        <v>12231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IFERROR(__xludf.DUMMYFUNCTION("""COMPUTED_VALUE"""),12364.0)</f>
        <v>12364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IFERROR(__xludf.DUMMYFUNCTION("""COMPUTED_VALUE"""),12369.0)</f>
        <v>12369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IFERROR(__xludf.DUMMYFUNCTION("""COMPUTED_VALUE"""),12589.0)</f>
        <v>12589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IFERROR(__xludf.DUMMYFUNCTION("""COMPUTED_VALUE"""),12767.0)</f>
        <v>12767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IFERROR(__xludf.DUMMYFUNCTION("""COMPUTED_VALUE"""),12717.0)</f>
        <v>12717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IFERROR(__xludf.DUMMYFUNCTION("""COMPUTED_VALUE"""),12694.0)</f>
        <v>12694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IFERROR(__xludf.DUMMYFUNCTION("""COMPUTED_VALUE"""),12535.0)</f>
        <v>12535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IFERROR(__xludf.DUMMYFUNCTION("""COMPUTED_VALUE"""),12590.0)</f>
        <v>12590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IFERROR(__xludf.DUMMYFUNCTION("""COMPUTED_VALUE"""),12806.0)</f>
        <v>12806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IFERROR(__xludf.DUMMYFUNCTION("""COMPUTED_VALUE"""),12773.0)</f>
        <v>12773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IFERROR(__xludf.DUMMYFUNCTION("""COMPUTED_VALUE"""),12722.0)</f>
        <v>12722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IFERROR(__xludf.DUMMYFUNCTION("""COMPUTED_VALUE"""),13048.0)</f>
        <v>13048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IFERROR(__xludf.DUMMYFUNCTION("""COMPUTED_VALUE"""),13023.0)</f>
        <v>13023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IFERROR(__xludf.DUMMYFUNCTION("""COMPUTED_VALUE"""),12969.0)</f>
        <v>12969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IFERROR(__xludf.DUMMYFUNCTION("""COMPUTED_VALUE"""),13029.0)</f>
        <v>13029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IFERROR(__xludf.DUMMYFUNCTION("""COMPUTED_VALUE"""),12963.0)</f>
        <v>12963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IFERROR(__xludf.DUMMYFUNCTION("""COMPUTED_VALUE"""),12981.0)</f>
        <v>12981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IFERROR(__xludf.DUMMYFUNCTION("""COMPUTED_VALUE"""),12984.0)</f>
        <v>12984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IFERROR(__xludf.DUMMYFUNCTION("""COMPUTED_VALUE"""),13052.0)</f>
        <v>13052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IFERROR(__xludf.DUMMYFUNCTION("""COMPUTED_VALUE"""),12688.0)</f>
        <v>12688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IFERROR(__xludf.DUMMYFUNCTION("""COMPUTED_VALUE"""),12766.0)</f>
        <v>12766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IFERROR(__xludf.DUMMYFUNCTION("""COMPUTED_VALUE"""),12976.0)</f>
        <v>12976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IFERROR(__xludf.DUMMYFUNCTION("""COMPUTED_VALUE"""),12960.0)</f>
        <v>12960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IFERROR(__xludf.DUMMYFUNCTION("""COMPUTED_VALUE"""),13041.0)</f>
        <v>13041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IFERROR(__xludf.DUMMYFUNCTION("""COMPUTED_VALUE"""),12937.0)</f>
        <v>12937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IFERROR(__xludf.DUMMYFUNCTION("""COMPUTED_VALUE"""),12677.0)</f>
        <v>12677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IFERROR(__xludf.DUMMYFUNCTION("""COMPUTED_VALUE"""),12521.0)</f>
        <v>12521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IFERROR(__xludf.DUMMYFUNCTION("""COMPUTED_VALUE"""),12107.0)</f>
        <v>12107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IFERROR(__xludf.DUMMYFUNCTION("""COMPUTED_VALUE"""),12288.0)</f>
        <v>12288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IFERROR(__xludf.DUMMYFUNCTION("""COMPUTED_VALUE"""),11987.0)</f>
        <v>11987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IFERROR(__xludf.DUMMYFUNCTION("""COMPUTED_VALUE"""),11378.0)</f>
        <v>11378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IFERROR(__xludf.DUMMYFUNCTION("""COMPUTED_VALUE"""),11654.0)</f>
        <v>11654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IFERROR(__xludf.DUMMYFUNCTION("""COMPUTED_VALUE"""),11462.0)</f>
        <v>11462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IFERROR(__xludf.DUMMYFUNCTION("""COMPUTED_VALUE"""),11089.0)</f>
        <v>11089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IFERROR(__xludf.DUMMYFUNCTION("""COMPUTED_VALUE"""),10616.0)</f>
        <v>10616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IFERROR(__xludf.DUMMYFUNCTION("""COMPUTED_VALUE"""),11099.0)</f>
        <v>11099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IFERROR(__xludf.DUMMYFUNCTION("""COMPUTED_VALUE"""),11116.0)</f>
        <v>11116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IFERROR(__xludf.DUMMYFUNCTION("""COMPUTED_VALUE"""),11247.0)</f>
        <v>11247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IFERROR(__xludf.DUMMYFUNCTION("""COMPUTED_VALUE"""),10814.0)</f>
        <v>10814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IFERROR(__xludf.DUMMYFUNCTION("""COMPUTED_VALUE"""),10934.0)</f>
        <v>10934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IFERROR(__xludf.DUMMYFUNCTION("""COMPUTED_VALUE"""),10362.0)</f>
        <v>10362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IFERROR(__xludf.DUMMYFUNCTION("""COMPUTED_VALUE"""),10764.0)</f>
        <v>10764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IFERROR(__xludf.DUMMYFUNCTION("""COMPUTED_VALUE"""),11204.0)</f>
        <v>11204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IFERROR(__xludf.DUMMYFUNCTION("""COMPUTED_VALUE"""),11049.0)</f>
        <v>11049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IFERROR(__xludf.DUMMYFUNCTION("""COMPUTED_VALUE"""),10745.0)</f>
        <v>10745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IFERROR(__xludf.DUMMYFUNCTION("""COMPUTED_VALUE"""),10714.0)</f>
        <v>10714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IFERROR(__xludf.DUMMYFUNCTION("""COMPUTED_VALUE"""),10620.0)</f>
        <v>10620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IFERROR(__xludf.DUMMYFUNCTION("""COMPUTED_VALUE"""),10955.0)</f>
        <v>10955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IFERROR(__xludf.DUMMYFUNCTION("""COMPUTED_VALUE"""),10936.0)</f>
        <v>10936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IFERROR(__xludf.DUMMYFUNCTION("""COMPUTED_VALUE"""),11603.0)</f>
        <v>11603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IFERROR(__xludf.DUMMYFUNCTION("""COMPUTED_VALUE"""),11448.0)</f>
        <v>11448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IFERROR(__xludf.DUMMYFUNCTION("""COMPUTED_VALUE"""),11589.0)</f>
        <v>11589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IFERROR(__xludf.DUMMYFUNCTION("""COMPUTED_VALUE"""),11502.0)</f>
        <v>11502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IFERROR(__xludf.DUMMYFUNCTION("""COMPUTED_VALUE"""),11785.0)</f>
        <v>11785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IFERROR(__xludf.DUMMYFUNCTION("""COMPUTED_VALUE"""),11826.0)</f>
        <v>11826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IFERROR(__xludf.DUMMYFUNCTION("""COMPUTED_VALUE"""),11886.0)</f>
        <v>11886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IFERROR(__xludf.DUMMYFUNCTION("""COMPUTED_VALUE"""),11917.0)</f>
        <v>11917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IFERROR(__xludf.DUMMYFUNCTION("""COMPUTED_VALUE"""),12039.0)</f>
        <v>12039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IFERROR(__xludf.DUMMYFUNCTION("""COMPUTED_VALUE"""),12193.0)</f>
        <v>12193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IFERROR(__xludf.DUMMYFUNCTION("""COMPUTED_VALUE"""),12167.0)</f>
        <v>12167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IFERROR(__xludf.DUMMYFUNCTION("""COMPUTED_VALUE"""),11998.0)</f>
        <v>11998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IFERROR(__xludf.DUMMYFUNCTION("""COMPUTED_VALUE"""),12010.0)</f>
        <v>12010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IFERROR(__xludf.DUMMYFUNCTION("""COMPUTED_VALUE"""),11817.0)</f>
        <v>11817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IFERROR(__xludf.DUMMYFUNCTION("""COMPUTED_VALUE"""),11833.0)</f>
        <v>11833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IFERROR(__xludf.DUMMYFUNCTION("""COMPUTED_VALUE"""),11586.0)</f>
        <v>11586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IFERROR(__xludf.DUMMYFUNCTION("""COMPUTED_VALUE"""),11758.0)</f>
        <v>11758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IFERROR(__xludf.DUMMYFUNCTION("""COMPUTED_VALUE"""),11963.0)</f>
        <v>11963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IFERROR(__xludf.DUMMYFUNCTION("""COMPUTED_VALUE"""),12093.0)</f>
        <v>12093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IFERROR(__xludf.DUMMYFUNCTION("""COMPUTED_VALUE"""),12146.0)</f>
        <v>12146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IFERROR(__xludf.DUMMYFUNCTION("""COMPUTED_VALUE"""),11950.0)</f>
        <v>11950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IFERROR(__xludf.DUMMYFUNCTION("""COMPUTED_VALUE"""),11866.0)</f>
        <v>11866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IFERROR(__xludf.DUMMYFUNCTION("""COMPUTED_VALUE"""),11516.0)</f>
        <v>11516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IFERROR(__xludf.DUMMYFUNCTION("""COMPUTED_VALUE"""),11573.0)</f>
        <v>11573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IFERROR(__xludf.DUMMYFUNCTION("""COMPUTED_VALUE"""),11692.0)</f>
        <v>11692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IFERROR(__xludf.DUMMYFUNCTION("""COMPUTED_VALUE"""),11487.0)</f>
        <v>11487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IFERROR(__xludf.DUMMYFUNCTION("""COMPUTED_VALUE"""),11561.0)</f>
        <v>11561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IFERROR(__xludf.DUMMYFUNCTION("""COMPUTED_VALUE"""),11368.0)</f>
        <v>11368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IFERROR(__xludf.DUMMYFUNCTION("""COMPUTED_VALUE"""),11409.0)</f>
        <v>11409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IFERROR(__xludf.DUMMYFUNCTION("""COMPUTED_VALUE"""),11474.0)</f>
        <v>11474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IFERROR(__xludf.DUMMYFUNCTION("""COMPUTED_VALUE"""),11569.0)</f>
        <v>11569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IFERROR(__xludf.DUMMYFUNCTION("""COMPUTED_VALUE"""),11726.0)</f>
        <v>11726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IFERROR(__xludf.DUMMYFUNCTION("""COMPUTED_VALUE"""),11623.0)</f>
        <v>11623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IFERROR(__xludf.DUMMYFUNCTION("""COMPUTED_VALUE"""),11689.0)</f>
        <v>11689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IFERROR(__xludf.DUMMYFUNCTION("""COMPUTED_VALUE"""),11482.0)</f>
        <v>11482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IFERROR(__xludf.DUMMYFUNCTION("""COMPUTED_VALUE"""),11232.0)</f>
        <v>11232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IFERROR(__xludf.DUMMYFUNCTION("""COMPUTED_VALUE"""),11165.0)</f>
        <v>11165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IFERROR(__xludf.DUMMYFUNCTION("""COMPUTED_VALUE"""),11101.0)</f>
        <v>11101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IFERROR(__xludf.DUMMYFUNCTION("""COMPUTED_VALUE"""),10997.0)</f>
        <v>10997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IFERROR(__xludf.DUMMYFUNCTION("""COMPUTED_VALUE"""),10912.0)</f>
        <v>10912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IFERROR(__xludf.DUMMYFUNCTION("""COMPUTED_VALUE"""),10795.0)</f>
        <v>10795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IFERROR(__xludf.DUMMYFUNCTION("""COMPUTED_VALUE"""),10911.0)</f>
        <v>10911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IFERROR(__xludf.DUMMYFUNCTION("""COMPUTED_VALUE"""),10866.0)</f>
        <v>10866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IFERROR(__xludf.DUMMYFUNCTION("""COMPUTED_VALUE"""),10830.0)</f>
        <v>10830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IFERROR(__xludf.DUMMYFUNCTION("""COMPUTED_VALUE"""),11117.0)</f>
        <v>11117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IFERROR(__xludf.DUMMYFUNCTION("""COMPUTED_VALUE"""),11466.0)</f>
        <v>11466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IFERROR(__xludf.DUMMYFUNCTION("""COMPUTED_VALUE"""),11391.0)</f>
        <v>11391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IFERROR(__xludf.DUMMYFUNCTION("""COMPUTED_VALUE"""),11373.0)</f>
        <v>11373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25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IFERROR(__xludf.DUMMYFUNCTION("""COMPUTED_VALUE"""),119.25)</f>
        <v>119.25</v>
      </c>
    </row>
    <row r="4">
      <c r="A4" s="4">
        <f>IFERROR(__xludf.DUMMYFUNCTION("""COMPUTED_VALUE"""),44929.64583333333)</f>
        <v>44929.64583</v>
      </c>
      <c r="B4" s="5">
        <f>IFERROR(__xludf.DUMMYFUNCTION("""COMPUTED_VALUE"""),118.45)</f>
        <v>118.45</v>
      </c>
    </row>
    <row r="5">
      <c r="A5" s="4">
        <f>IFERROR(__xludf.DUMMYFUNCTION("""COMPUTED_VALUE"""),44930.64583333333)</f>
        <v>44930.64583</v>
      </c>
      <c r="B5" s="5">
        <f>IFERROR(__xludf.DUMMYFUNCTION("""COMPUTED_VALUE"""),115.75)</f>
        <v>115.75</v>
      </c>
    </row>
    <row r="6">
      <c r="A6" s="4">
        <f>IFERROR(__xludf.DUMMYFUNCTION("""COMPUTED_VALUE"""),44931.64583333333)</f>
        <v>44931.64583</v>
      </c>
      <c r="B6" s="5">
        <f>IFERROR(__xludf.DUMMYFUNCTION("""COMPUTED_VALUE"""),116.55)</f>
        <v>116.55</v>
      </c>
    </row>
    <row r="7">
      <c r="A7" s="4">
        <f>IFERROR(__xludf.DUMMYFUNCTION("""COMPUTED_VALUE"""),44932.64583333333)</f>
        <v>44932.64583</v>
      </c>
      <c r="B7" s="5">
        <f>IFERROR(__xludf.DUMMYFUNCTION("""COMPUTED_VALUE"""),115.65)</f>
        <v>115.65</v>
      </c>
    </row>
    <row r="8">
      <c r="A8" s="4">
        <f>IFERROR(__xludf.DUMMYFUNCTION("""COMPUTED_VALUE"""),44935.64583333333)</f>
        <v>44935.64583</v>
      </c>
      <c r="B8" s="5">
        <f>IFERROR(__xludf.DUMMYFUNCTION("""COMPUTED_VALUE"""),117.55)</f>
        <v>117.55</v>
      </c>
    </row>
    <row r="9">
      <c r="A9" s="4">
        <f>IFERROR(__xludf.DUMMYFUNCTION("""COMPUTED_VALUE"""),44936.64583333333)</f>
        <v>44936.64583</v>
      </c>
      <c r="B9" s="5">
        <f>IFERROR(__xludf.DUMMYFUNCTION("""COMPUTED_VALUE"""),118.85)</f>
        <v>118.85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IFERROR(__xludf.DUMMYFUNCTION("""COMPUTED_VALUE"""),118.85)</f>
        <v>118.85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IFERROR(__xludf.DUMMYFUNCTION("""COMPUTED_VALUE"""),118.1)</f>
        <v>118.1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IFERROR(__xludf.DUMMYFUNCTION("""COMPUTED_VALUE"""),120.45)</f>
        <v>120.45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IFERROR(__xludf.DUMMYFUNCTION("""COMPUTED_VALUE"""),119.95)</f>
        <v>119.95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IFERROR(__xludf.DUMMYFUNCTION("""COMPUTED_VALUE"""),119.35)</f>
        <v>119.35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IFERROR(__xludf.DUMMYFUNCTION("""COMPUTED_VALUE"""),122.45)</f>
        <v>122.45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IFERROR(__xludf.DUMMYFUNCTION("""COMPUTED_VALUE"""),123.55)</f>
        <v>123.55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IFERROR(__xludf.DUMMYFUNCTION("""COMPUTED_VALUE"""),122.95)</f>
        <v>122.95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IFERROR(__xludf.DUMMYFUNCTION("""COMPUTED_VALUE"""),122.0)</f>
        <v>122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IFERROR(__xludf.DUMMYFUNCTION("""COMPUTED_VALUE"""),120.4)</f>
        <v>120.4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IFERROR(__xludf.DUMMYFUNCTION("""COMPUTED_VALUE"""),121.0)</f>
        <v>121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IFERROR(__xludf.DUMMYFUNCTION("""COMPUTED_VALUE"""),120.65)</f>
        <v>120.65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IFERROR(__xludf.DUMMYFUNCTION("""COMPUTED_VALUE"""),118.75)</f>
        <v>118.75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IFERROR(__xludf.DUMMYFUNCTION("""COMPUTED_VALUE"""),119.7)</f>
        <v>119.7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IFERROR(__xludf.DUMMYFUNCTION("""COMPUTED_VALUE"""),122.05)</f>
        <v>122.05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IFERROR(__xludf.DUMMYFUNCTION("""COMPUTED_VALUE"""),119.95)</f>
        <v>119.95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IFERROR(__xludf.DUMMYFUNCTION("""COMPUTED_VALUE"""),120.35)</f>
        <v>120.35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IFERROR(__xludf.DUMMYFUNCTION("""COMPUTED_VALUE"""),117.45)</f>
        <v>117.45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IFERROR(__xludf.DUMMYFUNCTION("""COMPUTED_VALUE"""),111.45)</f>
        <v>111.45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IFERROR(__xludf.DUMMYFUNCTION("""COMPUTED_VALUE"""),111.45)</f>
        <v>111.45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IFERROR(__xludf.DUMMYFUNCTION("""COMPUTED_VALUE"""),111.25)</f>
        <v>111.25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IFERROR(__xludf.DUMMYFUNCTION("""COMPUTED_VALUE"""),108.8)</f>
        <v>108.8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IFERROR(__xludf.DUMMYFUNCTION("""COMPUTED_VALUE"""),108.75)</f>
        <v>108.75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IFERROR(__xludf.DUMMYFUNCTION("""COMPUTED_VALUE"""),109.25)</f>
        <v>109.25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IFERROR(__xludf.DUMMYFUNCTION("""COMPUTED_VALUE"""),110.3)</f>
        <v>110.3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IFERROR(__xludf.DUMMYFUNCTION("""COMPUTED_VALUE"""),112.0)</f>
        <v>112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IFERROR(__xludf.DUMMYFUNCTION("""COMPUTED_VALUE"""),112.25)</f>
        <v>112.25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IFERROR(__xludf.DUMMYFUNCTION("""COMPUTED_VALUE"""),112.35)</f>
        <v>112.35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IFERROR(__xludf.DUMMYFUNCTION("""COMPUTED_VALUE"""),113.15)</f>
        <v>113.15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IFERROR(__xludf.DUMMYFUNCTION("""COMPUTED_VALUE"""),111.15)</f>
        <v>111.15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IFERROR(__xludf.DUMMYFUNCTION("""COMPUTED_VALUE"""),112.05)</f>
        <v>112.05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IFERROR(__xludf.DUMMYFUNCTION("""COMPUTED_VALUE"""),109.75)</f>
        <v>109.75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IFERROR(__xludf.DUMMYFUNCTION("""COMPUTED_VALUE"""),106.1)</f>
        <v>106.1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IFERROR(__xludf.DUMMYFUNCTION("""COMPUTED_VALUE"""),103.95)</f>
        <v>103.95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IFERROR(__xludf.DUMMYFUNCTION("""COMPUTED_VALUE"""),105.5)</f>
        <v>105.5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IFERROR(__xludf.DUMMYFUNCTION("""COMPUTED_VALUE"""),104.65)</f>
        <v>104.65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IFERROR(__xludf.DUMMYFUNCTION("""COMPUTED_VALUE"""),107.0)</f>
        <v>107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IFERROR(__xludf.DUMMYFUNCTION("""COMPUTED_VALUE"""),105.65)</f>
        <v>105.65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IFERROR(__xludf.DUMMYFUNCTION("""COMPUTED_VALUE"""),106.5)</f>
        <v>106.5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IFERROR(__xludf.DUMMYFUNCTION("""COMPUTED_VALUE"""),108.2)</f>
        <v>108.2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IFERROR(__xludf.DUMMYFUNCTION("""COMPUTED_VALUE"""),108.1)</f>
        <v>108.1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IFERROR(__xludf.DUMMYFUNCTION("""COMPUTED_VALUE"""),106.8)</f>
        <v>106.8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IFERROR(__xludf.DUMMYFUNCTION("""COMPUTED_VALUE"""),106.4)</f>
        <v>106.4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IFERROR(__xludf.DUMMYFUNCTION("""COMPUTED_VALUE"""),108.65)</f>
        <v>108.65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IFERROR(__xludf.DUMMYFUNCTION("""COMPUTED_VALUE"""),105.05)</f>
        <v>105.05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IFERROR(__xludf.DUMMYFUNCTION("""COMPUTED_VALUE"""),107.0)</f>
        <v>107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IFERROR(__xludf.DUMMYFUNCTION("""COMPUTED_VALUE"""),104.5)</f>
        <v>104.5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IFERROR(__xludf.DUMMYFUNCTION("""COMPUTED_VALUE"""),104.75)</f>
        <v>104.75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IFERROR(__xludf.DUMMYFUNCTION("""COMPUTED_VALUE"""),104.8)</f>
        <v>104.8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IFERROR(__xludf.DUMMYFUNCTION("""COMPUTED_VALUE"""),104.9)</f>
        <v>104.9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IFERROR(__xludf.DUMMYFUNCTION("""COMPUTED_VALUE"""),102.1)</f>
        <v>102.1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IFERROR(__xludf.DUMMYFUNCTION("""COMPUTED_VALUE"""),102.3)</f>
        <v>102.3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IFERROR(__xludf.DUMMYFUNCTION("""COMPUTED_VALUE"""),102.5)</f>
        <v>102.5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IFERROR(__xludf.DUMMYFUNCTION("""COMPUTED_VALUE"""),103.6)</f>
        <v>103.6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IFERROR(__xludf.DUMMYFUNCTION("""COMPUTED_VALUE"""),104.5)</f>
        <v>104.5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IFERROR(__xludf.DUMMYFUNCTION("""COMPUTED_VALUE"""),104.1)</f>
        <v>104.1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IFERROR(__xludf.DUMMYFUNCTION("""COMPUTED_VALUE"""),104.85)</f>
        <v>104.85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IFERROR(__xludf.DUMMYFUNCTION("""COMPUTED_VALUE"""),104.35)</f>
        <v>104.35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IFERROR(__xludf.DUMMYFUNCTION("""COMPUTED_VALUE"""),104.95)</f>
        <v>104.95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IFERROR(__xludf.DUMMYFUNCTION("""COMPUTED_VALUE"""),107.55)</f>
        <v>107.55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IFERROR(__xludf.DUMMYFUNCTION("""COMPUTED_VALUE"""),107.6)</f>
        <v>107.6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IFERROR(__xludf.DUMMYFUNCTION("""COMPUTED_VALUE"""),107.5)</f>
        <v>107.5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IFERROR(__xludf.DUMMYFUNCTION("""COMPUTED_VALUE"""),107.15)</f>
        <v>107.15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IFERROR(__xludf.DUMMYFUNCTION("""COMPUTED_VALUE"""),107.6)</f>
        <v>107.6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IFERROR(__xludf.DUMMYFUNCTION("""COMPUTED_VALUE"""),108.1)</f>
        <v>108.1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IFERROR(__xludf.DUMMYFUNCTION("""COMPUTED_VALUE"""),108.0)</f>
        <v>108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IFERROR(__xludf.DUMMYFUNCTION("""COMPUTED_VALUE"""),106.15)</f>
        <v>106.15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IFERROR(__xludf.DUMMYFUNCTION("""COMPUTED_VALUE"""),106.5)</f>
        <v>106.5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IFERROR(__xludf.DUMMYFUNCTION("""COMPUTED_VALUE"""),107.05)</f>
        <v>107.05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IFERROR(__xludf.DUMMYFUNCTION("""COMPUTED_VALUE"""),106.85)</f>
        <v>106.85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IFERROR(__xludf.DUMMYFUNCTION("""COMPUTED_VALUE"""),107.65)</f>
        <v>107.65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IFERROR(__xludf.DUMMYFUNCTION("""COMPUTED_VALUE"""),107.95)</f>
        <v>107.95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IFERROR(__xludf.DUMMYFUNCTION("""COMPUTED_VALUE"""),110.3)</f>
        <v>110.3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IFERROR(__xludf.DUMMYFUNCTION("""COMPUTED_VALUE"""),109.7)</f>
        <v>109.7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IFERROR(__xludf.DUMMYFUNCTION("""COMPUTED_VALUE"""),111.05)</f>
        <v>111.05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IFERROR(__xludf.DUMMYFUNCTION("""COMPUTED_VALUE"""),108.65)</f>
        <v>108.65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IFERROR(__xludf.DUMMYFUNCTION("""COMPUTED_VALUE"""),109.55)</f>
        <v>109.55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IFERROR(__xludf.DUMMYFUNCTION("""COMPUTED_VALUE"""),109.55)</f>
        <v>109.55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IFERROR(__xludf.DUMMYFUNCTION("""COMPUTED_VALUE"""),109.25)</f>
        <v>109.25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IFERROR(__xludf.DUMMYFUNCTION("""COMPUTED_VALUE"""),108.55)</f>
        <v>108.55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IFERROR(__xludf.DUMMYFUNCTION("""COMPUTED_VALUE"""),106.75)</f>
        <v>106.75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IFERROR(__xludf.DUMMYFUNCTION("""COMPUTED_VALUE"""),107.7)</f>
        <v>107.7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IFERROR(__xludf.DUMMYFUNCTION("""COMPUTED_VALUE"""),107.4)</f>
        <v>107.4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IFERROR(__xludf.DUMMYFUNCTION("""COMPUTED_VALUE"""),106.0)</f>
        <v>106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IFERROR(__xludf.DUMMYFUNCTION("""COMPUTED_VALUE"""),105.2)</f>
        <v>105.2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IFERROR(__xludf.DUMMYFUNCTION("""COMPUTED_VALUE"""),104.65)</f>
        <v>104.65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IFERROR(__xludf.DUMMYFUNCTION("""COMPUTED_VALUE"""),105.0)</f>
        <v>105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IFERROR(__xludf.DUMMYFUNCTION("""COMPUTED_VALUE"""),105.6)</f>
        <v>105.6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IFERROR(__xludf.DUMMYFUNCTION("""COMPUTED_VALUE"""),105.2)</f>
        <v>105.2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IFERROR(__xludf.DUMMYFUNCTION("""COMPUTED_VALUE"""),104.85)</f>
        <v>104.85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IFERROR(__xludf.DUMMYFUNCTION("""COMPUTED_VALUE"""),106.4)</f>
        <v>106.4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IFERROR(__xludf.DUMMYFUNCTION("""COMPUTED_VALUE"""),108.45)</f>
        <v>108.45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IFERROR(__xludf.DUMMYFUNCTION("""COMPUTED_VALUE"""),107.05)</f>
        <v>107.05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IFERROR(__xludf.DUMMYFUNCTION("""COMPUTED_VALUE"""),105.8)</f>
        <v>105.8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IFERROR(__xludf.DUMMYFUNCTION("""COMPUTED_VALUE"""),105.95)</f>
        <v>105.95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IFERROR(__xludf.DUMMYFUNCTION("""COMPUTED_VALUE"""),108.0)</f>
        <v>108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IFERROR(__xludf.DUMMYFUNCTION("""COMPUTED_VALUE"""),109.4)</f>
        <v>109.4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IFERROR(__xludf.DUMMYFUNCTION("""COMPUTED_VALUE"""),109.0)</f>
        <v>109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IFERROR(__xludf.DUMMYFUNCTION("""COMPUTED_VALUE"""),111.5)</f>
        <v>111.5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IFERROR(__xludf.DUMMYFUNCTION("""COMPUTED_VALUE"""),111.15)</f>
        <v>111.15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IFERROR(__xludf.DUMMYFUNCTION("""COMPUTED_VALUE"""),108.9)</f>
        <v>108.9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IFERROR(__xludf.DUMMYFUNCTION("""COMPUTED_VALUE"""),109.5)</f>
        <v>109.5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IFERROR(__xludf.DUMMYFUNCTION("""COMPUTED_VALUE"""),111.15)</f>
        <v>111.15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IFERROR(__xludf.DUMMYFUNCTION("""COMPUTED_VALUE"""),113.8)</f>
        <v>113.8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IFERROR(__xludf.DUMMYFUNCTION("""COMPUTED_VALUE"""),113.75)</f>
        <v>113.75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IFERROR(__xludf.DUMMYFUNCTION("""COMPUTED_VALUE"""),114.25)</f>
        <v>114.25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IFERROR(__xludf.DUMMYFUNCTION("""COMPUTED_VALUE"""),114.1)</f>
        <v>114.1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IFERROR(__xludf.DUMMYFUNCTION("""COMPUTED_VALUE"""),114.25)</f>
        <v>114.25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IFERROR(__xludf.DUMMYFUNCTION("""COMPUTED_VALUE"""),113.9)</f>
        <v>113.9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IFERROR(__xludf.DUMMYFUNCTION("""COMPUTED_VALUE"""),111.1)</f>
        <v>111.1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IFERROR(__xludf.DUMMYFUNCTION("""COMPUTED_VALUE"""),109.6)</f>
        <v>109.6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IFERROR(__xludf.DUMMYFUNCTION("""COMPUTED_VALUE"""),109.85)</f>
        <v>109.85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IFERROR(__xludf.DUMMYFUNCTION("""COMPUTED_VALUE"""),110.75)</f>
        <v>110.75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IFERROR(__xludf.DUMMYFUNCTION("""COMPUTED_VALUE"""),111.55)</f>
        <v>111.55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IFERROR(__xludf.DUMMYFUNCTION("""COMPUTED_VALUE"""),112.0)</f>
        <v>112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IFERROR(__xludf.DUMMYFUNCTION("""COMPUTED_VALUE"""),113.1)</f>
        <v>113.1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IFERROR(__xludf.DUMMYFUNCTION("""COMPUTED_VALUE"""),112.4)</f>
        <v>112.4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IFERROR(__xludf.DUMMYFUNCTION("""COMPUTED_VALUE"""),112.95)</f>
        <v>112.95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IFERROR(__xludf.DUMMYFUNCTION("""COMPUTED_VALUE"""),112.65)</f>
        <v>112.65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IFERROR(__xludf.DUMMYFUNCTION("""COMPUTED_VALUE"""),111.6)</f>
        <v>111.6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IFERROR(__xludf.DUMMYFUNCTION("""COMPUTED_VALUE"""),115.3)</f>
        <v>115.3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IFERROR(__xludf.DUMMYFUNCTION("""COMPUTED_VALUE"""),115.15)</f>
        <v>115.15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IFERROR(__xludf.DUMMYFUNCTION("""COMPUTED_VALUE"""),114.7)</f>
        <v>114.7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IFERROR(__xludf.DUMMYFUNCTION("""COMPUTED_VALUE"""),114.85)</f>
        <v>114.85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IFERROR(__xludf.DUMMYFUNCTION("""COMPUTED_VALUE"""),117.15)</f>
        <v>117.15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IFERROR(__xludf.DUMMYFUNCTION("""COMPUTED_VALUE"""),117.75)</f>
        <v>117.75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IFERROR(__xludf.DUMMYFUNCTION("""COMPUTED_VALUE"""),116.6)</f>
        <v>116.6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IFERROR(__xludf.DUMMYFUNCTION("""COMPUTED_VALUE"""),116.7)</f>
        <v>116.7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IFERROR(__xludf.DUMMYFUNCTION("""COMPUTED_VALUE"""),116.95)</f>
        <v>116.95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IFERROR(__xludf.DUMMYFUNCTION("""COMPUTED_VALUE"""),116.6)</f>
        <v>116.6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IFERROR(__xludf.DUMMYFUNCTION("""COMPUTED_VALUE"""),115.5)</f>
        <v>115.5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IFERROR(__xludf.DUMMYFUNCTION("""COMPUTED_VALUE"""),119.25)</f>
        <v>119.25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IFERROR(__xludf.DUMMYFUNCTION("""COMPUTED_VALUE"""),119.95)</f>
        <v>119.95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IFERROR(__xludf.DUMMYFUNCTION("""COMPUTED_VALUE"""),119.8)</f>
        <v>119.8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IFERROR(__xludf.DUMMYFUNCTION("""COMPUTED_VALUE"""),120.6)</f>
        <v>120.6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IFERROR(__xludf.DUMMYFUNCTION("""COMPUTED_VALUE"""),123.15)</f>
        <v>123.15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IFERROR(__xludf.DUMMYFUNCTION("""COMPUTED_VALUE"""),123.2)</f>
        <v>123.2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IFERROR(__xludf.DUMMYFUNCTION("""COMPUTED_VALUE"""),118.95)</f>
        <v>118.95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IFERROR(__xludf.DUMMYFUNCTION("""COMPUTED_VALUE"""),118.2)</f>
        <v>118.2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IFERROR(__xludf.DUMMYFUNCTION("""COMPUTED_VALUE"""),119.0)</f>
        <v>119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IFERROR(__xludf.DUMMYFUNCTION("""COMPUTED_VALUE"""),118.85)</f>
        <v>118.85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IFERROR(__xludf.DUMMYFUNCTION("""COMPUTED_VALUE"""),118.15)</f>
        <v>118.15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IFERROR(__xludf.DUMMYFUNCTION("""COMPUTED_VALUE"""),120.2)</f>
        <v>120.2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IFERROR(__xludf.DUMMYFUNCTION("""COMPUTED_VALUE"""),120.0)</f>
        <v>120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IFERROR(__xludf.DUMMYFUNCTION("""COMPUTED_VALUE"""),120.3)</f>
        <v>120.3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IFERROR(__xludf.DUMMYFUNCTION("""COMPUTED_VALUE"""),118.15)</f>
        <v>118.15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IFERROR(__xludf.DUMMYFUNCTION("""COMPUTED_VALUE"""),115.95)</f>
        <v>115.95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IFERROR(__xludf.DUMMYFUNCTION("""COMPUTED_VALUE"""),116.05)</f>
        <v>116.05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IFERROR(__xludf.DUMMYFUNCTION("""COMPUTED_VALUE"""),115.8)</f>
        <v>115.8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IFERROR(__xludf.DUMMYFUNCTION("""COMPUTED_VALUE"""),116.9)</f>
        <v>116.9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IFERROR(__xludf.DUMMYFUNCTION("""COMPUTED_VALUE"""),117.55)</f>
        <v>117.55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IFERROR(__xludf.DUMMYFUNCTION("""COMPUTED_VALUE"""),118.95)</f>
        <v>118.95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IFERROR(__xludf.DUMMYFUNCTION("""COMPUTED_VALUE"""),118.25)</f>
        <v>118.25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IFERROR(__xludf.DUMMYFUNCTION("""COMPUTED_VALUE"""),116.9)</f>
        <v>116.9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IFERROR(__xludf.DUMMYFUNCTION("""COMPUTED_VALUE"""),117.6)</f>
        <v>117.6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IFERROR(__xludf.DUMMYFUNCTION("""COMPUTED_VALUE"""),119.55)</f>
        <v>119.55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IFERROR(__xludf.DUMMYFUNCTION("""COMPUTED_VALUE"""),122.1)</f>
        <v>122.1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IFERROR(__xludf.DUMMYFUNCTION("""COMPUTED_VALUE"""),122.9)</f>
        <v>122.9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IFERROR(__xludf.DUMMYFUNCTION("""COMPUTED_VALUE"""),127.05)</f>
        <v>127.05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IFERROR(__xludf.DUMMYFUNCTION("""COMPUTED_VALUE"""),131.75)</f>
        <v>131.75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IFERROR(__xludf.DUMMYFUNCTION("""COMPUTED_VALUE"""),131.7)</f>
        <v>131.7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IFERROR(__xludf.DUMMYFUNCTION("""COMPUTED_VALUE"""),129.6)</f>
        <v>129.6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IFERROR(__xludf.DUMMYFUNCTION("""COMPUTED_VALUE"""),130.15)</f>
        <v>130.15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IFERROR(__xludf.DUMMYFUNCTION("""COMPUTED_VALUE"""),129.5)</f>
        <v>129.5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IFERROR(__xludf.DUMMYFUNCTION("""COMPUTED_VALUE"""),131.15)</f>
        <v>131.15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IFERROR(__xludf.DUMMYFUNCTION("""COMPUTED_VALUE"""),129.0)</f>
        <v>129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IFERROR(__xludf.DUMMYFUNCTION("""COMPUTED_VALUE"""),129.55)</f>
        <v>129.55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IFERROR(__xludf.DUMMYFUNCTION("""COMPUTED_VALUE"""),131.7)</f>
        <v>131.7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IFERROR(__xludf.DUMMYFUNCTION("""COMPUTED_VALUE"""),131.95)</f>
        <v>131.95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IFERROR(__xludf.DUMMYFUNCTION("""COMPUTED_VALUE"""),130.45)</f>
        <v>130.45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IFERROR(__xludf.DUMMYFUNCTION("""COMPUTED_VALUE"""),128.3)</f>
        <v>128.3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IFERROR(__xludf.DUMMYFUNCTION("""COMPUTED_VALUE"""),127.8)</f>
        <v>127.8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IFERROR(__xludf.DUMMYFUNCTION("""COMPUTED_VALUE"""),126.75)</f>
        <v>126.75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IFERROR(__xludf.DUMMYFUNCTION("""COMPUTED_VALUE"""),127.4)</f>
        <v>127.4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IFERROR(__xludf.DUMMYFUNCTION("""COMPUTED_VALUE"""),128.9)</f>
        <v>128.9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IFERROR(__xludf.DUMMYFUNCTION("""COMPUTED_VALUE"""),128.15)</f>
        <v>128.15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IFERROR(__xludf.DUMMYFUNCTION("""COMPUTED_VALUE"""),126.8)</f>
        <v>126.8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IFERROR(__xludf.DUMMYFUNCTION("""COMPUTED_VALUE"""),128.9)</f>
        <v>128.9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IFERROR(__xludf.DUMMYFUNCTION("""COMPUTED_VALUE"""),128.0)</f>
        <v>128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IFERROR(__xludf.DUMMYFUNCTION("""COMPUTED_VALUE"""),125.3)</f>
        <v>125.3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IFERROR(__xludf.DUMMYFUNCTION("""COMPUTED_VALUE"""),125.25)</f>
        <v>125.25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IFERROR(__xludf.DUMMYFUNCTION("""COMPUTED_VALUE"""),125.9)</f>
        <v>125.9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IFERROR(__xludf.DUMMYFUNCTION("""COMPUTED_VALUE"""),123.85)</f>
        <v>123.85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IFERROR(__xludf.DUMMYFUNCTION("""COMPUTED_VALUE"""),125.3)</f>
        <v>125.3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IFERROR(__xludf.DUMMYFUNCTION("""COMPUTED_VALUE"""),124.95)</f>
        <v>124.95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IFERROR(__xludf.DUMMYFUNCTION("""COMPUTED_VALUE"""),125.9)</f>
        <v>125.9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IFERROR(__xludf.DUMMYFUNCTION("""COMPUTED_VALUE"""),125.05)</f>
        <v>125.05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IFERROR(__xludf.DUMMYFUNCTION("""COMPUTED_VALUE"""),127.0)</f>
        <v>127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IFERROR(__xludf.DUMMYFUNCTION("""COMPUTED_VALUE"""),127.4)</f>
        <v>127.4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IFERROR(__xludf.DUMMYFUNCTION("""COMPUTED_VALUE"""),127.1)</f>
        <v>127.1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IFERROR(__xludf.DUMMYFUNCTION("""COMPUTED_VALUE"""),126.0)</f>
        <v>126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IFERROR(__xludf.DUMMYFUNCTION("""COMPUTED_VALUE"""),123.1)</f>
        <v>123.1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IFERROR(__xludf.DUMMYFUNCTION("""COMPUTED_VALUE"""),120.0)</f>
        <v>120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IFERROR(__xludf.DUMMYFUNCTION("""COMPUTED_VALUE"""),121.35)</f>
        <v>121.35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IFERROR(__xludf.DUMMYFUNCTION("""COMPUTED_VALUE"""),119.9)</f>
        <v>119.9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IFERROR(__xludf.DUMMYFUNCTION("""COMPUTED_VALUE"""),119.9)</f>
        <v>119.9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IFERROR(__xludf.DUMMYFUNCTION("""COMPUTED_VALUE"""),119.15)</f>
        <v>119.15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IFERROR(__xludf.DUMMYFUNCTION("""COMPUTED_VALUE"""),118.75)</f>
        <v>118.75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IFERROR(__xludf.DUMMYFUNCTION("""COMPUTED_VALUE"""),116.6)</f>
        <v>116.6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IFERROR(__xludf.DUMMYFUNCTION("""COMPUTED_VALUE"""),118.1)</f>
        <v>118.1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IFERROR(__xludf.DUMMYFUNCTION("""COMPUTED_VALUE"""),117.3)</f>
        <v>117.3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IFERROR(__xludf.DUMMYFUNCTION("""COMPUTED_VALUE"""),119.4)</f>
        <v>119.4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IFERROR(__xludf.DUMMYFUNCTION("""COMPUTED_VALUE"""),119.65)</f>
        <v>119.65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IFERROR(__xludf.DUMMYFUNCTION("""COMPUTED_VALUE"""),119.05)</f>
        <v>119.05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IFERROR(__xludf.DUMMYFUNCTION("""COMPUTED_VALUE"""),119.65)</f>
        <v>119.65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IFERROR(__xludf.DUMMYFUNCTION("""COMPUTED_VALUE"""),120.05)</f>
        <v>120.05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IFERROR(__xludf.DUMMYFUNCTION("""COMPUTED_VALUE"""),121.0)</f>
        <v>121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IFERROR(__xludf.DUMMYFUNCTION("""COMPUTED_VALUE"""),124.05)</f>
        <v>124.05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IFERROR(__xludf.DUMMYFUNCTION("""COMPUTED_VALUE"""),124.7)</f>
        <v>124.7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IFERROR(__xludf.DUMMYFUNCTION("""COMPUTED_VALUE"""),125.2)</f>
        <v>125.2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IFERROR(__xludf.DUMMYFUNCTION("""COMPUTED_VALUE"""),124.35)</f>
        <v>124.35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IFERROR(__xludf.DUMMYFUNCTION("""COMPUTED_VALUE"""),126.25)</f>
        <v>126.25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IFERROR(__xludf.DUMMYFUNCTION("""COMPUTED_VALUE"""),126.1)</f>
        <v>126.1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IFERROR(__xludf.DUMMYFUNCTION("""COMPUTED_VALUE"""),126.7)</f>
        <v>126.7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IFERROR(__xludf.DUMMYFUNCTION("""COMPUTED_VALUE"""),125.95)</f>
        <v>125.95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IFERROR(__xludf.DUMMYFUNCTION("""COMPUTED_VALUE"""),126.85)</f>
        <v>126.85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IFERROR(__xludf.DUMMYFUNCTION("""COMPUTED_VALUE"""),127.75)</f>
        <v>127.75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IFERROR(__xludf.DUMMYFUNCTION("""COMPUTED_VALUE"""),127.9)</f>
        <v>127.9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IFERROR(__xludf.DUMMYFUNCTION("""COMPUTED_VALUE"""),130.0)</f>
        <v>130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IFERROR(__xludf.DUMMYFUNCTION("""COMPUTED_VALUE"""),131.0)</f>
        <v>131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IFERROR(__xludf.DUMMYFUNCTION("""COMPUTED_VALUE"""),131.6)</f>
        <v>131.6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IFERROR(__xludf.DUMMYFUNCTION("""COMPUTED_VALUE"""),131.85)</f>
        <v>131.85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IFERROR(__xludf.DUMMYFUNCTION("""COMPUTED_VALUE"""),130.0)</f>
        <v>130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IFERROR(__xludf.DUMMYFUNCTION("""COMPUTED_VALUE"""),129.2)</f>
        <v>129.2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IFERROR(__xludf.DUMMYFUNCTION("""COMPUTED_VALUE"""),130.05)</f>
        <v>130.05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IFERROR(__xludf.DUMMYFUNCTION("""COMPUTED_VALUE"""),130.1)</f>
        <v>130.1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IFERROR(__xludf.DUMMYFUNCTION("""COMPUTED_VALUE"""),131.4)</f>
        <v>131.4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IFERROR(__xludf.DUMMYFUNCTION("""COMPUTED_VALUE"""),132.0)</f>
        <v>132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IFERROR(__xludf.DUMMYFUNCTION("""COMPUTED_VALUE"""),136.45)</f>
        <v>136.45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IFERROR(__xludf.DUMMYFUNCTION("""COMPUTED_VALUE"""),136.6)</f>
        <v>136.6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IFERROR(__xludf.DUMMYFUNCTION("""COMPUTED_VALUE"""),135.4)</f>
        <v>135.4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IFERROR(__xludf.DUMMYFUNCTION("""COMPUTED_VALUE"""),129.75)</f>
        <v>129.75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IFERROR(__xludf.DUMMYFUNCTION("""COMPUTED_VALUE"""),131.0)</f>
        <v>131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IFERROR(__xludf.DUMMYFUNCTION("""COMPUTED_VALUE"""),133.55)</f>
        <v>133.55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IFERROR(__xludf.DUMMYFUNCTION("""COMPUTED_VALUE"""),135.2)</f>
        <v>135.2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IFERROR(__xludf.DUMMYFUNCTION("""COMPUTED_VALUE"""),137.2)</f>
        <v>137.2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IFERROR(__xludf.DUMMYFUNCTION("""COMPUTED_VALUE"""),138.15)</f>
        <v>138.15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IFERROR(__xludf.DUMMYFUNCTION("""COMPUTED_VALUE"""),139.6)</f>
        <v>139.6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IFERROR(__xludf.DUMMYFUNCTION("""COMPUTED_VALUE"""),139.85)</f>
        <v>139.85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IFERROR(__xludf.DUMMYFUNCTION("""COMPUTED_VALUE"""),139.6)</f>
        <v>139.6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IFERROR(__xludf.DUMMYFUNCTION("""COMPUTED_VALUE"""),135.35)</f>
        <v>135.35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IFERROR(__xludf.DUMMYFUNCTION("""COMPUTED_VALUE"""),134.25)</f>
        <v>134.25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IFERROR(__xludf.DUMMYFUNCTION("""COMPUTED_VALUE"""),133.65)</f>
        <v>133.65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IFERROR(__xludf.DUMMYFUNCTION("""COMPUTED_VALUE"""),132.0)</f>
        <v>132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IFERROR(__xludf.DUMMYFUNCTION("""COMPUTED_VALUE"""),133.65)</f>
        <v>133.65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IFERROR(__xludf.DUMMYFUNCTION("""COMPUTED_VALUE"""),134.1)</f>
        <v>134.1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IFERROR(__xludf.DUMMYFUNCTION("""COMPUTED_VALUE"""),134.9)</f>
        <v>134.9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IFERROR(__xludf.DUMMYFUNCTION("""COMPUTED_VALUE"""),135.3)</f>
        <v>135.3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IFERROR(__xludf.DUMMYFUNCTION("""COMPUTED_VALUE"""),134.9)</f>
        <v>134.9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IFERROR(__xludf.DUMMYFUNCTION("""COMPUTED_VALUE"""),137.25)</f>
        <v>137.25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IFERROR(__xludf.DUMMYFUNCTION("""COMPUTED_VALUE"""),131.65)</f>
        <v>131.65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IFERROR(__xludf.DUMMYFUNCTION("""COMPUTED_VALUE"""),131.0)</f>
        <v>131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IFERROR(__xludf.DUMMYFUNCTION("""COMPUTED_VALUE"""),134.25)</f>
        <v>134.25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IFERROR(__xludf.DUMMYFUNCTION("""COMPUTED_VALUE"""),130.1)</f>
        <v>130.1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IFERROR(__xludf.DUMMYFUNCTION("""COMPUTED_VALUE"""),135.15)</f>
        <v>135.15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IFERROR(__xludf.DUMMYFUNCTION("""COMPUTED_VALUE"""),133.75)</f>
        <v>133.75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IFERROR(__xludf.DUMMYFUNCTION("""COMPUTED_VALUE"""),135.0)</f>
        <v>135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IFERROR(__xludf.DUMMYFUNCTION("""COMPUTED_VALUE"""),134.7)</f>
        <v>134.7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IFERROR(__xludf.DUMMYFUNCTION("""COMPUTED_VALUE"""),135.95)</f>
        <v>135.95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IFERROR(__xludf.DUMMYFUNCTION("""COMPUTED_VALUE"""),134.8)</f>
        <v>134.8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IFERROR(__xludf.DUMMYFUNCTION("""COMPUTED_VALUE"""),138.7)</f>
        <v>138.7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IFERROR(__xludf.DUMMYFUNCTION("""COMPUTED_VALUE"""),141.55)</f>
        <v>141.55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IFERROR(__xludf.DUMMYFUNCTION("""COMPUTED_VALUE"""),144.65)</f>
        <v>144.65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IFERROR(__xludf.DUMMYFUNCTION("""COMPUTED_VALUE"""),144.4)</f>
        <v>144.4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IFERROR(__xludf.DUMMYFUNCTION("""COMPUTED_VALUE"""),143.65)</f>
        <v>143.65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IFERROR(__xludf.DUMMYFUNCTION("""COMPUTED_VALUE"""),141.3)</f>
        <v>141.3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IFERROR(__xludf.DUMMYFUNCTION("""COMPUTED_VALUE"""),137.4)</f>
        <v>137.4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IFERROR(__xludf.DUMMYFUNCTION("""COMPUTED_VALUE"""),137.85)</f>
        <v>137.85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IFERROR(__xludf.DUMMYFUNCTION("""COMPUTED_VALUE"""),141.2)</f>
        <v>141.2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IFERROR(__xludf.DUMMYFUNCTION("""COMPUTED_VALUE"""),141.2)</f>
        <v>141.2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IFERROR(__xludf.DUMMYFUNCTION("""COMPUTED_VALUE"""),142.3)</f>
        <v>142.3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IFERROR(__xludf.DUMMYFUNCTION("""COMPUTED_VALUE"""),141.95)</f>
        <v>141.95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IFERROR(__xludf.DUMMYFUNCTION("""COMPUTED_VALUE"""),141.05)</f>
        <v>141.05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IFERROR(__xludf.DUMMYFUNCTION("""COMPUTED_VALUE"""),143.9)</f>
        <v>143.9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IFERROR(__xludf.DUMMYFUNCTION("""COMPUTED_VALUE"""),145.9)</f>
        <v>145.9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IFERROR(__xludf.DUMMYFUNCTION("""COMPUTED_VALUE"""),145.45)</f>
        <v>145.45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IFERROR(__xludf.DUMMYFUNCTION("""COMPUTED_VALUE"""),142.65)</f>
        <v>142.65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IFERROR(__xludf.DUMMYFUNCTION("""COMPUTED_VALUE"""),144.2)</f>
        <v>144.2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IFERROR(__xludf.DUMMYFUNCTION("""COMPUTED_VALUE"""),140.75)</f>
        <v>140.75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IFERROR(__xludf.DUMMYFUNCTION("""COMPUTED_VALUE"""),140.85)</f>
        <v>140.85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IFERROR(__xludf.DUMMYFUNCTION("""COMPUTED_VALUE"""),149.95)</f>
        <v>149.95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IFERROR(__xludf.DUMMYFUNCTION("""COMPUTED_VALUE"""),153.1)</f>
        <v>153.1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IFERROR(__xludf.DUMMYFUNCTION("""COMPUTED_VALUE"""),151.85)</f>
        <v>151.85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IFERROR(__xludf.DUMMYFUNCTION("""COMPUTED_VALUE"""),151.6)</f>
        <v>151.6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IFERROR(__xludf.DUMMYFUNCTION("""COMPUTED_VALUE"""),157.25)</f>
        <v>157.25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IFERROR(__xludf.DUMMYFUNCTION("""COMPUTED_VALUE"""),153.45)</f>
        <v>153.45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IFERROR(__xludf.DUMMYFUNCTION("""COMPUTED_VALUE"""),152.5)</f>
        <v>152.5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IFERROR(__xludf.DUMMYFUNCTION("""COMPUTED_VALUE"""),143.65)</f>
        <v>143.65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IFERROR(__xludf.DUMMYFUNCTION("""COMPUTED_VALUE"""),142.45)</f>
        <v>142.45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IFERROR(__xludf.DUMMYFUNCTION("""COMPUTED_VALUE"""),141.7)</f>
        <v>141.7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IFERROR(__xludf.DUMMYFUNCTION("""COMPUTED_VALUE"""),149.7)</f>
        <v>149.7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IFERROR(__xludf.DUMMYFUNCTION("""COMPUTED_VALUE"""),148.75)</f>
        <v>148.75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IFERROR(__xludf.DUMMYFUNCTION("""COMPUTED_VALUE"""),145.65)</f>
        <v>145.65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IFERROR(__xludf.DUMMYFUNCTION("""COMPUTED_VALUE"""),150.1)</f>
        <v>150.1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IFERROR(__xludf.DUMMYFUNCTION("""COMPUTED_VALUE"""),151.8)</f>
        <v>151.8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IFERROR(__xludf.DUMMYFUNCTION("""COMPUTED_VALUE"""),152.4)</f>
        <v>152.4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IFERROR(__xludf.DUMMYFUNCTION("""COMPUTED_VALUE"""),152.7)</f>
        <v>152.7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IFERROR(__xludf.DUMMYFUNCTION("""COMPUTED_VALUE"""),155.85)</f>
        <v>155.85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IFERROR(__xludf.DUMMYFUNCTION("""COMPUTED_VALUE"""),163.15)</f>
        <v>163.15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IFERROR(__xludf.DUMMYFUNCTION("""COMPUTED_VALUE"""),164.65)</f>
        <v>164.65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IFERROR(__xludf.DUMMYFUNCTION("""COMPUTED_VALUE"""),163.65)</f>
        <v>163.65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IFERROR(__xludf.DUMMYFUNCTION("""COMPUTED_VALUE"""),163.4)</f>
        <v>163.4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IFERROR(__xludf.DUMMYFUNCTION("""COMPUTED_VALUE"""),163.35)</f>
        <v>163.35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IFERROR(__xludf.DUMMYFUNCTION("""COMPUTED_VALUE"""),165.2)</f>
        <v>165.2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IFERROR(__xludf.DUMMYFUNCTION("""COMPUTED_VALUE"""),166.0)</f>
        <v>166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IFERROR(__xludf.DUMMYFUNCTION("""COMPUTED_VALUE"""),165.05)</f>
        <v>165.05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IFERROR(__xludf.DUMMYFUNCTION("""COMPUTED_VALUE"""),163.5)</f>
        <v>163.5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IFERROR(__xludf.DUMMYFUNCTION("""COMPUTED_VALUE"""),160.85)</f>
        <v>160.85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IFERROR(__xludf.DUMMYFUNCTION("""COMPUTED_VALUE"""),160.05)</f>
        <v>160.05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IFERROR(__xludf.DUMMYFUNCTION("""COMPUTED_VALUE"""),160.05)</f>
        <v>160.05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IFERROR(__xludf.DUMMYFUNCTION("""COMPUTED_VALUE"""),162.1)</f>
        <v>162.1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IFERROR(__xludf.DUMMYFUNCTION("""COMPUTED_VALUE"""),161.85)</f>
        <v>161.85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IFERROR(__xludf.DUMMYFUNCTION("""COMPUTED_VALUE"""),161.15)</f>
        <v>161.15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IFERROR(__xludf.DUMMYFUNCTION("""COMPUTED_VALUE"""),165.55)</f>
        <v>165.55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IFERROR(__xludf.DUMMYFUNCTION("""COMPUTED_VALUE"""),167.7)</f>
        <v>167.7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IFERROR(__xludf.DUMMYFUNCTION("""COMPUTED_VALUE"""),165.8)</f>
        <v>165.8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IFERROR(__xludf.DUMMYFUNCTION("""COMPUTED_VALUE"""),167.4)</f>
        <v>167.4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IFERROR(__xludf.DUMMYFUNCTION("""COMPUTED_VALUE"""),165.0)</f>
        <v>165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IFERROR(__xludf.DUMMYFUNCTION("""COMPUTED_VALUE"""),167.35)</f>
        <v>167.35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IFERROR(__xludf.DUMMYFUNCTION("""COMPUTED_VALUE"""),166.5)</f>
        <v>166.5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IFERROR(__xludf.DUMMYFUNCTION("""COMPUTED_VALUE"""),167.6)</f>
        <v>167.6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IFERROR(__xludf.DUMMYFUNCTION("""COMPUTED_VALUE"""),164.25)</f>
        <v>164.25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IFERROR(__xludf.DUMMYFUNCTION("""COMPUTED_VALUE"""),166.05)</f>
        <v>166.05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IFERROR(__xludf.DUMMYFUNCTION("""COMPUTED_VALUE"""),161.9)</f>
        <v>161.9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IFERROR(__xludf.DUMMYFUNCTION("""COMPUTED_VALUE"""),162.25)</f>
        <v>162.25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IFERROR(__xludf.DUMMYFUNCTION("""COMPUTED_VALUE"""),163.85)</f>
        <v>163.85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IFERROR(__xludf.DUMMYFUNCTION("""COMPUTED_VALUE"""),164.95)</f>
        <v>164.95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IFERROR(__xludf.DUMMYFUNCTION("""COMPUTED_VALUE"""),165.6)</f>
        <v>165.6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IFERROR(__xludf.DUMMYFUNCTION("""COMPUTED_VALUE"""),165.9)</f>
        <v>165.9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IFERROR(__xludf.DUMMYFUNCTION("""COMPUTED_VALUE"""),167.35)</f>
        <v>167.35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IFERROR(__xludf.DUMMYFUNCTION("""COMPUTED_VALUE"""),174.35)</f>
        <v>174.35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IFERROR(__xludf.DUMMYFUNCTION("""COMPUTED_VALUE"""),173.3)</f>
        <v>173.3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IFERROR(__xludf.DUMMYFUNCTION("""COMPUTED_VALUE"""),175.5)</f>
        <v>175.5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IFERROR(__xludf.DUMMYFUNCTION("""COMPUTED_VALUE"""),174.85)</f>
        <v>174.85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IFERROR(__xludf.DUMMYFUNCTION("""COMPUTED_VALUE"""),175.5)</f>
        <v>175.5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IFERROR(__xludf.DUMMYFUNCTION("""COMPUTED_VALUE"""),174.9)</f>
        <v>174.9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IFERROR(__xludf.DUMMYFUNCTION("""COMPUTED_VALUE"""),174.25)</f>
        <v>174.25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IFERROR(__xludf.DUMMYFUNCTION("""COMPUTED_VALUE"""),164.15)</f>
        <v>164.15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IFERROR(__xludf.DUMMYFUNCTION("""COMPUTED_VALUE"""),167.2)</f>
        <v>167.2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IFERROR(__xludf.DUMMYFUNCTION("""COMPUTED_VALUE"""),174.25)</f>
        <v>174.25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IFERROR(__xludf.DUMMYFUNCTION("""COMPUTED_VALUE"""),158.95)</f>
        <v>158.95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IFERROR(__xludf.DUMMYFUNCTION("""COMPUTED_VALUE"""),169.2)</f>
        <v>169.2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IFERROR(__xludf.DUMMYFUNCTION("""COMPUTED_VALUE"""),172.05)</f>
        <v>172.05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IFERROR(__xludf.DUMMYFUNCTION("""COMPUTED_VALUE"""),178.9)</f>
        <v>178.9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IFERROR(__xludf.DUMMYFUNCTION("""COMPUTED_VALUE"""),180.29)</f>
        <v>180.29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IFERROR(__xludf.DUMMYFUNCTION("""COMPUTED_VALUE"""),181.33)</f>
        <v>181.33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IFERROR(__xludf.DUMMYFUNCTION("""COMPUTED_VALUE"""),182.23)</f>
        <v>182.23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IFERROR(__xludf.DUMMYFUNCTION("""COMPUTED_VALUE"""),182.56)</f>
        <v>182.56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IFERROR(__xludf.DUMMYFUNCTION("""COMPUTED_VALUE"""),183.15)</f>
        <v>183.15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IFERROR(__xludf.DUMMYFUNCTION("""COMPUTED_VALUE"""),181.12)</f>
        <v>181.12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IFERROR(__xludf.DUMMYFUNCTION("""COMPUTED_VALUE"""),180.02)</f>
        <v>180.02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IFERROR(__xludf.DUMMYFUNCTION("""COMPUTED_VALUE"""),182.28)</f>
        <v>182.28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IFERROR(__xludf.DUMMYFUNCTION("""COMPUTED_VALUE"""),179.94)</f>
        <v>179.94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IFERROR(__xludf.DUMMYFUNCTION("""COMPUTED_VALUE"""),177.96)</f>
        <v>177.96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IFERROR(__xludf.DUMMYFUNCTION("""COMPUTED_VALUE"""),175.68)</f>
        <v>175.68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IFERROR(__xludf.DUMMYFUNCTION("""COMPUTED_VALUE"""),172.56)</f>
        <v>172.56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IFERROR(__xludf.DUMMYFUNCTION("""COMPUTED_VALUE"""),174.16)</f>
        <v>174.16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IFERROR(__xludf.DUMMYFUNCTION("""COMPUTED_VALUE"""),174.01)</f>
        <v>174.01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IFERROR(__xludf.DUMMYFUNCTION("""COMPUTED_VALUE"""),174.07)</f>
        <v>174.07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IFERROR(__xludf.DUMMYFUNCTION("""COMPUTED_VALUE"""),174.54)</f>
        <v>174.54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IFERROR(__xludf.DUMMYFUNCTION("""COMPUTED_VALUE"""),176.37)</f>
        <v>176.37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IFERROR(__xludf.DUMMYFUNCTION("""COMPUTED_VALUE"""),176.29)</f>
        <v>176.29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IFERROR(__xludf.DUMMYFUNCTION("""COMPUTED_VALUE"""),174.71)</f>
        <v>174.71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IFERROR(__xludf.DUMMYFUNCTION("""COMPUTED_VALUE"""),172.28)</f>
        <v>172.28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IFERROR(__xludf.DUMMYFUNCTION("""COMPUTED_VALUE"""),171.8)</f>
        <v>171.8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IFERROR(__xludf.DUMMYFUNCTION("""COMPUTED_VALUE"""),167.98)</f>
        <v>167.98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IFERROR(__xludf.DUMMYFUNCTION("""COMPUTED_VALUE"""),168.92)</f>
        <v>168.92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IFERROR(__xludf.DUMMYFUNCTION("""COMPUTED_VALUE"""),168.69)</f>
        <v>168.69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IFERROR(__xludf.DUMMYFUNCTION("""COMPUTED_VALUE"""),166.76)</f>
        <v>166.76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IFERROR(__xludf.DUMMYFUNCTION("""COMPUTED_VALUE"""),167.07)</f>
        <v>167.07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IFERROR(__xludf.DUMMYFUNCTION("""COMPUTED_VALUE"""),166.36)</f>
        <v>166.36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IFERROR(__xludf.DUMMYFUNCTION("""COMPUTED_VALUE"""),157.77)</f>
        <v>157.77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IFERROR(__xludf.DUMMYFUNCTION("""COMPUTED_VALUE"""),160.32)</f>
        <v>160.32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IFERROR(__xludf.DUMMYFUNCTION("""COMPUTED_VALUE"""),160.02)</f>
        <v>160.02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IFERROR(__xludf.DUMMYFUNCTION("""COMPUTED_VALUE"""),160.31)</f>
        <v>160.31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IFERROR(__xludf.DUMMYFUNCTION("""COMPUTED_VALUE"""),157.39)</f>
        <v>157.39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IFERROR(__xludf.DUMMYFUNCTION("""COMPUTED_VALUE"""),162.55)</f>
        <v>162.55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IFERROR(__xludf.DUMMYFUNCTION("""COMPUTED_VALUE"""),162.87)</f>
        <v>162.87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IFERROR(__xludf.DUMMYFUNCTION("""COMPUTED_VALUE"""),164.07)</f>
        <v>164.07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IFERROR(__xludf.DUMMYFUNCTION("""COMPUTED_VALUE"""),165.33)</f>
        <v>165.33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IFERROR(__xludf.DUMMYFUNCTION("""COMPUTED_VALUE"""),163.06)</f>
        <v>163.06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IFERROR(__xludf.DUMMYFUNCTION("""COMPUTED_VALUE"""),158.22)</f>
        <v>158.22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IFERROR(__xludf.DUMMYFUNCTION("""COMPUTED_VALUE"""),149.82)</f>
        <v>149.82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IFERROR(__xludf.DUMMYFUNCTION("""COMPUTED_VALUE"""),150.32)</f>
        <v>150.32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IFERROR(__xludf.DUMMYFUNCTION("""COMPUTED_VALUE"""),153.86)</f>
        <v>153.86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IFERROR(__xludf.DUMMYFUNCTION("""COMPUTED_VALUE"""),150.28)</f>
        <v>150.28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IFERROR(__xludf.DUMMYFUNCTION("""COMPUTED_VALUE"""),151.81)</f>
        <v>151.81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IFERROR(__xludf.DUMMYFUNCTION("""COMPUTED_VALUE"""),152.06)</f>
        <v>152.06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IFERROR(__xludf.DUMMYFUNCTION("""COMPUTED_VALUE"""),148.88)</f>
        <v>148.88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IFERROR(__xludf.DUMMYFUNCTION("""COMPUTED_VALUE"""),146.17)</f>
        <v>146.17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IFERROR(__xludf.DUMMYFUNCTION("""COMPUTED_VALUE"""),149.52)</f>
        <v>149.52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IFERROR(__xludf.DUMMYFUNCTION("""COMPUTED_VALUE"""),153.96)</f>
        <v>153.96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IFERROR(__xludf.DUMMYFUNCTION("""COMPUTED_VALUE"""),153.93)</f>
        <v>153.93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IFERROR(__xludf.DUMMYFUNCTION("""COMPUTED_VALUE"""),151.92)</f>
        <v>151.92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IFERROR(__xludf.DUMMYFUNCTION("""COMPUTED_VALUE"""),154.14)</f>
        <v>154.14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IFERROR(__xludf.DUMMYFUNCTION("""COMPUTED_VALUE"""),154.2)</f>
        <v>154.2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IFERROR(__xludf.DUMMYFUNCTION("""COMPUTED_VALUE"""),155.7)</f>
        <v>155.7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IFERROR(__xludf.DUMMYFUNCTION("""COMPUTED_VALUE"""),154.7)</f>
        <v>154.7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IFERROR(__xludf.DUMMYFUNCTION("""COMPUTED_VALUE"""),153.7)</f>
        <v>153.7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IFERROR(__xludf.DUMMYFUNCTION("""COMPUTED_VALUE"""),152.97)</f>
        <v>152.97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IFERROR(__xludf.DUMMYFUNCTION("""COMPUTED_VALUE"""),152.76)</f>
        <v>152.76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IFERROR(__xludf.DUMMYFUNCTION("""COMPUTED_VALUE"""),152.88)</f>
        <v>152.88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IFERROR(__xludf.DUMMYFUNCTION("""COMPUTED_VALUE"""),152.15)</f>
        <v>152.15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IFERROR(__xludf.DUMMYFUNCTION("""COMPUTED_VALUE"""),151.18)</f>
        <v>151.18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IFERROR(__xludf.DUMMYFUNCTION("""COMPUTED_VALUE"""),151.72)</f>
        <v>151.72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IFERROR(__xludf.DUMMYFUNCTION("""COMPUTED_VALUE"""),151.22)</f>
        <v>151.22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IFERROR(__xludf.DUMMYFUNCTION("""COMPUTED_VALUE"""),149.47)</f>
        <v>149.47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IFERROR(__xludf.DUMMYFUNCTION("""COMPUTED_VALUE"""),149.42)</f>
        <v>149.42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IFERROR(__xludf.DUMMYFUNCTION("""COMPUTED_VALUE"""),148.17)</f>
        <v>148.17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IFERROR(__xludf.DUMMYFUNCTION("""COMPUTED_VALUE"""),151.74)</f>
        <v>151.74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IFERROR(__xludf.DUMMYFUNCTION("""COMPUTED_VALUE"""),153.49)</f>
        <v>153.49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IFERROR(__xludf.DUMMYFUNCTION("""COMPUTED_VALUE"""),154.21)</f>
        <v>154.21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IFERROR(__xludf.DUMMYFUNCTION("""COMPUTED_VALUE"""),152.82)</f>
        <v>152.82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IFERROR(__xludf.DUMMYFUNCTION("""COMPUTED_VALUE"""),150.6)</f>
        <v>150.6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IFERROR(__xludf.DUMMYFUNCTION("""COMPUTED_VALUE"""),149.54)</f>
        <v>149.54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IFERROR(__xludf.DUMMYFUNCTION("""COMPUTED_VALUE"""),152.02)</f>
        <v>152.02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IFERROR(__xludf.DUMMYFUNCTION("""COMPUTED_VALUE"""),153.99)</f>
        <v>153.99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IFERROR(__xludf.DUMMYFUNCTION("""COMPUTED_VALUE"""),160.53)</f>
        <v>160.53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IFERROR(__xludf.DUMMYFUNCTION("""COMPUTED_VALUE"""),161.66)</f>
        <v>161.66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IFERROR(__xludf.DUMMYFUNCTION("""COMPUTED_VALUE"""),165.61)</f>
        <v>165.61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IFERROR(__xludf.DUMMYFUNCTION("""COMPUTED_VALUE"""),166.55)</f>
        <v>166.55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IFERROR(__xludf.DUMMYFUNCTION("""COMPUTED_VALUE"""),168.55)</f>
        <v>168.55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IFERROR(__xludf.DUMMYFUNCTION("""COMPUTED_VALUE"""),167.03)</f>
        <v>167.03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IFERROR(__xludf.DUMMYFUNCTION("""COMPUTED_VALUE"""),166.98)</f>
        <v>166.98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IFERROR(__xludf.DUMMYFUNCTION("""COMPUTED_VALUE"""),166.75)</f>
        <v>166.75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IFERROR(__xludf.DUMMYFUNCTION("""COMPUTED_VALUE"""),164.36)</f>
        <v>164.36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IFERROR(__xludf.DUMMYFUNCTION("""COMPUTED_VALUE"""),159.52)</f>
        <v>159.52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IFERROR(__xludf.DUMMYFUNCTION("""COMPUTED_VALUE"""),159.06)</f>
        <v>159.06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IFERROR(__xludf.DUMMYFUNCTION("""COMPUTED_VALUE"""),159.72)</f>
        <v>159.72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IFERROR(__xludf.DUMMYFUNCTION("""COMPUTED_VALUE"""),160.66)</f>
        <v>160.66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IFERROR(__xludf.DUMMYFUNCTION("""COMPUTED_VALUE"""),158.32)</f>
        <v>158.32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IFERROR(__xludf.DUMMYFUNCTION("""COMPUTED_VALUE"""),155.63)</f>
        <v>155.63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IFERROR(__xludf.DUMMYFUNCTION("""COMPUTED_VALUE"""),155.24)</f>
        <v>155.24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IFERROR(__xludf.DUMMYFUNCTION("""COMPUTED_VALUE"""),152.4)</f>
        <v>152.4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IFERROR(__xludf.DUMMYFUNCTION("""COMPUTED_VALUE"""),155.39)</f>
        <v>155.39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IFERROR(__xludf.DUMMYFUNCTION("""COMPUTED_VALUE"""),155.03)</f>
        <v>155.03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IFERROR(__xludf.DUMMYFUNCTION("""COMPUTED_VALUE"""),150.39)</f>
        <v>150.39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IFERROR(__xludf.DUMMYFUNCTION("""COMPUTED_VALUE"""),148.78)</f>
        <v>148.78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IFERROR(__xludf.DUMMYFUNCTION("""COMPUTED_VALUE"""),148.98)</f>
        <v>148.98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IFERROR(__xludf.DUMMYFUNCTION("""COMPUTED_VALUE"""),145.86)</f>
        <v>145.86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IFERROR(__xludf.DUMMYFUNCTION("""COMPUTED_VALUE"""),149.38)</f>
        <v>149.38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IFERROR(__xludf.DUMMYFUNCTION("""COMPUTED_VALUE"""),150.06)</f>
        <v>150.06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IFERROR(__xludf.DUMMYFUNCTION("""COMPUTED_VALUE"""),148.97)</f>
        <v>148.97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IFERROR(__xludf.DUMMYFUNCTION("""COMPUTED_VALUE"""),148.56)</f>
        <v>148.56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IFERROR(__xludf.DUMMYFUNCTION("""COMPUTED_VALUE"""),146.95)</f>
        <v>146.95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IFERROR(__xludf.DUMMYFUNCTION("""COMPUTED_VALUE"""),152.29)</f>
        <v>152.29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IFERROR(__xludf.DUMMYFUNCTION("""COMPUTED_VALUE"""),153.62)</f>
        <v>153.62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IFERROR(__xludf.DUMMYFUNCTION("""COMPUTED_VALUE"""),150.95)</f>
        <v>150.95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IFERROR(__xludf.DUMMYFUNCTION("""COMPUTED_VALUE"""),147.57)</f>
        <v>147.57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IFERROR(__xludf.DUMMYFUNCTION("""COMPUTED_VALUE"""),145.01)</f>
        <v>145.01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IFERROR(__xludf.DUMMYFUNCTION("""COMPUTED_VALUE"""),144.17)</f>
        <v>144.17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IFERROR(__xludf.DUMMYFUNCTION("""COMPUTED_VALUE"""),139.17)</f>
        <v>139.17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IFERROR(__xludf.DUMMYFUNCTION("""COMPUTED_VALUE"""),137.98)</f>
        <v>137.98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IFERROR(__xludf.DUMMYFUNCTION("""COMPUTED_VALUE"""),141.21)</f>
        <v>141.21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IFERROR(__xludf.DUMMYFUNCTION("""COMPUTED_VALUE"""),139.46)</f>
        <v>139.46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IFERROR(__xludf.DUMMYFUNCTION("""COMPUTED_VALUE"""),140.22)</f>
        <v>140.22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IFERROR(__xludf.DUMMYFUNCTION("""COMPUTED_VALUE"""),142.78)</f>
        <v>142.78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IFERROR(__xludf.DUMMYFUNCTION("""COMPUTED_VALUE"""),143.67)</f>
        <v>143.67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IFERROR(__xludf.DUMMYFUNCTION("""COMPUTED_VALUE"""),144.47)</f>
        <v>144.47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IFERROR(__xludf.DUMMYFUNCTION("""COMPUTED_VALUE"""),144.53)</f>
        <v>144.53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IFERROR(__xludf.DUMMYFUNCTION("""COMPUTED_VALUE"""),143.39)</f>
        <v>143.39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IFERROR(__xludf.DUMMYFUNCTION("""COMPUTED_VALUE"""),144.54)</f>
        <v>144.54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IFERROR(__xludf.DUMMYFUNCTION("""COMPUTED_VALUE"""),146.41)</f>
        <v>146.41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IFERROR(__xludf.DUMMYFUNCTION("""COMPUTED_VALUE"""),146.54)</f>
        <v>146.54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IFERROR(__xludf.DUMMYFUNCTION("""COMPUTED_VALUE"""),145.85)</f>
        <v>145.85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IFERROR(__xludf.DUMMYFUNCTION("""COMPUTED_VALUE"""),147.07)</f>
        <v>147.07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IFERROR(__xludf.DUMMYFUNCTION("""COMPUTED_VALUE"""),148.29)</f>
        <v>148.29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IFERROR(__xludf.DUMMYFUNCTION("""COMPUTED_VALUE"""),149.88)</f>
        <v>149.88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IFERROR(__xludf.DUMMYFUNCTION("""COMPUTED_VALUE"""),150.32)</f>
        <v>150.32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IFERROR(__xludf.DUMMYFUNCTION("""COMPUTED_VALUE"""),150.6)</f>
        <v>150.6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IFERROR(__xludf.DUMMYFUNCTION("""COMPUTED_VALUE"""),150.78)</f>
        <v>150.78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IFERROR(__xludf.DUMMYFUNCTION("""COMPUTED_VALUE"""),148.95)</f>
        <v>148.95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IFERROR(__xludf.DUMMYFUNCTION("""COMPUTED_VALUE"""),147.79)</f>
        <v>147.79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IFERROR(__xludf.DUMMYFUNCTION("""COMPUTED_VALUE"""),145.68)</f>
        <v>145.68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IFERROR(__xludf.DUMMYFUNCTION("""COMPUTED_VALUE"""),144.46)</f>
        <v>144.46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IFERROR(__xludf.DUMMYFUNCTION("""COMPUTED_VALUE"""),143.26)</f>
        <v>143.26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IFERROR(__xludf.DUMMYFUNCTION("""COMPUTED_VALUE"""),140.68)</f>
        <v>140.68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IFERROR(__xludf.DUMMYFUNCTION("""COMPUTED_VALUE"""),141.71)</f>
        <v>141.71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IFERROR(__xludf.DUMMYFUNCTION("""COMPUTED_VALUE"""),140.38)</f>
        <v>140.38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IFERROR(__xludf.DUMMYFUNCTION("""COMPUTED_VALUE"""),140.36)</f>
        <v>140.36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IFERROR(__xludf.DUMMYFUNCTION("""COMPUTED_VALUE"""),138.91)</f>
        <v>138.91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IFERROR(__xludf.DUMMYFUNCTION("""COMPUTED_VALUE"""),136.88)</f>
        <v>136.88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IFERROR(__xludf.DUMMYFUNCTION("""COMPUTED_VALUE"""),138.05)</f>
        <v>138.05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IFERROR(__xludf.DUMMYFUNCTION("""COMPUTED_VALUE"""),136.74)</f>
        <v>136.74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IFERROR(__xludf.DUMMYFUNCTION("""COMPUTED_VALUE"""),138.18)</f>
        <v>138.18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IFERROR(__xludf.DUMMYFUNCTION("""COMPUTED_VALUE"""),138.36)</f>
        <v>138.36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IFERROR(__xludf.DUMMYFUNCTION("""COMPUTED_VALUE"""),132.18)</f>
        <v>132.18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IFERROR(__xludf.DUMMYFUNCTION("""COMPUTED_VALUE"""),133.38)</f>
        <v>133.38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IFERROR(__xludf.DUMMYFUNCTION("""COMPUTED_VALUE"""),132.64)</f>
        <v>132.64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IFERROR(__xludf.DUMMYFUNCTION("""COMPUTED_VALUE"""),129.93)</f>
        <v>129.93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IFERROR(__xludf.DUMMYFUNCTION("""COMPUTED_VALUE"""),127.43)</f>
        <v>127.43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IFERROR(__xludf.DUMMYFUNCTION("""COMPUTED_VALUE"""),122.93)</f>
        <v>122.93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IFERROR(__xludf.DUMMYFUNCTION("""COMPUTED_VALUE"""),126.93)</f>
        <v>126.93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IFERROR(__xludf.DUMMYFUNCTION("""COMPUTED_VALUE"""),126.53)</f>
        <v>126.53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IFERROR(__xludf.DUMMYFUNCTION("""COMPUTED_VALUE"""),127.81)</f>
        <v>127.81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IFERROR(__xludf.DUMMYFUNCTION("""COMPUTED_VALUE"""),130.28)</f>
        <v>130.28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IFERROR(__xludf.DUMMYFUNCTION("""COMPUTED_VALUE"""),131.66)</f>
        <v>131.66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IFERROR(__xludf.DUMMYFUNCTION("""COMPUTED_VALUE"""),129.7)</f>
        <v>129.7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IFERROR(__xludf.DUMMYFUNCTION("""COMPUTED_VALUE"""),128.92)</f>
        <v>128.92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IFERROR(__xludf.DUMMYFUNCTION("""COMPUTED_VALUE"""),130.37)</f>
        <v>130.37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IFERROR(__xludf.DUMMYFUNCTION("""COMPUTED_VALUE"""),129.74)</f>
        <v>129.74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IFERROR(__xludf.DUMMYFUNCTION("""COMPUTED_VALUE"""),126.37)</f>
        <v>126.37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IFERROR(__xludf.DUMMYFUNCTION("""COMPUTED_VALUE"""),128.62)</f>
        <v>128.62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IFERROR(__xludf.DUMMYFUNCTION("""COMPUTED_VALUE"""),130.8)</f>
        <v>130.8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IFERROR(__xludf.DUMMYFUNCTION("""COMPUTED_VALUE"""),131.12)</f>
        <v>131.12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IFERROR(__xludf.DUMMYFUNCTION("""COMPUTED_VALUE"""),134.62)</f>
        <v>134.62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IFERROR(__xludf.DUMMYFUNCTION("""COMPUTED_VALUE"""),131.82)</f>
        <v>131.82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IFERROR(__xludf.DUMMYFUNCTION("""COMPUTED_VALUE"""),133.42)</f>
        <v>133.42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IFERROR(__xludf.DUMMYFUNCTION("""COMPUTED_VALUE"""),134.4)</f>
        <v>134.4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IFERROR(__xludf.DUMMYFUNCTION("""COMPUTED_VALUE"""),132.54)</f>
        <v>132.54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IFERROR(__xludf.DUMMYFUNCTION("""COMPUTED_VALUE"""),138.31)</f>
        <v>138.31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IFERROR(__xludf.DUMMYFUNCTION("""COMPUTED_VALUE"""),134.04)</f>
        <v>134.04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IFERROR(__xludf.DUMMYFUNCTION("""COMPUTED_VALUE"""),130.11)</f>
        <v>130.11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IFERROR(__xludf.DUMMYFUNCTION("""COMPUTED_VALUE"""),132.28)</f>
        <v>132.28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IFERROR(__xludf.DUMMYFUNCTION("""COMPUTED_VALUE"""),136.25)</f>
        <v>136.25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IFERROR(__xludf.DUMMYFUNCTION("""COMPUTED_VALUE"""),134.47)</f>
        <v>134.47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IFERROR(__xludf.DUMMYFUNCTION("""COMPUTED_VALUE"""),134.29)</f>
        <v>134.29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IFERROR(__xludf.DUMMYFUNCTION("""COMPUTED_VALUE"""),134.54)</f>
        <v>134.54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IFERROR(__xludf.DUMMYFUNCTION("""COMPUTED_VALUE"""),135.76)</f>
        <v>135.76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IFERROR(__xludf.DUMMYFUNCTION("""COMPUTED_VALUE"""),138.04)</f>
        <v>138.04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IFERROR(__xludf.DUMMYFUNCTION("""COMPUTED_VALUE"""),140.76)</f>
        <v>140.76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IFERROR(__xludf.DUMMYFUNCTION("""COMPUTED_VALUE"""),137.65)</f>
        <v>137.65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IFERROR(__xludf.DUMMYFUNCTION("""COMPUTED_VALUE"""),137.07)</f>
        <v>137.07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IFERROR(__xludf.DUMMYFUNCTION("""COMPUTED_VALUE"""),138.69)</f>
        <v>138.69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IFERROR(__xludf.DUMMYFUNCTION("""COMPUTED_VALUE"""),137.2)</f>
        <v>137.2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IFERROR(__xludf.DUMMYFUNCTION("""COMPUTED_VALUE"""),138.57)</f>
        <v>138.57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IFERROR(__xludf.DUMMYFUNCTION("""COMPUTED_VALUE"""),139.34)</f>
        <v>139.34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IFERROR(__xludf.DUMMYFUNCTION("""COMPUTED_VALUE"""),146.1)</f>
        <v>146.1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IFERROR(__xludf.DUMMYFUNCTION("""COMPUTED_VALUE"""),150.44)</f>
        <v>150.44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IFERROR(__xludf.DUMMYFUNCTION("""COMPUTED_VALUE"""),151.56)</f>
        <v>151.56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IFERROR(__xludf.DUMMYFUNCTION("""COMPUTED_VALUE"""),151.05)</f>
        <v>151.05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IFERROR(__xludf.DUMMYFUNCTION("""COMPUTED_VALUE"""),150.75)</f>
        <v>150.75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IFERROR(__xludf.DUMMYFUNCTION("""COMPUTED_VALUE"""),150.3)</f>
        <v>150.3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IFERROR(__xludf.DUMMYFUNCTION("""COMPUTED_VALUE"""),150.88)</f>
        <v>150.88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IFERROR(__xludf.DUMMYFUNCTION("""COMPUTED_VALUE"""),152.01)</f>
        <v>152.01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IFERROR(__xludf.DUMMYFUNCTION("""COMPUTED_VALUE"""),154.66)</f>
        <v>154.66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IFERROR(__xludf.DUMMYFUNCTION("""COMPUTED_VALUE"""),158.6)</f>
        <v>158.6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IFERROR(__xludf.DUMMYFUNCTION("""COMPUTED_VALUE"""),159.04)</f>
        <v>159.04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IFERROR(__xludf.DUMMYFUNCTION("""COMPUTED_VALUE"""),157.28)</f>
        <v>157.28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IFERROR(__xludf.DUMMYFUNCTION("""COMPUTED_VALUE"""),158.42)</f>
        <v>158.42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IFERROR(__xludf.DUMMYFUNCTION("""COMPUTED_VALUE"""),156.73)</f>
        <v>156.73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IFERROR(__xludf.DUMMYFUNCTION("""COMPUTED_VALUE"""),155.81)</f>
        <v>155.81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IFERROR(__xludf.DUMMYFUNCTION("""COMPUTED_VALUE"""),155.42)</f>
        <v>155.42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IFERROR(__xludf.DUMMYFUNCTION("""COMPUTED_VALUE"""),154.24)</f>
        <v>154.24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IFERROR(__xludf.DUMMYFUNCTION("""COMPUTED_VALUE"""),153.12)</f>
        <v>153.12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IFERROR(__xludf.DUMMYFUNCTION("""COMPUTED_VALUE"""),154.69)</f>
        <v>154.69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IFERROR(__xludf.DUMMYFUNCTION("""COMPUTED_VALUE"""),153.62)</f>
        <v>153.62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IFERROR(__xludf.DUMMYFUNCTION("""COMPUTED_VALUE"""),140.39)</f>
        <v>140.39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IFERROR(__xludf.DUMMYFUNCTION("""COMPUTED_VALUE"""),129.48)</f>
        <v>129.48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IFERROR(__xludf.DUMMYFUNCTION("""COMPUTED_VALUE"""),130.28)</f>
        <v>130.28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IFERROR(__xludf.DUMMYFUNCTION("""COMPUTED_VALUE"""),127.18)</f>
        <v>127.18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IFERROR(__xludf.DUMMYFUNCTION("""COMPUTED_VALUE"""),133.42)</f>
        <v>133.42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IFERROR(__xludf.DUMMYFUNCTION("""COMPUTED_VALUE"""),136.41)</f>
        <v>136.41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IFERROR(__xludf.DUMMYFUNCTION("""COMPUTED_VALUE"""),136.97)</f>
        <v>136.97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IFERROR(__xludf.DUMMYFUNCTION("""COMPUTED_VALUE"""),137.14)</f>
        <v>137.14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IFERROR(__xludf.DUMMYFUNCTION("""COMPUTED_VALUE"""),139.18)</f>
        <v>139.18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IFERROR(__xludf.DUMMYFUNCTION("""COMPUTED_VALUE"""),138.16)</f>
        <v>138.16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IFERROR(__xludf.DUMMYFUNCTION("""COMPUTED_VALUE"""),141.16)</f>
        <v>141.16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IFERROR(__xludf.DUMMYFUNCTION("""COMPUTED_VALUE"""),141.52)</f>
        <v>141.52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IFERROR(__xludf.DUMMYFUNCTION("""COMPUTED_VALUE"""),138.85)</f>
        <v>138.85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IFERROR(__xludf.DUMMYFUNCTION("""COMPUTED_VALUE"""),142.07)</f>
        <v>142.07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IFERROR(__xludf.DUMMYFUNCTION("""COMPUTED_VALUE"""),141.5)</f>
        <v>141.5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IFERROR(__xludf.DUMMYFUNCTION("""COMPUTED_VALUE"""),140.08)</f>
        <v>140.08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IFERROR(__xludf.DUMMYFUNCTION("""COMPUTED_VALUE"""),141.18)</f>
        <v>141.18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IFERROR(__xludf.DUMMYFUNCTION("""COMPUTED_VALUE"""),142.08)</f>
        <v>142.08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IFERROR(__xludf.DUMMYFUNCTION("""COMPUTED_VALUE"""),144.44)</f>
        <v>144.44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IFERROR(__xludf.DUMMYFUNCTION("""COMPUTED_VALUE"""),146.0)</f>
        <v>146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IFERROR(__xludf.DUMMYFUNCTION("""COMPUTED_VALUE"""),143.67)</f>
        <v>143.67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IFERROR(__xludf.DUMMYFUNCTION("""COMPUTED_VALUE"""),142.78)</f>
        <v>142.78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IFERROR(__xludf.DUMMYFUNCTION("""COMPUTED_VALUE"""),151.63)</f>
        <v>151.63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IFERROR(__xludf.DUMMYFUNCTION("""COMPUTED_VALUE"""),149.43)</f>
        <v>149.43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IFERROR(__xludf.DUMMYFUNCTION("""COMPUTED_VALUE"""),155.31)</f>
        <v>155.31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IFERROR(__xludf.DUMMYFUNCTION("""COMPUTED_VALUE"""),157.35)</f>
        <v>157.35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IFERROR(__xludf.DUMMYFUNCTION("""COMPUTED_VALUE"""),157.55)</f>
        <v>157.55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IFERROR(__xludf.DUMMYFUNCTION("""COMPUTED_VALUE"""),157.57)</f>
        <v>157.57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IFERROR(__xludf.DUMMYFUNCTION("""COMPUTED_VALUE"""),158.69)</f>
        <v>158.69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IFERROR(__xludf.DUMMYFUNCTION("""COMPUTED_VALUE"""),161.64)</f>
        <v>161.64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IFERROR(__xludf.DUMMYFUNCTION("""COMPUTED_VALUE"""),161.29)</f>
        <v>161.29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IFERROR(__xludf.DUMMYFUNCTION("""COMPUTED_VALUE"""),162.97)</f>
        <v>162.97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IFERROR(__xludf.DUMMYFUNCTION("""COMPUTED_VALUE"""),162.51)</f>
        <v>162.51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IFERROR(__xludf.DUMMYFUNCTION("""COMPUTED_VALUE"""),161.66)</f>
        <v>161.66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IFERROR(__xludf.DUMMYFUNCTION("""COMPUTED_VALUE"""),161.24)</f>
        <v>161.24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IFERROR(__xludf.DUMMYFUNCTION("""COMPUTED_VALUE"""),163.12)</f>
        <v>163.12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IFERROR(__xludf.DUMMYFUNCTION("""COMPUTED_VALUE"""),161.02)</f>
        <v>161.02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IFERROR(__xludf.DUMMYFUNCTION("""COMPUTED_VALUE"""),159.04)</f>
        <v>159.04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IFERROR(__xludf.DUMMYFUNCTION("""COMPUTED_VALUE"""),157.35)</f>
        <v>157.35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IFERROR(__xludf.DUMMYFUNCTION("""COMPUTED_VALUE"""),158.18)</f>
        <v>158.18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IFERROR(__xludf.DUMMYFUNCTION("""COMPUTED_VALUE"""),157.97)</f>
        <v>157.97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IFERROR(__xludf.DUMMYFUNCTION("""COMPUTED_VALUE"""),157.49)</f>
        <v>157.49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IFERROR(__xludf.DUMMYFUNCTION("""COMPUTED_VALUE"""),157.32)</f>
        <v>157.32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IFERROR(__xludf.DUMMYFUNCTION("""COMPUTED_VALUE"""),155.68)</f>
        <v>155.68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IFERROR(__xludf.DUMMYFUNCTION("""COMPUTED_VALUE"""),156.41)</f>
        <v>156.41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IFERROR(__xludf.DUMMYFUNCTION("""COMPUTED_VALUE"""),152.89)</f>
        <v>152.89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IFERROR(__xludf.DUMMYFUNCTION("""COMPUTED_VALUE"""),152.13)</f>
        <v>152.13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IFERROR(__xludf.DUMMYFUNCTION("""COMPUTED_VALUE"""),154.17)</f>
        <v>154.17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IFERROR(__xludf.DUMMYFUNCTION("""COMPUTED_VALUE"""),152.6)</f>
        <v>152.6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IFERROR(__xludf.DUMMYFUNCTION("""COMPUTED_VALUE"""),152.11)</f>
        <v>152.11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IFERROR(__xludf.DUMMYFUNCTION("""COMPUTED_VALUE"""),151.0)</f>
        <v>151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IFERROR(__xludf.DUMMYFUNCTION("""COMPUTED_VALUE"""),151.97)</f>
        <v>151.97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IFERROR(__xludf.DUMMYFUNCTION("""COMPUTED_VALUE"""),152.43)</f>
        <v>152.43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IFERROR(__xludf.DUMMYFUNCTION("""COMPUTED_VALUE"""),154.79)</f>
        <v>154.79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IFERROR(__xludf.DUMMYFUNCTION("""COMPUTED_VALUE"""),156.39)</f>
        <v>156.39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IFERROR(__xludf.DUMMYFUNCTION("""COMPUTED_VALUE"""),160.54)</f>
        <v>160.54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IFERROR(__xludf.DUMMYFUNCTION("""COMPUTED_VALUE"""),161.45)</f>
        <v>161.45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IFERROR(__xludf.DUMMYFUNCTION("""COMPUTED_VALUE"""),159.76)</f>
        <v>159.76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IFERROR(__xludf.DUMMYFUNCTION("""COMPUTED_VALUE"""),160.06)</f>
        <v>160.06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IFERROR(__xludf.DUMMYFUNCTION("""COMPUTED_VALUE"""),165.88)</f>
        <v>165.88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IFERROR(__xludf.DUMMYFUNCTION("""COMPUTED_VALUE"""),165.91)</f>
        <v>165.91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IFERROR(__xludf.DUMMYFUNCTION("""COMPUTED_VALUE"""),163.01)</f>
        <v>163.01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IFERROR(__xludf.DUMMYFUNCTION("""COMPUTED_VALUE"""),162.4)</f>
        <v>162.4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IFERROR(__xludf.DUMMYFUNCTION("""COMPUTED_VALUE"""),161.97)</f>
        <v>161.97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IFERROR(__xludf.DUMMYFUNCTION("""COMPUTED_VALUE"""),159.0)</f>
        <v>159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IFERROR(__xludf.DUMMYFUNCTION("""COMPUTED_VALUE"""),160.66)</f>
        <v>160.66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IFERROR(__xludf.DUMMYFUNCTION("""COMPUTED_VALUE"""),159.84)</f>
        <v>159.84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IFERROR(__xludf.DUMMYFUNCTION("""COMPUTED_VALUE"""),160.44)</f>
        <v>160.44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IFERROR(__xludf.DUMMYFUNCTION("""COMPUTED_VALUE"""),159.0)</f>
        <v>159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IFERROR(__xludf.DUMMYFUNCTION("""COMPUTED_VALUE"""),157.33)</f>
        <v>157.33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IFERROR(__xludf.DUMMYFUNCTION("""COMPUTED_VALUE"""),159.9)</f>
        <v>159.9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IFERROR(__xludf.DUMMYFUNCTION("""COMPUTED_VALUE"""),162.37)</f>
        <v>162.37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IFERROR(__xludf.DUMMYFUNCTION("""COMPUTED_VALUE"""),163.02)</f>
        <v>163.02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IFERROR(__xludf.DUMMYFUNCTION("""COMPUTED_VALUE"""),163.04)</f>
        <v>163.04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IFERROR(__xludf.DUMMYFUNCTION("""COMPUTED_VALUE"""),162.77)</f>
        <v>162.77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IFERROR(__xludf.DUMMYFUNCTION("""COMPUTED_VALUE"""),163.48)</f>
        <v>163.48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IFERROR(__xludf.DUMMYFUNCTION("""COMPUTED_VALUE"""),161.43)</f>
        <v>161.43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IFERROR(__xludf.DUMMYFUNCTION("""COMPUTED_VALUE"""),159.68)</f>
        <v>159.68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IFERROR(__xludf.DUMMYFUNCTION("""COMPUTED_VALUE"""),161.69)</f>
        <v>161.69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IFERROR(__xludf.DUMMYFUNCTION("""COMPUTED_VALUE"""),161.36)</f>
        <v>161.36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IFERROR(__xludf.DUMMYFUNCTION("""COMPUTED_VALUE"""),157.94)</f>
        <v>157.94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IFERROR(__xludf.DUMMYFUNCTION("""COMPUTED_VALUE"""),153.01)</f>
        <v>153.01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IFERROR(__xludf.DUMMYFUNCTION("""COMPUTED_VALUE"""),159.56)</f>
        <v>159.56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IFERROR(__xludf.DUMMYFUNCTION("""COMPUTED_VALUE"""),159.62)</f>
        <v>159.62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IFERROR(__xludf.DUMMYFUNCTION("""COMPUTED_VALUE"""),158.66)</f>
        <v>158.66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IFERROR(__xludf.DUMMYFUNCTION("""COMPUTED_VALUE"""),159.67)</f>
        <v>159.67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IFERROR(__xludf.DUMMYFUNCTION("""COMPUTED_VALUE"""),157.95)</f>
        <v>157.95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IFERROR(__xludf.DUMMYFUNCTION("""COMPUTED_VALUE"""),158.52)</f>
        <v>158.52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IFERROR(__xludf.DUMMYFUNCTION("""COMPUTED_VALUE"""),160.16)</f>
        <v>160.16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IFERROR(__xludf.DUMMYFUNCTION("""COMPUTED_VALUE"""),160.18)</f>
        <v>160.18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IFERROR(__xludf.DUMMYFUNCTION("""COMPUTED_VALUE"""),155.3)</f>
        <v>155.3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IFERROR(__xludf.DUMMYFUNCTION("""COMPUTED_VALUE"""),157.96)</f>
        <v>157.96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IFERROR(__xludf.DUMMYFUNCTION("""COMPUTED_VALUE"""),159.23)</f>
        <v>159.23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IFERROR(__xludf.DUMMYFUNCTION("""COMPUTED_VALUE"""),161.92)</f>
        <v>161.92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IFERROR(__xludf.DUMMYFUNCTION("""COMPUTED_VALUE"""),161.51)</f>
        <v>161.51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IFERROR(__xludf.DUMMYFUNCTION("""COMPUTED_VALUE"""),158.55)</f>
        <v>158.55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IFERROR(__xludf.DUMMYFUNCTION("""COMPUTED_VALUE"""),159.63)</f>
        <v>159.63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IFERROR(__xludf.DUMMYFUNCTION("""COMPUTED_VALUE"""),155.03)</f>
        <v>155.03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IFERROR(__xludf.DUMMYFUNCTION("""COMPUTED_VALUE"""),153.63)</f>
        <v>153.63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IFERROR(__xludf.DUMMYFUNCTION("""COMPUTED_VALUE"""),154.48)</f>
        <v>154.48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IFERROR(__xludf.DUMMYFUNCTION("""COMPUTED_VALUE"""),156.17)</f>
        <v>156.17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IFERROR(__xludf.DUMMYFUNCTION("""COMPUTED_VALUE"""),158.39)</f>
        <v>158.39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IFERROR(__xludf.DUMMYFUNCTION("""COMPUTED_VALUE"""),167.85)</f>
        <v>167.85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IFERROR(__xludf.DUMMYFUNCTION("""COMPUTED_VALUE"""),166.81)</f>
        <v>166.81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IFERROR(__xludf.DUMMYFUNCTION("""COMPUTED_VALUE"""),167.68)</f>
        <v>167.68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IFERROR(__xludf.DUMMYFUNCTION("""COMPUTED_VALUE"""),168.82)</f>
        <v>168.82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IFERROR(__xludf.DUMMYFUNCTION("""COMPUTED_VALUE"""),169.15)</f>
        <v>169.15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IFERROR(__xludf.DUMMYFUNCTION("""COMPUTED_VALUE"""),169.43)</f>
        <v>169.43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IFERROR(__xludf.DUMMYFUNCTION("""COMPUTED_VALUE"""),169.41)</f>
        <v>169.41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IFERROR(__xludf.DUMMYFUNCTION("""COMPUTED_VALUE"""),169.78)</f>
        <v>169.78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IFERROR(__xludf.DUMMYFUNCTION("""COMPUTED_VALUE"""),169.23)</f>
        <v>169.23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IFERROR(__xludf.DUMMYFUNCTION("""COMPUTED_VALUE"""),172.02)</f>
        <v>172.02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IFERROR(__xludf.DUMMYFUNCTION("""COMPUTED_VALUE"""),171.36)</f>
        <v>171.36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IFERROR(__xludf.DUMMYFUNCTION("""COMPUTED_VALUE"""),172.03)</f>
        <v>172.03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IFERROR(__xludf.DUMMYFUNCTION("""COMPUTED_VALUE"""),171.48)</f>
        <v>171.48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IFERROR(__xludf.DUMMYFUNCTION("""COMPUTED_VALUE"""),171.39)</f>
        <v>171.39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IFERROR(__xludf.DUMMYFUNCTION("""COMPUTED_VALUE"""),173.29)</f>
        <v>173.29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IFERROR(__xludf.DUMMYFUNCTION("""COMPUTED_VALUE"""),172.66)</f>
        <v>172.66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IFERROR(__xludf.DUMMYFUNCTION("""COMPUTED_VALUE"""),172.38)</f>
        <v>172.38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IFERROR(__xludf.DUMMYFUNCTION("""COMPUTED_VALUE"""),167.4)</f>
        <v>167.4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IFERROR(__xludf.DUMMYFUNCTION("""COMPUTED_VALUE"""),168.98)</f>
        <v>168.98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IFERROR(__xludf.DUMMYFUNCTION("""COMPUTED_VALUE"""),168.77)</f>
        <v>168.77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IFERROR(__xludf.DUMMYFUNCTION("""COMPUTED_VALUE"""),167.51)</f>
        <v>167.51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IFERROR(__xludf.DUMMYFUNCTION("""COMPUTED_VALUE"""),173.21)</f>
        <v>173.21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IFERROR(__xludf.DUMMYFUNCTION("""COMPUTED_VALUE"""),170.06)</f>
        <v>170.06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IFERROR(__xludf.DUMMYFUNCTION("""COMPUTED_VALUE"""),171.43)</f>
        <v>171.43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IFERROR(__xludf.DUMMYFUNCTION("""COMPUTED_VALUE"""),171.94)</f>
        <v>171.94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IFERROR(__xludf.DUMMYFUNCTION("""COMPUTED_VALUE"""),176.42)</f>
        <v>176.42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IFERROR(__xludf.DUMMYFUNCTION("""COMPUTED_VALUE"""),173.86)</f>
        <v>173.86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IFERROR(__xludf.DUMMYFUNCTION("""COMPUTED_VALUE"""),173.03)</f>
        <v>173.03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IFERROR(__xludf.DUMMYFUNCTION("""COMPUTED_VALUE"""),170.51)</f>
        <v>170.51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IFERROR(__xludf.DUMMYFUNCTION("""COMPUTED_VALUE"""),173.24)</f>
        <v>173.24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IFERROR(__xludf.DUMMYFUNCTION("""COMPUTED_VALUE"""),174.0)</f>
        <v>174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IFERROR(__xludf.DUMMYFUNCTION("""COMPUTED_VALUE"""),172.22)</f>
        <v>172.22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IFERROR(__xludf.DUMMYFUNCTION("""COMPUTED_VALUE"""),171.95)</f>
        <v>171.95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IFERROR(__xludf.DUMMYFUNCTION("""COMPUTED_VALUE"""),172.78)</f>
        <v>172.78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IFERROR(__xludf.DUMMYFUNCTION("""COMPUTED_VALUE"""),174.16)</f>
        <v>174.16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IFERROR(__xludf.DUMMYFUNCTION("""COMPUTED_VALUE"""),174.44)</f>
        <v>174.44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IFERROR(__xludf.DUMMYFUNCTION("""COMPUTED_VALUE"""),176.66)</f>
        <v>176.66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IFERROR(__xludf.DUMMYFUNCTION("""COMPUTED_VALUE"""),181.81)</f>
        <v>181.81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IFERROR(__xludf.DUMMYFUNCTION("""COMPUTED_VALUE"""),185.19)</f>
        <v>185.19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IFERROR(__xludf.DUMMYFUNCTION("""COMPUTED_VALUE"""),184.35)</f>
        <v>184.35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IFERROR(__xludf.DUMMYFUNCTION("""COMPUTED_VALUE"""),182.84)</f>
        <v>182.84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IFERROR(__xludf.DUMMYFUNCTION("""COMPUTED_VALUE"""),182.67)</f>
        <v>182.67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IFERROR(__xludf.DUMMYFUNCTION("""COMPUTED_VALUE"""),179.29)</f>
        <v>179.29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IFERROR(__xludf.DUMMYFUNCTION("""COMPUTED_VALUE"""),177.27)</f>
        <v>177.27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IFERROR(__xludf.DUMMYFUNCTION("""COMPUTED_VALUE"""),181.37)</f>
        <v>181.37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IFERROR(__xludf.DUMMYFUNCTION("""COMPUTED_VALUE"""),181.48)</f>
        <v>181.48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IFERROR(__xludf.DUMMYFUNCTION("""COMPUTED_VALUE"""),181.04)</f>
        <v>181.04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IFERROR(__xludf.DUMMYFUNCTION("""COMPUTED_VALUE"""),178.61)</f>
        <v>178.61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IFERROR(__xludf.DUMMYFUNCTION("""COMPUTED_VALUE"""),176.65)</f>
        <v>176.65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IFERROR(__xludf.DUMMYFUNCTION("""COMPUTED_VALUE"""),174.26)</f>
        <v>174.26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IFERROR(__xludf.DUMMYFUNCTION("""COMPUTED_VALUE"""),173.17)</f>
        <v>173.17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IFERROR(__xludf.DUMMYFUNCTION("""COMPUTED_VALUE"""),172.45)</f>
        <v>172.45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IFERROR(__xludf.DUMMYFUNCTION("""COMPUTED_VALUE"""),173.21)</f>
        <v>173.21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IFERROR(__xludf.DUMMYFUNCTION("""COMPUTED_VALUE"""),172.46)</f>
        <v>172.46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IFERROR(__xludf.DUMMYFUNCTION("""COMPUTED_VALUE"""),168.0)</f>
        <v>168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IFERROR(__xludf.DUMMYFUNCTION("""COMPUTED_VALUE"""),165.36)</f>
        <v>165.36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IFERROR(__xludf.DUMMYFUNCTION("""COMPUTED_VALUE"""),166.33)</f>
        <v>166.33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IFERROR(__xludf.DUMMYFUNCTION("""COMPUTED_VALUE"""),169.67)</f>
        <v>169.67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IFERROR(__xludf.DUMMYFUNCTION("""COMPUTED_VALUE"""),168.13)</f>
        <v>168.13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IFERROR(__xludf.DUMMYFUNCTION("""COMPUTED_VALUE"""),167.96)</f>
        <v>167.96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IFERROR(__xludf.DUMMYFUNCTION("""COMPUTED_VALUE"""),168.63)</f>
        <v>168.63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IFERROR(__xludf.DUMMYFUNCTION("""COMPUTED_VALUE"""),167.78)</f>
        <v>167.78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IFERROR(__xludf.DUMMYFUNCTION("""COMPUTED_VALUE"""),166.92)</f>
        <v>166.92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IFERROR(__xludf.DUMMYFUNCTION("""COMPUTED_VALUE"""),166.77)</f>
        <v>166.77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IFERROR(__xludf.DUMMYFUNCTION("""COMPUTED_VALUE"""),167.11)</f>
        <v>167.11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IFERROR(__xludf.DUMMYFUNCTION("""COMPUTED_VALUE"""),163.47)</f>
        <v>163.47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IFERROR(__xludf.DUMMYFUNCTION("""COMPUTED_VALUE"""),160.67)</f>
        <v>160.67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IFERROR(__xludf.DUMMYFUNCTION("""COMPUTED_VALUE"""),162.23)</f>
        <v>162.23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IFERROR(__xludf.DUMMYFUNCTION("""COMPUTED_VALUE"""),166.38)</f>
        <v>166.38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IFERROR(__xludf.DUMMYFUNCTION("""COMPUTED_VALUE"""),171.89)</f>
        <v>171.89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IFERROR(__xludf.DUMMYFUNCTION("""COMPUTED_VALUE"""),172.87)</f>
        <v>172.87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IFERROR(__xludf.DUMMYFUNCTION("""COMPUTED_VALUE"""),169.83)</f>
        <v>169.83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IFERROR(__xludf.DUMMYFUNCTION("""COMPUTED_VALUE"""),170.34)</f>
        <v>170.34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IFERROR(__xludf.DUMMYFUNCTION("""COMPUTED_VALUE"""),168.12)</f>
        <v>168.12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IFERROR(__xludf.DUMMYFUNCTION("""COMPUTED_VALUE"""),168.69)</f>
        <v>168.69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IFERROR(__xludf.DUMMYFUNCTION("""COMPUTED_VALUE"""),169.22)</f>
        <v>169.22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IFERROR(__xludf.DUMMYFUNCTION("""COMPUTED_VALUE"""),170.9)</f>
        <v>170.9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IFERROR(__xludf.DUMMYFUNCTION("""COMPUTED_VALUE"""),170.07)</f>
        <v>170.07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IFERROR(__xludf.DUMMYFUNCTION("""COMPUTED_VALUE"""),169.12)</f>
        <v>169.12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IFERROR(__xludf.DUMMYFUNCTION("""COMPUTED_VALUE"""),172.3)</f>
        <v>172.3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IFERROR(__xludf.DUMMYFUNCTION("""COMPUTED_VALUE"""),175.8)</f>
        <v>175.8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IFERROR(__xludf.DUMMYFUNCTION("""COMPUTED_VALUE"""),180.08)</f>
        <v>180.08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IFERROR(__xludf.DUMMYFUNCTION("""COMPUTED_VALUE"""),181.89)</f>
        <v>181.89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IFERROR(__xludf.DUMMYFUNCTION("""COMPUTED_VALUE"""),182.88)</f>
        <v>182.88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IFERROR(__xludf.DUMMYFUNCTION("""COMPUTED_VALUE"""),185.72)</f>
        <v>185.72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IFERROR(__xludf.DUMMYFUNCTION("""COMPUTED_VALUE"""),186.2)</f>
        <v>186.2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IFERROR(__xludf.DUMMYFUNCTION("""COMPUTED_VALUE"""),183.8)</f>
        <v>183.8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IFERROR(__xludf.DUMMYFUNCTION("""COMPUTED_VALUE"""),180.12)</f>
        <v>180.12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IFERROR(__xludf.DUMMYFUNCTION("""COMPUTED_VALUE"""),178.4)</f>
        <v>178.4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IFERROR(__xludf.DUMMYFUNCTION("""COMPUTED_VALUE"""),183.24)</f>
        <v>183.24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IFERROR(__xludf.DUMMYFUNCTION("""COMPUTED_VALUE"""),182.57)</f>
        <v>182.57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IFERROR(__xludf.DUMMYFUNCTION("""COMPUTED_VALUE"""),189.25)</f>
        <v>189.25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IFERROR(__xludf.DUMMYFUNCTION("""COMPUTED_VALUE"""),188.21)</f>
        <v>188.21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IFERROR(__xludf.DUMMYFUNCTION("""COMPUTED_VALUE"""),188.27)</f>
        <v>188.27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IFERROR(__xludf.DUMMYFUNCTION("""COMPUTED_VALUE"""),183.56)</f>
        <v>183.56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IFERROR(__xludf.DUMMYFUNCTION("""COMPUTED_VALUE"""),184.41)</f>
        <v>184.41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IFERROR(__xludf.DUMMYFUNCTION("""COMPUTED_VALUE"""),189.1)</f>
        <v>189.1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IFERROR(__xludf.DUMMYFUNCTION("""COMPUTED_VALUE"""),187.61)</f>
        <v>187.61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IFERROR(__xludf.DUMMYFUNCTION("""COMPUTED_VALUE"""),192.28)</f>
        <v>192.28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IFERROR(__xludf.DUMMYFUNCTION("""COMPUTED_VALUE"""),193.85)</f>
        <v>193.85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IFERROR(__xludf.DUMMYFUNCTION("""COMPUTED_VALUE"""),202.32)</f>
        <v>202.32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IFERROR(__xludf.DUMMYFUNCTION("""COMPUTED_VALUE"""),193.13)</f>
        <v>193.13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IFERROR(__xludf.DUMMYFUNCTION("""COMPUTED_VALUE"""),188.51)</f>
        <v>188.51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IFERROR(__xludf.DUMMYFUNCTION("""COMPUTED_VALUE"""),192.93)</f>
        <v>192.93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IFERROR(__xludf.DUMMYFUNCTION("""COMPUTED_VALUE"""),195.4)</f>
        <v>195.4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IFERROR(__xludf.DUMMYFUNCTION("""COMPUTED_VALUE"""),197.76)</f>
        <v>197.76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IFERROR(__xludf.DUMMYFUNCTION("""COMPUTED_VALUE"""),197.06)</f>
        <v>197.06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IFERROR(__xludf.DUMMYFUNCTION("""COMPUTED_VALUE"""),202.0)</f>
        <v>202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IFERROR(__xludf.DUMMYFUNCTION("""COMPUTED_VALUE"""),208.01)</f>
        <v>208.01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IFERROR(__xludf.DUMMYFUNCTION("""COMPUTED_VALUE"""),207.59)</f>
        <v>207.59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IFERROR(__xludf.DUMMYFUNCTION("""COMPUTED_VALUE"""),208.11)</f>
        <v>208.11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IFERROR(__xludf.DUMMYFUNCTION("""COMPUTED_VALUE"""),203.18)</f>
        <v>203.18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IFERROR(__xludf.DUMMYFUNCTION("""COMPUTED_VALUE"""),205.81)</f>
        <v>205.81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IFERROR(__xludf.DUMMYFUNCTION("""COMPUTED_VALUE"""),203.08)</f>
        <v>203.08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IFERROR(__xludf.DUMMYFUNCTION("""COMPUTED_VALUE"""),209.03)</f>
        <v>209.03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IFERROR(__xludf.DUMMYFUNCTION("""COMPUTED_VALUE"""),205.41)</f>
        <v>205.41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IFERROR(__xludf.DUMMYFUNCTION("""COMPUTED_VALUE"""),208.36)</f>
        <v>208.36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IFERROR(__xludf.DUMMYFUNCTION("""COMPUTED_VALUE"""),208.14)</f>
        <v>208.14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IFERROR(__xludf.DUMMYFUNCTION("""COMPUTED_VALUE"""),209.13)</f>
        <v>209.13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IFERROR(__xludf.DUMMYFUNCTION("""COMPUTED_VALUE"""),214.64)</f>
        <v>214.64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IFERROR(__xludf.DUMMYFUNCTION("""COMPUTED_VALUE"""),215.52)</f>
        <v>215.52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IFERROR(__xludf.DUMMYFUNCTION("""COMPUTED_VALUE"""),212.33)</f>
        <v>212.33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IFERROR(__xludf.DUMMYFUNCTION("""COMPUTED_VALUE"""),211.01)</f>
        <v>211.01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IFERROR(__xludf.DUMMYFUNCTION("""COMPUTED_VALUE"""),196.73)</f>
        <v>196.73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IFERROR(__xludf.DUMMYFUNCTION("""COMPUTED_VALUE"""),200.57)</f>
        <v>200.57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IFERROR(__xludf.DUMMYFUNCTION("""COMPUTED_VALUE"""),198.46)</f>
        <v>198.46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IFERROR(__xludf.DUMMYFUNCTION("""COMPUTED_VALUE"""),191.01)</f>
        <v>191.01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IFERROR(__xludf.DUMMYFUNCTION("""COMPUTED_VALUE"""),195.0)</f>
        <v>195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IFERROR(__xludf.DUMMYFUNCTION("""COMPUTED_VALUE"""),194.74)</f>
        <v>194.74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IFERROR(__xludf.DUMMYFUNCTION("""COMPUTED_VALUE"""),193.47)</f>
        <v>193.47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IFERROR(__xludf.DUMMYFUNCTION("""COMPUTED_VALUE"""),183.51)</f>
        <v>183.51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IFERROR(__xludf.DUMMYFUNCTION("""COMPUTED_VALUE"""),186.94)</f>
        <v>186.94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IFERROR(__xludf.DUMMYFUNCTION("""COMPUTED_VALUE"""),195.43)</f>
        <v>195.43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IFERROR(__xludf.DUMMYFUNCTION("""COMPUTED_VALUE"""),195.41)</f>
        <v>195.41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IFERROR(__xludf.DUMMYFUNCTION("""COMPUTED_VALUE"""),190.51)</f>
        <v>190.51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IFERROR(__xludf.DUMMYFUNCTION("""COMPUTED_VALUE"""),196.77)</f>
        <v>196.77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IFERROR(__xludf.DUMMYFUNCTION("""COMPUTED_VALUE"""),187.17)</f>
        <v>187.17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IFERROR(__xludf.DUMMYFUNCTION("""COMPUTED_VALUE"""),190.79)</f>
        <v>190.79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IFERROR(__xludf.DUMMYFUNCTION("""COMPUTED_VALUE"""),196.65)</f>
        <v>196.65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IFERROR(__xludf.DUMMYFUNCTION("""COMPUTED_VALUE"""),193.22)</f>
        <v>193.22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IFERROR(__xludf.DUMMYFUNCTION("""COMPUTED_VALUE"""),191.86)</f>
        <v>191.86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IFERROR(__xludf.DUMMYFUNCTION("""COMPUTED_VALUE"""),194.6)</f>
        <v>194.6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IFERROR(__xludf.DUMMYFUNCTION("""COMPUTED_VALUE"""),194.14)</f>
        <v>194.14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IFERROR(__xludf.DUMMYFUNCTION("""COMPUTED_VALUE"""),196.1)</f>
        <v>196.1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IFERROR(__xludf.DUMMYFUNCTION("""COMPUTED_VALUE"""),198.13)</f>
        <v>198.13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IFERROR(__xludf.DUMMYFUNCTION("""COMPUTED_VALUE"""),204.18)</f>
        <v>204.18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IFERROR(__xludf.DUMMYFUNCTION("""COMPUTED_VALUE"""),205.2)</f>
        <v>205.2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IFERROR(__xludf.DUMMYFUNCTION("""COMPUTED_VALUE"""),206.61)</f>
        <v>206.61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IFERROR(__xludf.DUMMYFUNCTION("""COMPUTED_VALUE"""),206.39)</f>
        <v>206.39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IFERROR(__xludf.DUMMYFUNCTION("""COMPUTED_VALUE"""),208.72)</f>
        <v>208.72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IFERROR(__xludf.DUMMYFUNCTION("""COMPUTED_VALUE"""),210.69)</f>
        <v>210.69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IFERROR(__xludf.DUMMYFUNCTION("""COMPUTED_VALUE"""),212.12)</f>
        <v>212.12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IFERROR(__xludf.DUMMYFUNCTION("""COMPUTED_VALUE"""),211.72)</f>
        <v>211.72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IFERROR(__xludf.DUMMYFUNCTION("""COMPUTED_VALUE"""),212.01)</f>
        <v>212.01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IFERROR(__xludf.DUMMYFUNCTION("""COMPUTED_VALUE"""),213.03)</f>
        <v>213.03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IFERROR(__xludf.DUMMYFUNCTION("""COMPUTED_VALUE"""),210.91)</f>
        <v>210.91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IFERROR(__xludf.DUMMYFUNCTION("""COMPUTED_VALUE"""),210.07)</f>
        <v>210.07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IFERROR(__xludf.DUMMYFUNCTION("""COMPUTED_VALUE"""),213.27)</f>
        <v>213.27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IFERROR(__xludf.DUMMYFUNCTION("""COMPUTED_VALUE"""),215.05)</f>
        <v>215.05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IFERROR(__xludf.DUMMYFUNCTION("""COMPUTED_VALUE"""),215.88)</f>
        <v>215.88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IFERROR(__xludf.DUMMYFUNCTION("""COMPUTED_VALUE"""),211.36)</f>
        <v>211.36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IFERROR(__xludf.DUMMYFUNCTION("""COMPUTED_VALUE"""),212.24)</f>
        <v>212.24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IFERROR(__xludf.DUMMYFUNCTION("""COMPUTED_VALUE"""),211.32)</f>
        <v>211.32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IFERROR(__xludf.DUMMYFUNCTION("""COMPUTED_VALUE"""),215.47)</f>
        <v>215.47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IFERROR(__xludf.DUMMYFUNCTION("""COMPUTED_VALUE"""),217.09)</f>
        <v>217.09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IFERROR(__xludf.DUMMYFUNCTION("""COMPUTED_VALUE"""),214.49)</f>
        <v>214.49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IFERROR(__xludf.DUMMYFUNCTION("""COMPUTED_VALUE"""),212.08)</f>
        <v>212.08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IFERROR(__xludf.DUMMYFUNCTION("""COMPUTED_VALUE"""),212.0)</f>
        <v>212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IFERROR(__xludf.DUMMYFUNCTION("""COMPUTED_VALUE"""),219.62)</f>
        <v>219.62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IFERROR(__xludf.DUMMYFUNCTION("""COMPUTED_VALUE"""),221.13)</f>
        <v>221.13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IFERROR(__xludf.DUMMYFUNCTION("""COMPUTED_VALUE"""),216.84)</f>
        <v>216.84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IFERROR(__xludf.DUMMYFUNCTION("""COMPUTED_VALUE"""),209.71)</f>
        <v>209.71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IFERROR(__xludf.DUMMYFUNCTION("""COMPUTED_VALUE"""),209.29)</f>
        <v>209.29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IFERROR(__xludf.DUMMYFUNCTION("""COMPUTED_VALUE"""),207.01)</f>
        <v>207.01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IFERROR(__xludf.DUMMYFUNCTION("""COMPUTED_VALUE"""),208.58)</f>
        <v>208.58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IFERROR(__xludf.DUMMYFUNCTION("""COMPUTED_VALUE"""),209.19)</f>
        <v>209.19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IFERROR(__xludf.DUMMYFUNCTION("""COMPUTED_VALUE"""),210.22)</f>
        <v>210.22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IFERROR(__xludf.DUMMYFUNCTION("""COMPUTED_VALUE"""),210.47)</f>
        <v>210.47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IFERROR(__xludf.DUMMYFUNCTION("""COMPUTED_VALUE"""),214.7)</f>
        <v>214.7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IFERROR(__xludf.DUMMYFUNCTION("""COMPUTED_VALUE"""),208.02)</f>
        <v>208.02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IFERROR(__xludf.DUMMYFUNCTION("""COMPUTED_VALUE"""),210.57)</f>
        <v>210.57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IFERROR(__xludf.DUMMYFUNCTION("""COMPUTED_VALUE"""),210.6)</f>
        <v>210.6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IFERROR(__xludf.DUMMYFUNCTION("""COMPUTED_VALUE"""),211.89)</f>
        <v>211.89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IFERROR(__xludf.DUMMYFUNCTION("""COMPUTED_VALUE"""),210.57)</f>
        <v>210.57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IFERROR(__xludf.DUMMYFUNCTION("""COMPUTED_VALUE"""),206.77)</f>
        <v>206.77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IFERROR(__xludf.DUMMYFUNCTION("""COMPUTED_VALUE"""),202.72)</f>
        <v>202.72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IFERROR(__xludf.DUMMYFUNCTION("""COMPUTED_VALUE"""),203.18)</f>
        <v>203.18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IFERROR(__xludf.DUMMYFUNCTION("""COMPUTED_VALUE"""),199.31)</f>
        <v>199.31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IFERROR(__xludf.DUMMYFUNCTION("""COMPUTED_VALUE"""),197.96)</f>
        <v>197.96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IFERROR(__xludf.DUMMYFUNCTION("""COMPUTED_VALUE"""),197.86)</f>
        <v>197.86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IFERROR(__xludf.DUMMYFUNCTION("""COMPUTED_VALUE"""),197.28)</f>
        <v>197.28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IFERROR(__xludf.DUMMYFUNCTION("""COMPUTED_VALUE"""),196.0)</f>
        <v>196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IFERROR(__xludf.DUMMYFUNCTION("""COMPUTED_VALUE"""),199.01)</f>
        <v>199.01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26</v>
      </c>
    </row>
    <row r="2">
      <c r="A2" s="3" t="str">
        <f>IFERROR(__xludf.DUMMYFUNCTION("IFERROR(GOOGLEFINANCE(A1,""close"",DATE(2023,1,1),TODAY(),""DAILY""),""Error"")"),"Date")</f>
        <v>Date</v>
      </c>
      <c r="B2" s="5" t="str">
        <f>IFERROR(__xludf.DUMMYFUNCTION("""COMPUTED_VALUE"""),"Close")</f>
        <v>Close</v>
      </c>
    </row>
    <row r="3">
      <c r="A3" s="5">
        <f>IFERROR(__xludf.DUMMYFUNCTION("""COMPUTED_VALUE"""),44928.64583333333)</f>
        <v>44928.64583</v>
      </c>
      <c r="B3" s="5">
        <f>IFERROR(__xludf.DUMMYFUNCTION("""COMPUTED_VALUE"""),3047.25)</f>
        <v>3047.25</v>
      </c>
    </row>
    <row r="4">
      <c r="A4" s="5">
        <f>IFERROR(__xludf.DUMMYFUNCTION("""COMPUTED_VALUE"""),44929.64583333333)</f>
        <v>44929.64583</v>
      </c>
      <c r="B4" s="5">
        <f>IFERROR(__xludf.DUMMYFUNCTION("""COMPUTED_VALUE"""),3028.25)</f>
        <v>3028.25</v>
      </c>
    </row>
    <row r="5">
      <c r="A5" s="5">
        <f>IFERROR(__xludf.DUMMYFUNCTION("""COMPUTED_VALUE"""),44930.64583333333)</f>
        <v>44930.64583</v>
      </c>
      <c r="B5" s="5">
        <f>IFERROR(__xludf.DUMMYFUNCTION("""COMPUTED_VALUE"""),3016.85)</f>
        <v>3016.85</v>
      </c>
    </row>
    <row r="6">
      <c r="A6" s="5">
        <f>IFERROR(__xludf.DUMMYFUNCTION("""COMPUTED_VALUE"""),44931.64583333333)</f>
        <v>44931.64583</v>
      </c>
      <c r="B6" s="5">
        <f>IFERROR(__xludf.DUMMYFUNCTION("""COMPUTED_VALUE"""),3004.35)</f>
        <v>3004.35</v>
      </c>
    </row>
    <row r="7">
      <c r="A7" s="5">
        <f>IFERROR(__xludf.DUMMYFUNCTION("""COMPUTED_VALUE"""),44932.64583333333)</f>
        <v>44932.64583</v>
      </c>
      <c r="B7" s="5">
        <f>IFERROR(__xludf.DUMMYFUNCTION("""COMPUTED_VALUE"""),2978.4)</f>
        <v>2978.4</v>
      </c>
    </row>
    <row r="8">
      <c r="A8" s="5">
        <f>IFERROR(__xludf.DUMMYFUNCTION("""COMPUTED_VALUE"""),44935.64583333333)</f>
        <v>44935.64583</v>
      </c>
      <c r="B8" s="5">
        <f>IFERROR(__xludf.DUMMYFUNCTION("""COMPUTED_VALUE"""),2984.15)</f>
        <v>2984.15</v>
      </c>
    </row>
    <row r="9">
      <c r="A9" s="5">
        <f>IFERROR(__xludf.DUMMYFUNCTION("""COMPUTED_VALUE"""),44936.64583333333)</f>
        <v>44936.64583</v>
      </c>
      <c r="B9" s="5">
        <f>IFERROR(__xludf.DUMMYFUNCTION("""COMPUTED_VALUE"""),2960.35)</f>
        <v>2960.35</v>
      </c>
    </row>
    <row r="10">
      <c r="A10" s="5">
        <f>IFERROR(__xludf.DUMMYFUNCTION("""COMPUTED_VALUE"""),44937.64583333333)</f>
        <v>44937.64583</v>
      </c>
      <c r="B10" s="5">
        <f>IFERROR(__xludf.DUMMYFUNCTION("""COMPUTED_VALUE"""),2940.4)</f>
        <v>2940.4</v>
      </c>
    </row>
    <row r="11">
      <c r="A11" s="5">
        <f>IFERROR(__xludf.DUMMYFUNCTION("""COMPUTED_VALUE"""),44938.64583333333)</f>
        <v>44938.64583</v>
      </c>
      <c r="B11" s="5">
        <f>IFERROR(__xludf.DUMMYFUNCTION("""COMPUTED_VALUE"""),2915.95)</f>
        <v>2915.95</v>
      </c>
    </row>
    <row r="12">
      <c r="A12" s="5">
        <f>IFERROR(__xludf.DUMMYFUNCTION("""COMPUTED_VALUE"""),44939.64583333333)</f>
        <v>44939.64583</v>
      </c>
      <c r="B12" s="5">
        <f>IFERROR(__xludf.DUMMYFUNCTION("""COMPUTED_VALUE"""),2909.15)</f>
        <v>2909.15</v>
      </c>
    </row>
    <row r="13">
      <c r="A13" s="5">
        <f>IFERROR(__xludf.DUMMYFUNCTION("""COMPUTED_VALUE"""),44942.64583333333)</f>
        <v>44942.64583</v>
      </c>
      <c r="B13" s="5">
        <f>IFERROR(__xludf.DUMMYFUNCTION("""COMPUTED_VALUE"""),2916.05)</f>
        <v>2916.05</v>
      </c>
    </row>
    <row r="14">
      <c r="A14" s="5">
        <f>IFERROR(__xludf.DUMMYFUNCTION("""COMPUTED_VALUE"""),44943.64583333333)</f>
        <v>44943.64583</v>
      </c>
      <c r="B14" s="5">
        <f>IFERROR(__xludf.DUMMYFUNCTION("""COMPUTED_VALUE"""),2940.9)</f>
        <v>2940.9</v>
      </c>
    </row>
    <row r="15">
      <c r="A15" s="5">
        <f>IFERROR(__xludf.DUMMYFUNCTION("""COMPUTED_VALUE"""),44944.64583333333)</f>
        <v>44944.64583</v>
      </c>
      <c r="B15" s="5">
        <f>IFERROR(__xludf.DUMMYFUNCTION("""COMPUTED_VALUE"""),2945.25)</f>
        <v>2945.25</v>
      </c>
    </row>
    <row r="16">
      <c r="A16" s="5">
        <f>IFERROR(__xludf.DUMMYFUNCTION("""COMPUTED_VALUE"""),44945.64583333333)</f>
        <v>44945.64583</v>
      </c>
      <c r="B16" s="5">
        <f>IFERROR(__xludf.DUMMYFUNCTION("""COMPUTED_VALUE"""),2866.15)</f>
        <v>2866.15</v>
      </c>
    </row>
    <row r="17">
      <c r="A17" s="5">
        <f>IFERROR(__xludf.DUMMYFUNCTION("""COMPUTED_VALUE"""),44946.64583333333)</f>
        <v>44946.64583</v>
      </c>
      <c r="B17" s="5">
        <f>IFERROR(__xludf.DUMMYFUNCTION("""COMPUTED_VALUE"""),2787.8)</f>
        <v>2787.8</v>
      </c>
    </row>
    <row r="18">
      <c r="A18" s="5">
        <f>IFERROR(__xludf.DUMMYFUNCTION("""COMPUTED_VALUE"""),44949.64583333333)</f>
        <v>44949.64583</v>
      </c>
      <c r="B18" s="5">
        <f>IFERROR(__xludf.DUMMYFUNCTION("""COMPUTED_VALUE"""),2784.45)</f>
        <v>2784.45</v>
      </c>
    </row>
    <row r="19">
      <c r="A19" s="5">
        <f>IFERROR(__xludf.DUMMYFUNCTION("""COMPUTED_VALUE"""),44950.64583333333)</f>
        <v>44950.64583</v>
      </c>
      <c r="B19" s="5">
        <f>IFERROR(__xludf.DUMMYFUNCTION("""COMPUTED_VALUE"""),2810.6)</f>
        <v>2810.6</v>
      </c>
    </row>
    <row r="20">
      <c r="A20" s="5">
        <f>IFERROR(__xludf.DUMMYFUNCTION("""COMPUTED_VALUE"""),44951.64583333333)</f>
        <v>44951.64583</v>
      </c>
      <c r="B20" s="5">
        <f>IFERROR(__xludf.DUMMYFUNCTION("""COMPUTED_VALUE"""),2775.0)</f>
        <v>2775</v>
      </c>
    </row>
    <row r="21">
      <c r="A21" s="5">
        <f>IFERROR(__xludf.DUMMYFUNCTION("""COMPUTED_VALUE"""),44953.64583333333)</f>
        <v>44953.64583</v>
      </c>
      <c r="B21" s="5">
        <f>IFERROR(__xludf.DUMMYFUNCTION("""COMPUTED_VALUE"""),2722.65)</f>
        <v>2722.65</v>
      </c>
    </row>
    <row r="22">
      <c r="A22" s="5">
        <f>IFERROR(__xludf.DUMMYFUNCTION("""COMPUTED_VALUE"""),44956.64583333333)</f>
        <v>44956.64583</v>
      </c>
      <c r="B22" s="5">
        <f>IFERROR(__xludf.DUMMYFUNCTION("""COMPUTED_VALUE"""),2766.2)</f>
        <v>2766.2</v>
      </c>
    </row>
    <row r="23">
      <c r="A23" s="5">
        <f>IFERROR(__xludf.DUMMYFUNCTION("""COMPUTED_VALUE"""),44957.64583333333)</f>
        <v>44957.64583</v>
      </c>
      <c r="B23" s="5">
        <f>IFERROR(__xludf.DUMMYFUNCTION("""COMPUTED_VALUE"""),2725.85)</f>
        <v>2725.85</v>
      </c>
    </row>
    <row r="24">
      <c r="A24" s="5">
        <f>IFERROR(__xludf.DUMMYFUNCTION("""COMPUTED_VALUE"""),44958.64583333333)</f>
        <v>44958.64583</v>
      </c>
      <c r="B24" s="5">
        <f>IFERROR(__xludf.DUMMYFUNCTION("""COMPUTED_VALUE"""),2743.75)</f>
        <v>2743.75</v>
      </c>
    </row>
    <row r="25">
      <c r="A25" s="5">
        <f>IFERROR(__xludf.DUMMYFUNCTION("""COMPUTED_VALUE"""),44959.64583333333)</f>
        <v>44959.64583</v>
      </c>
      <c r="B25" s="5">
        <f>IFERROR(__xludf.DUMMYFUNCTION("""COMPUTED_VALUE"""),2705.65)</f>
        <v>2705.65</v>
      </c>
    </row>
    <row r="26">
      <c r="A26" s="5">
        <f>IFERROR(__xludf.DUMMYFUNCTION("""COMPUTED_VALUE"""),44960.64583333333)</f>
        <v>44960.64583</v>
      </c>
      <c r="B26" s="5">
        <f>IFERROR(__xludf.DUMMYFUNCTION("""COMPUTED_VALUE"""),2760.4)</f>
        <v>2760.4</v>
      </c>
    </row>
    <row r="27">
      <c r="A27" s="5">
        <f>IFERROR(__xludf.DUMMYFUNCTION("""COMPUTED_VALUE"""),44963.64583333333)</f>
        <v>44963.64583</v>
      </c>
      <c r="B27" s="5">
        <f>IFERROR(__xludf.DUMMYFUNCTION("""COMPUTED_VALUE"""),2754.2)</f>
        <v>2754.2</v>
      </c>
    </row>
    <row r="28">
      <c r="A28" s="5">
        <f>IFERROR(__xludf.DUMMYFUNCTION("""COMPUTED_VALUE"""),44964.64583333333)</f>
        <v>44964.64583</v>
      </c>
      <c r="B28" s="5">
        <f>IFERROR(__xludf.DUMMYFUNCTION("""COMPUTED_VALUE"""),2758.05)</f>
        <v>2758.05</v>
      </c>
    </row>
    <row r="29">
      <c r="A29" s="5">
        <f>IFERROR(__xludf.DUMMYFUNCTION("""COMPUTED_VALUE"""),44965.64583333333)</f>
        <v>44965.64583</v>
      </c>
      <c r="B29" s="5">
        <f>IFERROR(__xludf.DUMMYFUNCTION("""COMPUTED_VALUE"""),2765.6)</f>
        <v>2765.6</v>
      </c>
    </row>
    <row r="30">
      <c r="A30" s="5">
        <f>IFERROR(__xludf.DUMMYFUNCTION("""COMPUTED_VALUE"""),44966.64583333333)</f>
        <v>44966.64583</v>
      </c>
      <c r="B30" s="5">
        <f>IFERROR(__xludf.DUMMYFUNCTION("""COMPUTED_VALUE"""),2814.6)</f>
        <v>2814.6</v>
      </c>
    </row>
    <row r="31">
      <c r="A31" s="5">
        <f>IFERROR(__xludf.DUMMYFUNCTION("""COMPUTED_VALUE"""),44967.64583333333)</f>
        <v>44967.64583</v>
      </c>
      <c r="B31" s="5">
        <f>IFERROR(__xludf.DUMMYFUNCTION("""COMPUTED_VALUE"""),2804.6)</f>
        <v>2804.6</v>
      </c>
    </row>
    <row r="32">
      <c r="A32" s="5">
        <f>IFERROR(__xludf.DUMMYFUNCTION("""COMPUTED_VALUE"""),44970.64583333333)</f>
        <v>44970.64583</v>
      </c>
      <c r="B32" s="5">
        <f>IFERROR(__xludf.DUMMYFUNCTION("""COMPUTED_VALUE"""),2790.75)</f>
        <v>2790.75</v>
      </c>
    </row>
    <row r="33">
      <c r="A33" s="5">
        <f>IFERROR(__xludf.DUMMYFUNCTION("""COMPUTED_VALUE"""),44971.64583333333)</f>
        <v>44971.64583</v>
      </c>
      <c r="B33" s="5">
        <f>IFERROR(__xludf.DUMMYFUNCTION("""COMPUTED_VALUE"""),2777.0)</f>
        <v>2777</v>
      </c>
    </row>
    <row r="34">
      <c r="A34" s="5">
        <f>IFERROR(__xludf.DUMMYFUNCTION("""COMPUTED_VALUE"""),44972.64583333333)</f>
        <v>44972.64583</v>
      </c>
      <c r="B34" s="5">
        <f>IFERROR(__xludf.DUMMYFUNCTION("""COMPUTED_VALUE"""),2786.15)</f>
        <v>2786.15</v>
      </c>
    </row>
    <row r="35">
      <c r="A35" s="5">
        <f>IFERROR(__xludf.DUMMYFUNCTION("""COMPUTED_VALUE"""),44973.64583333333)</f>
        <v>44973.64583</v>
      </c>
      <c r="B35" s="5">
        <f>IFERROR(__xludf.DUMMYFUNCTION("""COMPUTED_VALUE"""),2805.95)</f>
        <v>2805.95</v>
      </c>
    </row>
    <row r="36">
      <c r="A36" s="5">
        <f>IFERROR(__xludf.DUMMYFUNCTION("""COMPUTED_VALUE"""),44974.64583333333)</f>
        <v>44974.64583</v>
      </c>
      <c r="B36" s="5">
        <f>IFERROR(__xludf.DUMMYFUNCTION("""COMPUTED_VALUE"""),2833.6)</f>
        <v>2833.6</v>
      </c>
    </row>
    <row r="37">
      <c r="A37" s="5">
        <f>IFERROR(__xludf.DUMMYFUNCTION("""COMPUTED_VALUE"""),44977.64583333333)</f>
        <v>44977.64583</v>
      </c>
      <c r="B37" s="5">
        <f>IFERROR(__xludf.DUMMYFUNCTION("""COMPUTED_VALUE"""),2825.55)</f>
        <v>2825.55</v>
      </c>
    </row>
    <row r="38">
      <c r="A38" s="5">
        <f>IFERROR(__xludf.DUMMYFUNCTION("""COMPUTED_VALUE"""),44978.64583333333)</f>
        <v>44978.64583</v>
      </c>
      <c r="B38" s="5">
        <f>IFERROR(__xludf.DUMMYFUNCTION("""COMPUTED_VALUE"""),2817.1)</f>
        <v>2817.1</v>
      </c>
    </row>
    <row r="39">
      <c r="A39" s="5">
        <f>IFERROR(__xludf.DUMMYFUNCTION("""COMPUTED_VALUE"""),44979.64583333333)</f>
        <v>44979.64583</v>
      </c>
      <c r="B39" s="5">
        <f>IFERROR(__xludf.DUMMYFUNCTION("""COMPUTED_VALUE"""),2795.95)</f>
        <v>2795.95</v>
      </c>
    </row>
    <row r="40">
      <c r="A40" s="5">
        <f>IFERROR(__xludf.DUMMYFUNCTION("""COMPUTED_VALUE"""),44980.64583333333)</f>
        <v>44980.64583</v>
      </c>
      <c r="B40" s="5">
        <f>IFERROR(__xludf.DUMMYFUNCTION("""COMPUTED_VALUE"""),2705.95)</f>
        <v>2705.95</v>
      </c>
    </row>
    <row r="41">
      <c r="A41" s="5">
        <f>IFERROR(__xludf.DUMMYFUNCTION("""COMPUTED_VALUE"""),44981.64583333333)</f>
        <v>44981.64583</v>
      </c>
      <c r="B41" s="5">
        <f>IFERROR(__xludf.DUMMYFUNCTION("""COMPUTED_VALUE"""),2738.5)</f>
        <v>2738.5</v>
      </c>
    </row>
    <row r="42">
      <c r="A42" s="5">
        <f>IFERROR(__xludf.DUMMYFUNCTION("""COMPUTED_VALUE"""),44984.64583333333)</f>
        <v>44984.64583</v>
      </c>
      <c r="B42" s="5">
        <f>IFERROR(__xludf.DUMMYFUNCTION("""COMPUTED_VALUE"""),2749.9)</f>
        <v>2749.9</v>
      </c>
    </row>
    <row r="43">
      <c r="A43" s="5">
        <f>IFERROR(__xludf.DUMMYFUNCTION("""COMPUTED_VALUE"""),44985.64583333333)</f>
        <v>44985.64583</v>
      </c>
      <c r="B43" s="5">
        <f>IFERROR(__xludf.DUMMYFUNCTION("""COMPUTED_VALUE"""),2828.8)</f>
        <v>2828.8</v>
      </c>
    </row>
    <row r="44">
      <c r="A44" s="5">
        <f>IFERROR(__xludf.DUMMYFUNCTION("""COMPUTED_VALUE"""),44986.64583333333)</f>
        <v>44986.64583</v>
      </c>
      <c r="B44" s="5">
        <f>IFERROR(__xludf.DUMMYFUNCTION("""COMPUTED_VALUE"""),2840.9)</f>
        <v>2840.9</v>
      </c>
    </row>
    <row r="45">
      <c r="A45" s="5">
        <f>IFERROR(__xludf.DUMMYFUNCTION("""COMPUTED_VALUE"""),44987.64583333333)</f>
        <v>44987.64583</v>
      </c>
      <c r="B45" s="5">
        <f>IFERROR(__xludf.DUMMYFUNCTION("""COMPUTED_VALUE"""),2833.9)</f>
        <v>2833.9</v>
      </c>
    </row>
    <row r="46">
      <c r="A46" s="5">
        <f>IFERROR(__xludf.DUMMYFUNCTION("""COMPUTED_VALUE"""),44988.64583333333)</f>
        <v>44988.64583</v>
      </c>
      <c r="B46" s="5">
        <f>IFERROR(__xludf.DUMMYFUNCTION("""COMPUTED_VALUE"""),2828.85)</f>
        <v>2828.85</v>
      </c>
    </row>
    <row r="47">
      <c r="A47" s="5">
        <f>IFERROR(__xludf.DUMMYFUNCTION("""COMPUTED_VALUE"""),44991.64583333333)</f>
        <v>44991.64583</v>
      </c>
      <c r="B47" s="5">
        <f>IFERROR(__xludf.DUMMYFUNCTION("""COMPUTED_VALUE"""),2864.55)</f>
        <v>2864.55</v>
      </c>
    </row>
    <row r="48">
      <c r="A48" s="5">
        <f>IFERROR(__xludf.DUMMYFUNCTION("""COMPUTED_VALUE"""),44993.64583333333)</f>
        <v>44993.64583</v>
      </c>
      <c r="B48" s="5">
        <f>IFERROR(__xludf.DUMMYFUNCTION("""COMPUTED_VALUE"""),2859.55)</f>
        <v>2859.55</v>
      </c>
    </row>
    <row r="49">
      <c r="A49" s="5">
        <f>IFERROR(__xludf.DUMMYFUNCTION("""COMPUTED_VALUE"""),44994.64583333333)</f>
        <v>44994.64583</v>
      </c>
      <c r="B49" s="5">
        <f>IFERROR(__xludf.DUMMYFUNCTION("""COMPUTED_VALUE"""),2853.55)</f>
        <v>2853.55</v>
      </c>
    </row>
    <row r="50">
      <c r="A50" s="5">
        <f>IFERROR(__xludf.DUMMYFUNCTION("""COMPUTED_VALUE"""),44995.64583333333)</f>
        <v>44995.64583</v>
      </c>
      <c r="B50" s="5">
        <f>IFERROR(__xludf.DUMMYFUNCTION("""COMPUTED_VALUE"""),2830.2)</f>
        <v>2830.2</v>
      </c>
    </row>
    <row r="51">
      <c r="A51" s="5">
        <f>IFERROR(__xludf.DUMMYFUNCTION("""COMPUTED_VALUE"""),44998.64583333333)</f>
        <v>44998.64583</v>
      </c>
      <c r="B51" s="5">
        <f>IFERROR(__xludf.DUMMYFUNCTION("""COMPUTED_VALUE"""),2784.2)</f>
        <v>2784.2</v>
      </c>
    </row>
    <row r="52">
      <c r="A52" s="5">
        <f>IFERROR(__xludf.DUMMYFUNCTION("""COMPUTED_VALUE"""),44999.64583333333)</f>
        <v>44999.64583</v>
      </c>
      <c r="B52" s="5">
        <f>IFERROR(__xludf.DUMMYFUNCTION("""COMPUTED_VALUE"""),2745.6)</f>
        <v>2745.6</v>
      </c>
    </row>
    <row r="53">
      <c r="A53" s="5">
        <f>IFERROR(__xludf.DUMMYFUNCTION("""COMPUTED_VALUE"""),45000.64583333333)</f>
        <v>45000.64583</v>
      </c>
      <c r="B53" s="5">
        <f>IFERROR(__xludf.DUMMYFUNCTION("""COMPUTED_VALUE"""),2827.4)</f>
        <v>2827.4</v>
      </c>
    </row>
    <row r="54">
      <c r="A54" s="5">
        <f>IFERROR(__xludf.DUMMYFUNCTION("""COMPUTED_VALUE"""),45001.64583333333)</f>
        <v>45001.64583</v>
      </c>
      <c r="B54" s="5">
        <f>IFERROR(__xludf.DUMMYFUNCTION("""COMPUTED_VALUE"""),2893.25)</f>
        <v>2893.25</v>
      </c>
    </row>
    <row r="55">
      <c r="A55" s="5">
        <f>IFERROR(__xludf.DUMMYFUNCTION("""COMPUTED_VALUE"""),45002.64583333333)</f>
        <v>45002.64583</v>
      </c>
      <c r="B55" s="5">
        <f>IFERROR(__xludf.DUMMYFUNCTION("""COMPUTED_VALUE"""),2862.65)</f>
        <v>2862.65</v>
      </c>
    </row>
    <row r="56">
      <c r="A56" s="5">
        <f>IFERROR(__xludf.DUMMYFUNCTION("""COMPUTED_VALUE"""),45005.64583333333)</f>
        <v>45005.64583</v>
      </c>
      <c r="B56" s="5">
        <f>IFERROR(__xludf.DUMMYFUNCTION("""COMPUTED_VALUE"""),2855.15)</f>
        <v>2855.15</v>
      </c>
    </row>
    <row r="57">
      <c r="A57" s="5">
        <f>IFERROR(__xludf.DUMMYFUNCTION("""COMPUTED_VALUE"""),45006.64583333333)</f>
        <v>45006.64583</v>
      </c>
      <c r="B57" s="5">
        <f>IFERROR(__xludf.DUMMYFUNCTION("""COMPUTED_VALUE"""),2839.1)</f>
        <v>2839.1</v>
      </c>
    </row>
    <row r="58">
      <c r="A58" s="5">
        <f>IFERROR(__xludf.DUMMYFUNCTION("""COMPUTED_VALUE"""),45007.64583333333)</f>
        <v>45007.64583</v>
      </c>
      <c r="B58" s="5">
        <f>IFERROR(__xludf.DUMMYFUNCTION("""COMPUTED_VALUE"""),2839.85)</f>
        <v>2839.85</v>
      </c>
    </row>
    <row r="59">
      <c r="A59" s="5">
        <f>IFERROR(__xludf.DUMMYFUNCTION("""COMPUTED_VALUE"""),45008.64583333333)</f>
        <v>45008.64583</v>
      </c>
      <c r="B59" s="5">
        <f>IFERROR(__xludf.DUMMYFUNCTION("""COMPUTED_VALUE"""),2797.8)</f>
        <v>2797.8</v>
      </c>
    </row>
    <row r="60">
      <c r="A60" s="5">
        <f>IFERROR(__xludf.DUMMYFUNCTION("""COMPUTED_VALUE"""),45009.64583333333)</f>
        <v>45009.64583</v>
      </c>
      <c r="B60" s="5">
        <f>IFERROR(__xludf.DUMMYFUNCTION("""COMPUTED_VALUE"""),2798.5)</f>
        <v>2798.5</v>
      </c>
    </row>
    <row r="61">
      <c r="A61" s="5">
        <f>IFERROR(__xludf.DUMMYFUNCTION("""COMPUTED_VALUE"""),45012.64583333333)</f>
        <v>45012.64583</v>
      </c>
      <c r="B61" s="5">
        <f>IFERROR(__xludf.DUMMYFUNCTION("""COMPUTED_VALUE"""),2803.75)</f>
        <v>2803.75</v>
      </c>
    </row>
    <row r="62">
      <c r="A62" s="5">
        <f>IFERROR(__xludf.DUMMYFUNCTION("""COMPUTED_VALUE"""),45013.64583333333)</f>
        <v>45013.64583</v>
      </c>
      <c r="B62" s="5">
        <f>IFERROR(__xludf.DUMMYFUNCTION("""COMPUTED_VALUE"""),2784.45)</f>
        <v>2784.45</v>
      </c>
    </row>
    <row r="63">
      <c r="A63" s="5">
        <f>IFERROR(__xludf.DUMMYFUNCTION("""COMPUTED_VALUE"""),45014.64583333333)</f>
        <v>45014.64583</v>
      </c>
      <c r="B63" s="5">
        <f>IFERROR(__xludf.DUMMYFUNCTION("""COMPUTED_VALUE"""),2770.5)</f>
        <v>2770.5</v>
      </c>
    </row>
    <row r="64">
      <c r="A64" s="5">
        <f>IFERROR(__xludf.DUMMYFUNCTION("""COMPUTED_VALUE"""),45016.64583333333)</f>
        <v>45016.64583</v>
      </c>
      <c r="B64" s="5">
        <f>IFERROR(__xludf.DUMMYFUNCTION("""COMPUTED_VALUE"""),2761.65)</f>
        <v>2761.65</v>
      </c>
    </row>
    <row r="65">
      <c r="A65" s="5">
        <f>IFERROR(__xludf.DUMMYFUNCTION("""COMPUTED_VALUE"""),45019.64583333333)</f>
        <v>45019.64583</v>
      </c>
      <c r="B65" s="5">
        <f>IFERROR(__xludf.DUMMYFUNCTION("""COMPUTED_VALUE"""),2777.0)</f>
        <v>2777</v>
      </c>
    </row>
    <row r="66">
      <c r="A66" s="5">
        <f>IFERROR(__xludf.DUMMYFUNCTION("""COMPUTED_VALUE"""),45021.64583333333)</f>
        <v>45021.64583</v>
      </c>
      <c r="B66" s="5">
        <f>IFERROR(__xludf.DUMMYFUNCTION("""COMPUTED_VALUE"""),2808.5)</f>
        <v>2808.5</v>
      </c>
    </row>
    <row r="67">
      <c r="A67" s="5">
        <f>IFERROR(__xludf.DUMMYFUNCTION("""COMPUTED_VALUE"""),45022.64583333333)</f>
        <v>45022.64583</v>
      </c>
      <c r="B67" s="5">
        <f>IFERROR(__xludf.DUMMYFUNCTION("""COMPUTED_VALUE"""),2809.85)</f>
        <v>2809.85</v>
      </c>
    </row>
    <row r="68">
      <c r="A68" s="5">
        <f>IFERROR(__xludf.DUMMYFUNCTION("""COMPUTED_VALUE"""),45026.64583333333)</f>
        <v>45026.64583</v>
      </c>
      <c r="B68" s="5">
        <f>IFERROR(__xludf.DUMMYFUNCTION("""COMPUTED_VALUE"""),2776.35)</f>
        <v>2776.35</v>
      </c>
    </row>
    <row r="69">
      <c r="A69" s="5">
        <f>IFERROR(__xludf.DUMMYFUNCTION("""COMPUTED_VALUE"""),45027.64583333333)</f>
        <v>45027.64583</v>
      </c>
      <c r="B69" s="5">
        <f>IFERROR(__xludf.DUMMYFUNCTION("""COMPUTED_VALUE"""),2753.8)</f>
        <v>2753.8</v>
      </c>
    </row>
    <row r="70">
      <c r="A70" s="5">
        <f>IFERROR(__xludf.DUMMYFUNCTION("""COMPUTED_VALUE"""),45028.64583333333)</f>
        <v>45028.64583</v>
      </c>
      <c r="B70" s="5">
        <f>IFERROR(__xludf.DUMMYFUNCTION("""COMPUTED_VALUE"""),2786.75)</f>
        <v>2786.75</v>
      </c>
    </row>
    <row r="71">
      <c r="A71" s="5">
        <f>IFERROR(__xludf.DUMMYFUNCTION("""COMPUTED_VALUE"""),45029.64583333333)</f>
        <v>45029.64583</v>
      </c>
      <c r="B71" s="5">
        <f>IFERROR(__xludf.DUMMYFUNCTION("""COMPUTED_VALUE"""),2809.75)</f>
        <v>2809.75</v>
      </c>
    </row>
    <row r="72">
      <c r="A72" s="5">
        <f>IFERROR(__xludf.DUMMYFUNCTION("""COMPUTED_VALUE"""),45033.64583333333)</f>
        <v>45033.64583</v>
      </c>
      <c r="B72" s="5">
        <f>IFERROR(__xludf.DUMMYFUNCTION("""COMPUTED_VALUE"""),2843.1)</f>
        <v>2843.1</v>
      </c>
    </row>
    <row r="73">
      <c r="A73" s="5">
        <f>IFERROR(__xludf.DUMMYFUNCTION("""COMPUTED_VALUE"""),45034.64583333333)</f>
        <v>45034.64583</v>
      </c>
      <c r="B73" s="5">
        <f>IFERROR(__xludf.DUMMYFUNCTION("""COMPUTED_VALUE"""),2854.6)</f>
        <v>2854.6</v>
      </c>
    </row>
    <row r="74">
      <c r="A74" s="5">
        <f>IFERROR(__xludf.DUMMYFUNCTION("""COMPUTED_VALUE"""),45035.64583333333)</f>
        <v>45035.64583</v>
      </c>
      <c r="B74" s="5">
        <f>IFERROR(__xludf.DUMMYFUNCTION("""COMPUTED_VALUE"""),2809.7)</f>
        <v>2809.7</v>
      </c>
    </row>
    <row r="75">
      <c r="A75" s="5">
        <f>IFERROR(__xludf.DUMMYFUNCTION("""COMPUTED_VALUE"""),45036.64583333333)</f>
        <v>45036.64583</v>
      </c>
      <c r="B75" s="5">
        <f>IFERROR(__xludf.DUMMYFUNCTION("""COMPUTED_VALUE"""),2843.85)</f>
        <v>2843.85</v>
      </c>
    </row>
    <row r="76">
      <c r="A76" s="5">
        <f>IFERROR(__xludf.DUMMYFUNCTION("""COMPUTED_VALUE"""),45037.64583333333)</f>
        <v>45037.64583</v>
      </c>
      <c r="B76" s="5">
        <f>IFERROR(__xludf.DUMMYFUNCTION("""COMPUTED_VALUE"""),2882.1)</f>
        <v>2882.1</v>
      </c>
    </row>
    <row r="77">
      <c r="A77" s="5">
        <f>IFERROR(__xludf.DUMMYFUNCTION("""COMPUTED_VALUE"""),45040.64583333333)</f>
        <v>45040.64583</v>
      </c>
      <c r="B77" s="5">
        <f>IFERROR(__xludf.DUMMYFUNCTION("""COMPUTED_VALUE"""),2891.1)</f>
        <v>2891.1</v>
      </c>
    </row>
    <row r="78">
      <c r="A78" s="5">
        <f>IFERROR(__xludf.DUMMYFUNCTION("""COMPUTED_VALUE"""),45041.64583333333)</f>
        <v>45041.64583</v>
      </c>
      <c r="B78" s="5">
        <f>IFERROR(__xludf.DUMMYFUNCTION("""COMPUTED_VALUE"""),2898.0)</f>
        <v>2898</v>
      </c>
    </row>
    <row r="79">
      <c r="A79" s="5">
        <f>IFERROR(__xludf.DUMMYFUNCTION("""COMPUTED_VALUE"""),45042.64583333333)</f>
        <v>45042.64583</v>
      </c>
      <c r="B79" s="5">
        <f>IFERROR(__xludf.DUMMYFUNCTION("""COMPUTED_VALUE"""),2910.0)</f>
        <v>2910</v>
      </c>
    </row>
    <row r="80">
      <c r="A80" s="5">
        <f>IFERROR(__xludf.DUMMYFUNCTION("""COMPUTED_VALUE"""),45043.64583333333)</f>
        <v>45043.64583</v>
      </c>
      <c r="B80" s="5">
        <f>IFERROR(__xludf.DUMMYFUNCTION("""COMPUTED_VALUE"""),2899.95)</f>
        <v>2899.95</v>
      </c>
    </row>
    <row r="81">
      <c r="A81" s="5">
        <f>IFERROR(__xludf.DUMMYFUNCTION("""COMPUTED_VALUE"""),45044.64583333333)</f>
        <v>45044.64583</v>
      </c>
      <c r="B81" s="5">
        <f>IFERROR(__xludf.DUMMYFUNCTION("""COMPUTED_VALUE"""),2902.35)</f>
        <v>2902.35</v>
      </c>
    </row>
    <row r="82">
      <c r="A82" s="5">
        <f>IFERROR(__xludf.DUMMYFUNCTION("""COMPUTED_VALUE"""),45048.64583333333)</f>
        <v>45048.64583</v>
      </c>
      <c r="B82" s="5">
        <f>IFERROR(__xludf.DUMMYFUNCTION("""COMPUTED_VALUE"""),2899.55)</f>
        <v>2899.55</v>
      </c>
    </row>
    <row r="83">
      <c r="A83" s="5">
        <f>IFERROR(__xludf.DUMMYFUNCTION("""COMPUTED_VALUE"""),45049.64583333333)</f>
        <v>45049.64583</v>
      </c>
      <c r="B83" s="5">
        <f>IFERROR(__xludf.DUMMYFUNCTION("""COMPUTED_VALUE"""),2929.7)</f>
        <v>2929.7</v>
      </c>
    </row>
    <row r="84">
      <c r="A84" s="5">
        <f>IFERROR(__xludf.DUMMYFUNCTION("""COMPUTED_VALUE"""),45050.64583333333)</f>
        <v>45050.64583</v>
      </c>
      <c r="B84" s="5">
        <f>IFERROR(__xludf.DUMMYFUNCTION("""COMPUTED_VALUE"""),2982.85)</f>
        <v>2982.85</v>
      </c>
    </row>
    <row r="85">
      <c r="A85" s="5">
        <f>IFERROR(__xludf.DUMMYFUNCTION("""COMPUTED_VALUE"""),45051.64583333333)</f>
        <v>45051.64583</v>
      </c>
      <c r="B85" s="5">
        <f>IFERROR(__xludf.DUMMYFUNCTION("""COMPUTED_VALUE"""),3012.95)</f>
        <v>3012.95</v>
      </c>
    </row>
    <row r="86">
      <c r="A86" s="5">
        <f>IFERROR(__xludf.DUMMYFUNCTION("""COMPUTED_VALUE"""),45054.64583333333)</f>
        <v>45054.64583</v>
      </c>
      <c r="B86" s="5">
        <f>IFERROR(__xludf.DUMMYFUNCTION("""COMPUTED_VALUE"""),3019.45)</f>
        <v>3019.45</v>
      </c>
    </row>
    <row r="87">
      <c r="A87" s="5">
        <f>IFERROR(__xludf.DUMMYFUNCTION("""COMPUTED_VALUE"""),45055.64583333333)</f>
        <v>45055.64583</v>
      </c>
      <c r="B87" s="5">
        <f>IFERROR(__xludf.DUMMYFUNCTION("""COMPUTED_VALUE"""),3034.8)</f>
        <v>3034.8</v>
      </c>
    </row>
    <row r="88">
      <c r="A88" s="5">
        <f>IFERROR(__xludf.DUMMYFUNCTION("""COMPUTED_VALUE"""),45056.64583333333)</f>
        <v>45056.64583</v>
      </c>
      <c r="B88" s="5">
        <f>IFERROR(__xludf.DUMMYFUNCTION("""COMPUTED_VALUE"""),3041.4)</f>
        <v>3041.4</v>
      </c>
    </row>
    <row r="89">
      <c r="A89" s="5">
        <f>IFERROR(__xludf.DUMMYFUNCTION("""COMPUTED_VALUE"""),45057.64583333333)</f>
        <v>45057.64583</v>
      </c>
      <c r="B89" s="5">
        <f>IFERROR(__xludf.DUMMYFUNCTION("""COMPUTED_VALUE"""),3139.75)</f>
        <v>3139.75</v>
      </c>
    </row>
    <row r="90">
      <c r="A90" s="5">
        <f>IFERROR(__xludf.DUMMYFUNCTION("""COMPUTED_VALUE"""),45058.64583333333)</f>
        <v>45058.64583</v>
      </c>
      <c r="B90" s="5">
        <f>IFERROR(__xludf.DUMMYFUNCTION("""COMPUTED_VALUE"""),3131.1)</f>
        <v>3131.1</v>
      </c>
    </row>
    <row r="91">
      <c r="A91" s="5">
        <f>IFERROR(__xludf.DUMMYFUNCTION("""COMPUTED_VALUE"""),45061.64583333333)</f>
        <v>45061.64583</v>
      </c>
      <c r="B91" s="5">
        <f>IFERROR(__xludf.DUMMYFUNCTION("""COMPUTED_VALUE"""),3132.0)</f>
        <v>3132</v>
      </c>
    </row>
    <row r="92">
      <c r="A92" s="5">
        <f>IFERROR(__xludf.DUMMYFUNCTION("""COMPUTED_VALUE"""),45062.64583333333)</f>
        <v>45062.64583</v>
      </c>
      <c r="B92" s="5">
        <f>IFERROR(__xludf.DUMMYFUNCTION("""COMPUTED_VALUE"""),3138.1)</f>
        <v>3138.1</v>
      </c>
    </row>
    <row r="93">
      <c r="A93" s="5">
        <f>IFERROR(__xludf.DUMMYFUNCTION("""COMPUTED_VALUE"""),45063.64583333333)</f>
        <v>45063.64583</v>
      </c>
      <c r="B93" s="5">
        <f>IFERROR(__xludf.DUMMYFUNCTION("""COMPUTED_VALUE"""),3092.45)</f>
        <v>3092.45</v>
      </c>
    </row>
    <row r="94">
      <c r="A94" s="5">
        <f>IFERROR(__xludf.DUMMYFUNCTION("""COMPUTED_VALUE"""),45064.64583333333)</f>
        <v>45064.64583</v>
      </c>
      <c r="B94" s="5">
        <f>IFERROR(__xludf.DUMMYFUNCTION("""COMPUTED_VALUE"""),3109.05)</f>
        <v>3109.05</v>
      </c>
    </row>
    <row r="95">
      <c r="A95" s="5">
        <f>IFERROR(__xludf.DUMMYFUNCTION("""COMPUTED_VALUE"""),45065.64583333333)</f>
        <v>45065.64583</v>
      </c>
      <c r="B95" s="5">
        <f>IFERROR(__xludf.DUMMYFUNCTION("""COMPUTED_VALUE"""),3084.45)</f>
        <v>3084.45</v>
      </c>
    </row>
    <row r="96">
      <c r="A96" s="5">
        <f>IFERROR(__xludf.DUMMYFUNCTION("""COMPUTED_VALUE"""),45068.64583333333)</f>
        <v>45068.64583</v>
      </c>
      <c r="B96" s="5">
        <f>IFERROR(__xludf.DUMMYFUNCTION("""COMPUTED_VALUE"""),3084.9)</f>
        <v>3084.9</v>
      </c>
    </row>
    <row r="97">
      <c r="A97" s="5">
        <f>IFERROR(__xludf.DUMMYFUNCTION("""COMPUTED_VALUE"""),45069.64583333333)</f>
        <v>45069.64583</v>
      </c>
      <c r="B97" s="5">
        <f>IFERROR(__xludf.DUMMYFUNCTION("""COMPUTED_VALUE"""),3120.6)</f>
        <v>3120.6</v>
      </c>
    </row>
    <row r="98">
      <c r="A98" s="5">
        <f>IFERROR(__xludf.DUMMYFUNCTION("""COMPUTED_VALUE"""),45070.64583333333)</f>
        <v>45070.64583</v>
      </c>
      <c r="B98" s="5">
        <f>IFERROR(__xludf.DUMMYFUNCTION("""COMPUTED_VALUE"""),3101.5)</f>
        <v>3101.5</v>
      </c>
    </row>
    <row r="99">
      <c r="A99" s="5">
        <f>IFERROR(__xludf.DUMMYFUNCTION("""COMPUTED_VALUE"""),45071.64583333333)</f>
        <v>45071.64583</v>
      </c>
      <c r="B99" s="5">
        <f>IFERROR(__xludf.DUMMYFUNCTION("""COMPUTED_VALUE"""),3123.55)</f>
        <v>3123.55</v>
      </c>
    </row>
    <row r="100">
      <c r="A100" s="5">
        <f>IFERROR(__xludf.DUMMYFUNCTION("""COMPUTED_VALUE"""),45072.64583333333)</f>
        <v>45072.64583</v>
      </c>
      <c r="B100" s="5">
        <f>IFERROR(__xludf.DUMMYFUNCTION("""COMPUTED_VALUE"""),3128.4)</f>
        <v>3128.4</v>
      </c>
    </row>
    <row r="101">
      <c r="A101" s="5">
        <f>IFERROR(__xludf.DUMMYFUNCTION("""COMPUTED_VALUE"""),45075.64583333333)</f>
        <v>45075.64583</v>
      </c>
      <c r="B101" s="5">
        <f>IFERROR(__xludf.DUMMYFUNCTION("""COMPUTED_VALUE"""),3137.4)</f>
        <v>3137.4</v>
      </c>
    </row>
    <row r="102">
      <c r="A102" s="5">
        <f>IFERROR(__xludf.DUMMYFUNCTION("""COMPUTED_VALUE"""),45076.64583333333)</f>
        <v>45076.64583</v>
      </c>
      <c r="B102" s="5">
        <f>IFERROR(__xludf.DUMMYFUNCTION("""COMPUTED_VALUE"""),3144.4)</f>
        <v>3144.4</v>
      </c>
    </row>
    <row r="103">
      <c r="A103" s="5">
        <f>IFERROR(__xludf.DUMMYFUNCTION("""COMPUTED_VALUE"""),45077.64583333333)</f>
        <v>45077.64583</v>
      </c>
      <c r="B103" s="5">
        <f>IFERROR(__xludf.DUMMYFUNCTION("""COMPUTED_VALUE"""),3192.95)</f>
        <v>3192.95</v>
      </c>
    </row>
    <row r="104">
      <c r="A104" s="5">
        <f>IFERROR(__xludf.DUMMYFUNCTION("""COMPUTED_VALUE"""),45078.64583333333)</f>
        <v>45078.64583</v>
      </c>
      <c r="B104" s="5">
        <f>IFERROR(__xludf.DUMMYFUNCTION("""COMPUTED_VALUE"""),3240.7)</f>
        <v>3240.7</v>
      </c>
    </row>
    <row r="105">
      <c r="A105" s="5">
        <f>IFERROR(__xludf.DUMMYFUNCTION("""COMPUTED_VALUE"""),45079.64583333333)</f>
        <v>45079.64583</v>
      </c>
      <c r="B105" s="5">
        <f>IFERROR(__xludf.DUMMYFUNCTION("""COMPUTED_VALUE"""),3237.25)</f>
        <v>3237.25</v>
      </c>
    </row>
    <row r="106">
      <c r="A106" s="5">
        <f>IFERROR(__xludf.DUMMYFUNCTION("""COMPUTED_VALUE"""),45082.64583333333)</f>
        <v>45082.64583</v>
      </c>
      <c r="B106" s="5">
        <f>IFERROR(__xludf.DUMMYFUNCTION("""COMPUTED_VALUE"""),3199.75)</f>
        <v>3199.75</v>
      </c>
    </row>
    <row r="107">
      <c r="A107" s="5">
        <f>IFERROR(__xludf.DUMMYFUNCTION("""COMPUTED_VALUE"""),45083.64583333333)</f>
        <v>45083.64583</v>
      </c>
      <c r="B107" s="5">
        <f>IFERROR(__xludf.DUMMYFUNCTION("""COMPUTED_VALUE"""),3212.75)</f>
        <v>3212.75</v>
      </c>
    </row>
    <row r="108">
      <c r="A108" s="5">
        <f>IFERROR(__xludf.DUMMYFUNCTION("""COMPUTED_VALUE"""),45084.64583333333)</f>
        <v>45084.64583</v>
      </c>
      <c r="B108" s="5">
        <f>IFERROR(__xludf.DUMMYFUNCTION("""COMPUTED_VALUE"""),3224.8)</f>
        <v>3224.8</v>
      </c>
    </row>
    <row r="109">
      <c r="A109" s="5">
        <f>IFERROR(__xludf.DUMMYFUNCTION("""COMPUTED_VALUE"""),45085.64583333333)</f>
        <v>45085.64583</v>
      </c>
      <c r="B109" s="5">
        <f>IFERROR(__xludf.DUMMYFUNCTION("""COMPUTED_VALUE"""),3212.25)</f>
        <v>3212.25</v>
      </c>
    </row>
    <row r="110">
      <c r="A110" s="5">
        <f>IFERROR(__xludf.DUMMYFUNCTION("""COMPUTED_VALUE"""),45086.64583333333)</f>
        <v>45086.64583</v>
      </c>
      <c r="B110" s="5">
        <f>IFERROR(__xludf.DUMMYFUNCTION("""COMPUTED_VALUE"""),3180.55)</f>
        <v>3180.55</v>
      </c>
    </row>
    <row r="111">
      <c r="A111" s="5">
        <f>IFERROR(__xludf.DUMMYFUNCTION("""COMPUTED_VALUE"""),45089.64583333333)</f>
        <v>45089.64583</v>
      </c>
      <c r="B111" s="5">
        <f>IFERROR(__xludf.DUMMYFUNCTION("""COMPUTED_VALUE"""),3194.75)</f>
        <v>3194.75</v>
      </c>
    </row>
    <row r="112">
      <c r="A112" s="5">
        <f>IFERROR(__xludf.DUMMYFUNCTION("""COMPUTED_VALUE"""),45090.64583333333)</f>
        <v>45090.64583</v>
      </c>
      <c r="B112" s="5">
        <f>IFERROR(__xludf.DUMMYFUNCTION("""COMPUTED_VALUE"""),3262.85)</f>
        <v>3262.85</v>
      </c>
    </row>
    <row r="113">
      <c r="A113" s="5">
        <f>IFERROR(__xludf.DUMMYFUNCTION("""COMPUTED_VALUE"""),45091.64583333333)</f>
        <v>45091.64583</v>
      </c>
      <c r="B113" s="5">
        <f>IFERROR(__xludf.DUMMYFUNCTION("""COMPUTED_VALUE"""),3270.2)</f>
        <v>3270.2</v>
      </c>
    </row>
    <row r="114">
      <c r="A114" s="5">
        <f>IFERROR(__xludf.DUMMYFUNCTION("""COMPUTED_VALUE"""),45092.64583333333)</f>
        <v>45092.64583</v>
      </c>
      <c r="B114" s="5">
        <f>IFERROR(__xludf.DUMMYFUNCTION("""COMPUTED_VALUE"""),3294.35)</f>
        <v>3294.35</v>
      </c>
    </row>
    <row r="115">
      <c r="A115" s="5">
        <f>IFERROR(__xludf.DUMMYFUNCTION("""COMPUTED_VALUE"""),45093.64583333333)</f>
        <v>45093.64583</v>
      </c>
      <c r="B115" s="5">
        <f>IFERROR(__xludf.DUMMYFUNCTION("""COMPUTED_VALUE"""),3316.85)</f>
        <v>3316.85</v>
      </c>
    </row>
    <row r="116">
      <c r="A116" s="5">
        <f>IFERROR(__xludf.DUMMYFUNCTION("""COMPUTED_VALUE"""),45096.64583333333)</f>
        <v>45096.64583</v>
      </c>
      <c r="B116" s="5">
        <f>IFERROR(__xludf.DUMMYFUNCTION("""COMPUTED_VALUE"""),3309.7)</f>
        <v>3309.7</v>
      </c>
    </row>
    <row r="117">
      <c r="A117" s="5">
        <f>IFERROR(__xludf.DUMMYFUNCTION("""COMPUTED_VALUE"""),45097.64583333333)</f>
        <v>45097.64583</v>
      </c>
      <c r="B117" s="5">
        <f>IFERROR(__xludf.DUMMYFUNCTION("""COMPUTED_VALUE"""),3318.7)</f>
        <v>3318.7</v>
      </c>
    </row>
    <row r="118">
      <c r="A118" s="5">
        <f>IFERROR(__xludf.DUMMYFUNCTION("""COMPUTED_VALUE"""),45098.64583333333)</f>
        <v>45098.64583</v>
      </c>
      <c r="B118" s="5">
        <f>IFERROR(__xludf.DUMMYFUNCTION("""COMPUTED_VALUE"""),3316.1)</f>
        <v>3316.1</v>
      </c>
    </row>
    <row r="119">
      <c r="A119" s="5">
        <f>IFERROR(__xludf.DUMMYFUNCTION("""COMPUTED_VALUE"""),45099.64583333333)</f>
        <v>45099.64583</v>
      </c>
      <c r="B119" s="5">
        <f>IFERROR(__xludf.DUMMYFUNCTION("""COMPUTED_VALUE"""),3248.05)</f>
        <v>3248.05</v>
      </c>
    </row>
    <row r="120">
      <c r="A120" s="5">
        <f>IFERROR(__xludf.DUMMYFUNCTION("""COMPUTED_VALUE"""),45100.64583333333)</f>
        <v>45100.64583</v>
      </c>
      <c r="B120" s="5">
        <f>IFERROR(__xludf.DUMMYFUNCTION("""COMPUTED_VALUE"""),3297.7)</f>
        <v>3297.7</v>
      </c>
    </row>
    <row r="121">
      <c r="A121" s="5">
        <f>IFERROR(__xludf.DUMMYFUNCTION("""COMPUTED_VALUE"""),45103.64583333333)</f>
        <v>45103.64583</v>
      </c>
      <c r="B121" s="5">
        <f>IFERROR(__xludf.DUMMYFUNCTION("""COMPUTED_VALUE"""),3308.15)</f>
        <v>3308.15</v>
      </c>
    </row>
    <row r="122">
      <c r="A122" s="5">
        <f>IFERROR(__xludf.DUMMYFUNCTION("""COMPUTED_VALUE"""),45104.64583333333)</f>
        <v>45104.64583</v>
      </c>
      <c r="B122" s="5">
        <f>IFERROR(__xludf.DUMMYFUNCTION("""COMPUTED_VALUE"""),3326.0)</f>
        <v>3326</v>
      </c>
    </row>
    <row r="123">
      <c r="A123" s="5">
        <f>IFERROR(__xludf.DUMMYFUNCTION("""COMPUTED_VALUE"""),45105.64583333333)</f>
        <v>45105.64583</v>
      </c>
      <c r="B123" s="5">
        <f>IFERROR(__xludf.DUMMYFUNCTION("""COMPUTED_VALUE"""),3348.25)</f>
        <v>3348.25</v>
      </c>
    </row>
    <row r="124">
      <c r="A124" s="5">
        <f>IFERROR(__xludf.DUMMYFUNCTION("""COMPUTED_VALUE"""),45107.64583333333)</f>
        <v>45107.64583</v>
      </c>
      <c r="B124" s="5">
        <f>IFERROR(__xludf.DUMMYFUNCTION("""COMPUTED_VALUE"""),3362.05)</f>
        <v>3362.05</v>
      </c>
    </row>
    <row r="125">
      <c r="A125" s="5">
        <f>IFERROR(__xludf.DUMMYFUNCTION("""COMPUTED_VALUE"""),45110.64583333333)</f>
        <v>45110.64583</v>
      </c>
      <c r="B125" s="5">
        <f>IFERROR(__xludf.DUMMYFUNCTION("""COMPUTED_VALUE"""),3358.7)</f>
        <v>3358.7</v>
      </c>
    </row>
    <row r="126">
      <c r="A126" s="5">
        <f>IFERROR(__xludf.DUMMYFUNCTION("""COMPUTED_VALUE"""),45111.64583333333)</f>
        <v>45111.64583</v>
      </c>
      <c r="B126" s="5">
        <f>IFERROR(__xludf.DUMMYFUNCTION("""COMPUTED_VALUE"""),3347.7)</f>
        <v>3347.7</v>
      </c>
    </row>
    <row r="127">
      <c r="A127" s="5">
        <f>IFERROR(__xludf.DUMMYFUNCTION("""COMPUTED_VALUE"""),45112.64583333333)</f>
        <v>45112.64583</v>
      </c>
      <c r="B127" s="5">
        <f>IFERROR(__xludf.DUMMYFUNCTION("""COMPUTED_VALUE"""),3374.4)</f>
        <v>3374.4</v>
      </c>
    </row>
    <row r="128">
      <c r="A128" s="5">
        <f>IFERROR(__xludf.DUMMYFUNCTION("""COMPUTED_VALUE"""),45113.64583333333)</f>
        <v>45113.64583</v>
      </c>
      <c r="B128" s="5">
        <f>IFERROR(__xludf.DUMMYFUNCTION("""COMPUTED_VALUE"""),3399.4)</f>
        <v>3399.4</v>
      </c>
    </row>
    <row r="129">
      <c r="A129" s="5">
        <f>IFERROR(__xludf.DUMMYFUNCTION("""COMPUTED_VALUE"""),45114.64583333333)</f>
        <v>45114.64583</v>
      </c>
      <c r="B129" s="5">
        <f>IFERROR(__xludf.DUMMYFUNCTION("""COMPUTED_VALUE"""),3343.7)</f>
        <v>3343.7</v>
      </c>
    </row>
    <row r="130">
      <c r="A130" s="5">
        <f>IFERROR(__xludf.DUMMYFUNCTION("""COMPUTED_VALUE"""),45117.64583333333)</f>
        <v>45117.64583</v>
      </c>
      <c r="B130" s="5">
        <f>IFERROR(__xludf.DUMMYFUNCTION("""COMPUTED_VALUE"""),3343.15)</f>
        <v>3343.15</v>
      </c>
    </row>
    <row r="131">
      <c r="A131" s="5">
        <f>IFERROR(__xludf.DUMMYFUNCTION("""COMPUTED_VALUE"""),45118.64583333333)</f>
        <v>45118.64583</v>
      </c>
      <c r="B131" s="5">
        <f>IFERROR(__xludf.DUMMYFUNCTION("""COMPUTED_VALUE"""),3392.55)</f>
        <v>3392.55</v>
      </c>
    </row>
    <row r="132">
      <c r="A132" s="5">
        <f>IFERROR(__xludf.DUMMYFUNCTION("""COMPUTED_VALUE"""),45119.64583333333)</f>
        <v>45119.64583</v>
      </c>
      <c r="B132" s="5">
        <f>IFERROR(__xludf.DUMMYFUNCTION("""COMPUTED_VALUE"""),3406.75)</f>
        <v>3406.75</v>
      </c>
    </row>
    <row r="133">
      <c r="A133" s="5">
        <f>IFERROR(__xludf.DUMMYFUNCTION("""COMPUTED_VALUE"""),45120.64583333333)</f>
        <v>45120.64583</v>
      </c>
      <c r="B133" s="5">
        <f>IFERROR(__xludf.DUMMYFUNCTION("""COMPUTED_VALUE"""),3398.55)</f>
        <v>3398.55</v>
      </c>
    </row>
    <row r="134">
      <c r="A134" s="5">
        <f>IFERROR(__xludf.DUMMYFUNCTION("""COMPUTED_VALUE"""),45121.64583333333)</f>
        <v>45121.64583</v>
      </c>
      <c r="B134" s="5">
        <f>IFERROR(__xludf.DUMMYFUNCTION("""COMPUTED_VALUE"""),3429.75)</f>
        <v>3429.75</v>
      </c>
    </row>
    <row r="135">
      <c r="A135" s="5">
        <f>IFERROR(__xludf.DUMMYFUNCTION("""COMPUTED_VALUE"""),45124.64583333333)</f>
        <v>45124.64583</v>
      </c>
      <c r="B135" s="5">
        <f>IFERROR(__xludf.DUMMYFUNCTION("""COMPUTED_VALUE"""),3460.4)</f>
        <v>3460.4</v>
      </c>
    </row>
    <row r="136">
      <c r="A136" s="5">
        <f>IFERROR(__xludf.DUMMYFUNCTION("""COMPUTED_VALUE"""),45125.64583333333)</f>
        <v>45125.64583</v>
      </c>
      <c r="B136" s="5">
        <f>IFERROR(__xludf.DUMMYFUNCTION("""COMPUTED_VALUE"""),3513.45)</f>
        <v>3513.45</v>
      </c>
    </row>
    <row r="137">
      <c r="A137" s="5">
        <f>IFERROR(__xludf.DUMMYFUNCTION("""COMPUTED_VALUE"""),45126.64583333333)</f>
        <v>45126.64583</v>
      </c>
      <c r="B137" s="5">
        <f>IFERROR(__xludf.DUMMYFUNCTION("""COMPUTED_VALUE"""),3514.65)</f>
        <v>3514.65</v>
      </c>
    </row>
    <row r="138">
      <c r="A138" s="5">
        <f>IFERROR(__xludf.DUMMYFUNCTION("""COMPUTED_VALUE"""),45127.64583333333)</f>
        <v>45127.64583</v>
      </c>
      <c r="B138" s="5">
        <f>IFERROR(__xludf.DUMMYFUNCTION("""COMPUTED_VALUE"""),3526.0)</f>
        <v>3526</v>
      </c>
    </row>
    <row r="139">
      <c r="A139" s="5">
        <f>IFERROR(__xludf.DUMMYFUNCTION("""COMPUTED_VALUE"""),45128.64583333333)</f>
        <v>45128.64583</v>
      </c>
      <c r="B139" s="5">
        <f>IFERROR(__xludf.DUMMYFUNCTION("""COMPUTED_VALUE"""),3517.7)</f>
        <v>3517.7</v>
      </c>
    </row>
    <row r="140">
      <c r="A140" s="5">
        <f>IFERROR(__xludf.DUMMYFUNCTION("""COMPUTED_VALUE"""),45131.64583333333)</f>
        <v>45131.64583</v>
      </c>
      <c r="B140" s="5">
        <f>IFERROR(__xludf.DUMMYFUNCTION("""COMPUTED_VALUE"""),3543.7)</f>
        <v>3543.7</v>
      </c>
    </row>
    <row r="141">
      <c r="A141" s="5">
        <f>IFERROR(__xludf.DUMMYFUNCTION("""COMPUTED_VALUE"""),45132.64583333333)</f>
        <v>45132.64583</v>
      </c>
      <c r="B141" s="5">
        <f>IFERROR(__xludf.DUMMYFUNCTION("""COMPUTED_VALUE"""),3400.4)</f>
        <v>3400.4</v>
      </c>
    </row>
    <row r="142">
      <c r="A142" s="5">
        <f>IFERROR(__xludf.DUMMYFUNCTION("""COMPUTED_VALUE"""),45133.64583333333)</f>
        <v>45133.64583</v>
      </c>
      <c r="B142" s="5">
        <f>IFERROR(__xludf.DUMMYFUNCTION("""COMPUTED_VALUE"""),3373.0)</f>
        <v>3373</v>
      </c>
    </row>
    <row r="143">
      <c r="A143" s="5">
        <f>IFERROR(__xludf.DUMMYFUNCTION("""COMPUTED_VALUE"""),45134.64583333333)</f>
        <v>45134.64583</v>
      </c>
      <c r="B143" s="5">
        <f>IFERROR(__xludf.DUMMYFUNCTION("""COMPUTED_VALUE"""),3369.4)</f>
        <v>3369.4</v>
      </c>
    </row>
    <row r="144">
      <c r="A144" s="5">
        <f>IFERROR(__xludf.DUMMYFUNCTION("""COMPUTED_VALUE"""),45135.64583333333)</f>
        <v>45135.64583</v>
      </c>
      <c r="B144" s="5">
        <f>IFERROR(__xludf.DUMMYFUNCTION("""COMPUTED_VALUE"""),3390.7)</f>
        <v>3390.7</v>
      </c>
    </row>
    <row r="145">
      <c r="A145" s="5">
        <f>IFERROR(__xludf.DUMMYFUNCTION("""COMPUTED_VALUE"""),45138.64583333333)</f>
        <v>45138.64583</v>
      </c>
      <c r="B145" s="5">
        <f>IFERROR(__xludf.DUMMYFUNCTION("""COMPUTED_VALUE"""),3377.35)</f>
        <v>3377.35</v>
      </c>
    </row>
    <row r="146">
      <c r="A146" s="5">
        <f>IFERROR(__xludf.DUMMYFUNCTION("""COMPUTED_VALUE"""),45139.64583333333)</f>
        <v>45139.64583</v>
      </c>
      <c r="B146" s="5">
        <f>IFERROR(__xludf.DUMMYFUNCTION("""COMPUTED_VALUE"""),3342.95)</f>
        <v>3342.95</v>
      </c>
    </row>
    <row r="147">
      <c r="A147" s="5">
        <f>IFERROR(__xludf.DUMMYFUNCTION("""COMPUTED_VALUE"""),45140.64583333333)</f>
        <v>45140.64583</v>
      </c>
      <c r="B147" s="5">
        <f>IFERROR(__xludf.DUMMYFUNCTION("""COMPUTED_VALUE"""),3362.9)</f>
        <v>3362.9</v>
      </c>
    </row>
    <row r="148">
      <c r="A148" s="5">
        <f>IFERROR(__xludf.DUMMYFUNCTION("""COMPUTED_VALUE"""),45141.64583333333)</f>
        <v>45141.64583</v>
      </c>
      <c r="B148" s="5">
        <f>IFERROR(__xludf.DUMMYFUNCTION("""COMPUTED_VALUE"""),3336.35)</f>
        <v>3336.35</v>
      </c>
    </row>
    <row r="149">
      <c r="A149" s="5">
        <f>IFERROR(__xludf.DUMMYFUNCTION("""COMPUTED_VALUE"""),45142.64583333333)</f>
        <v>45142.64583</v>
      </c>
      <c r="B149" s="5">
        <f>IFERROR(__xludf.DUMMYFUNCTION("""COMPUTED_VALUE"""),3339.65)</f>
        <v>3339.65</v>
      </c>
    </row>
    <row r="150">
      <c r="A150" s="5">
        <f>IFERROR(__xludf.DUMMYFUNCTION("""COMPUTED_VALUE"""),45145.64583333333)</f>
        <v>45145.64583</v>
      </c>
      <c r="B150" s="5">
        <f>IFERROR(__xludf.DUMMYFUNCTION("""COMPUTED_VALUE"""),3343.0)</f>
        <v>3343</v>
      </c>
    </row>
    <row r="151">
      <c r="A151" s="5">
        <f>IFERROR(__xludf.DUMMYFUNCTION("""COMPUTED_VALUE"""),45146.64583333333)</f>
        <v>45146.64583</v>
      </c>
      <c r="B151" s="5">
        <f>IFERROR(__xludf.DUMMYFUNCTION("""COMPUTED_VALUE"""),3348.05)</f>
        <v>3348.05</v>
      </c>
    </row>
    <row r="152">
      <c r="A152" s="5">
        <f>IFERROR(__xludf.DUMMYFUNCTION("""COMPUTED_VALUE"""),45147.64583333333)</f>
        <v>45147.64583</v>
      </c>
      <c r="B152" s="5">
        <f>IFERROR(__xludf.DUMMYFUNCTION("""COMPUTED_VALUE"""),3331.0)</f>
        <v>3331</v>
      </c>
    </row>
    <row r="153">
      <c r="A153" s="5">
        <f>IFERROR(__xludf.DUMMYFUNCTION("""COMPUTED_VALUE"""),45148.64583333333)</f>
        <v>45148.64583</v>
      </c>
      <c r="B153" s="5">
        <f>IFERROR(__xludf.DUMMYFUNCTION("""COMPUTED_VALUE"""),3237.9)</f>
        <v>3237.9</v>
      </c>
    </row>
    <row r="154">
      <c r="A154" s="5">
        <f>IFERROR(__xludf.DUMMYFUNCTION("""COMPUTED_VALUE"""),45149.64583333333)</f>
        <v>45149.64583</v>
      </c>
      <c r="B154" s="5">
        <f>IFERROR(__xludf.DUMMYFUNCTION("""COMPUTED_VALUE"""),3185.35)</f>
        <v>3185.35</v>
      </c>
    </row>
    <row r="155">
      <c r="A155" s="5">
        <f>IFERROR(__xludf.DUMMYFUNCTION("""COMPUTED_VALUE"""),45152.64583333333)</f>
        <v>45152.64583</v>
      </c>
      <c r="B155" s="5">
        <f>IFERROR(__xludf.DUMMYFUNCTION("""COMPUTED_VALUE"""),3202.6)</f>
        <v>3202.6</v>
      </c>
    </row>
    <row r="156">
      <c r="A156" s="5">
        <f>IFERROR(__xludf.DUMMYFUNCTION("""COMPUTED_VALUE"""),45154.64583333333)</f>
        <v>45154.64583</v>
      </c>
      <c r="B156" s="5">
        <f>IFERROR(__xludf.DUMMYFUNCTION("""COMPUTED_VALUE"""),3194.05)</f>
        <v>3194.05</v>
      </c>
    </row>
    <row r="157">
      <c r="A157" s="5">
        <f>IFERROR(__xludf.DUMMYFUNCTION("""COMPUTED_VALUE"""),45155.64583333333)</f>
        <v>45155.64583</v>
      </c>
      <c r="B157" s="5">
        <f>IFERROR(__xludf.DUMMYFUNCTION("""COMPUTED_VALUE"""),3183.25)</f>
        <v>3183.25</v>
      </c>
    </row>
    <row r="158">
      <c r="A158" s="5">
        <f>IFERROR(__xludf.DUMMYFUNCTION("""COMPUTED_VALUE"""),45156.64583333333)</f>
        <v>45156.64583</v>
      </c>
      <c r="B158" s="5">
        <f>IFERROR(__xludf.DUMMYFUNCTION("""COMPUTED_VALUE"""),3163.55)</f>
        <v>3163.55</v>
      </c>
    </row>
    <row r="159">
      <c r="A159" s="5">
        <f>IFERROR(__xludf.DUMMYFUNCTION("""COMPUTED_VALUE"""),45159.64583333333)</f>
        <v>45159.64583</v>
      </c>
      <c r="B159" s="5">
        <f>IFERROR(__xludf.DUMMYFUNCTION("""COMPUTED_VALUE"""),3182.3)</f>
        <v>3182.3</v>
      </c>
    </row>
    <row r="160">
      <c r="A160" s="5">
        <f>IFERROR(__xludf.DUMMYFUNCTION("""COMPUTED_VALUE"""),45160.64583333333)</f>
        <v>45160.64583</v>
      </c>
      <c r="B160" s="5">
        <f>IFERROR(__xludf.DUMMYFUNCTION("""COMPUTED_VALUE"""),3179.7)</f>
        <v>3179.7</v>
      </c>
    </row>
    <row r="161">
      <c r="A161" s="5">
        <f>IFERROR(__xludf.DUMMYFUNCTION("""COMPUTED_VALUE"""),45161.64583333333)</f>
        <v>45161.64583</v>
      </c>
      <c r="B161" s="5">
        <f>IFERROR(__xludf.DUMMYFUNCTION("""COMPUTED_VALUE"""),3168.8)</f>
        <v>3168.8</v>
      </c>
    </row>
    <row r="162">
      <c r="A162" s="5">
        <f>IFERROR(__xludf.DUMMYFUNCTION("""COMPUTED_VALUE"""),45162.64583333333)</f>
        <v>45162.64583</v>
      </c>
      <c r="B162" s="5">
        <f>IFERROR(__xludf.DUMMYFUNCTION("""COMPUTED_VALUE"""),3225.6)</f>
        <v>3225.6</v>
      </c>
    </row>
    <row r="163">
      <c r="A163" s="5">
        <f>IFERROR(__xludf.DUMMYFUNCTION("""COMPUTED_VALUE"""),45163.64583333333)</f>
        <v>45163.64583</v>
      </c>
      <c r="B163" s="5">
        <f>IFERROR(__xludf.DUMMYFUNCTION("""COMPUTED_VALUE"""),3259.3)</f>
        <v>3259.3</v>
      </c>
    </row>
    <row r="164">
      <c r="A164" s="5">
        <f>IFERROR(__xludf.DUMMYFUNCTION("""COMPUTED_VALUE"""),45166.64583333333)</f>
        <v>45166.64583</v>
      </c>
      <c r="B164" s="5">
        <f>IFERROR(__xludf.DUMMYFUNCTION("""COMPUTED_VALUE"""),3259.7)</f>
        <v>3259.7</v>
      </c>
    </row>
    <row r="165">
      <c r="A165" s="5">
        <f>IFERROR(__xludf.DUMMYFUNCTION("""COMPUTED_VALUE"""),45167.64583333333)</f>
        <v>45167.64583</v>
      </c>
      <c r="B165" s="5">
        <f>IFERROR(__xludf.DUMMYFUNCTION("""COMPUTED_VALUE"""),3285.7)</f>
        <v>3285.7</v>
      </c>
    </row>
    <row r="166">
      <c r="A166" s="5">
        <f>IFERROR(__xludf.DUMMYFUNCTION("""COMPUTED_VALUE"""),45168.64583333333)</f>
        <v>45168.64583</v>
      </c>
      <c r="B166" s="5">
        <f>IFERROR(__xludf.DUMMYFUNCTION("""COMPUTED_VALUE"""),3294.7)</f>
        <v>3294.7</v>
      </c>
    </row>
    <row r="167">
      <c r="A167" s="5">
        <f>IFERROR(__xludf.DUMMYFUNCTION("""COMPUTED_VALUE"""),45169.64583333333)</f>
        <v>45169.64583</v>
      </c>
      <c r="B167" s="5">
        <f>IFERROR(__xludf.DUMMYFUNCTION("""COMPUTED_VALUE"""),3256.1)</f>
        <v>3256.1</v>
      </c>
    </row>
    <row r="168">
      <c r="A168" s="5">
        <f>IFERROR(__xludf.DUMMYFUNCTION("""COMPUTED_VALUE"""),45170.64583333333)</f>
        <v>45170.64583</v>
      </c>
      <c r="B168" s="5">
        <f>IFERROR(__xludf.DUMMYFUNCTION("""COMPUTED_VALUE"""),3259.55)</f>
        <v>3259.55</v>
      </c>
    </row>
    <row r="169">
      <c r="A169" s="5">
        <f>IFERROR(__xludf.DUMMYFUNCTION("""COMPUTED_VALUE"""),45173.64583333333)</f>
        <v>45173.64583</v>
      </c>
      <c r="B169" s="5">
        <f>IFERROR(__xludf.DUMMYFUNCTION("""COMPUTED_VALUE"""),3235.55)</f>
        <v>3235.55</v>
      </c>
    </row>
    <row r="170">
      <c r="A170" s="5">
        <f>IFERROR(__xludf.DUMMYFUNCTION("""COMPUTED_VALUE"""),45174.64583333333)</f>
        <v>45174.64583</v>
      </c>
      <c r="B170" s="5">
        <f>IFERROR(__xludf.DUMMYFUNCTION("""COMPUTED_VALUE"""),3223.3)</f>
        <v>3223.3</v>
      </c>
    </row>
    <row r="171">
      <c r="A171" s="5">
        <f>IFERROR(__xludf.DUMMYFUNCTION("""COMPUTED_VALUE"""),45175.64583333333)</f>
        <v>45175.64583</v>
      </c>
      <c r="B171" s="5">
        <f>IFERROR(__xludf.DUMMYFUNCTION("""COMPUTED_VALUE"""),3225.3)</f>
        <v>3225.3</v>
      </c>
    </row>
    <row r="172">
      <c r="A172" s="5">
        <f>IFERROR(__xludf.DUMMYFUNCTION("""COMPUTED_VALUE"""),45176.64583333333)</f>
        <v>45176.64583</v>
      </c>
      <c r="B172" s="5">
        <f>IFERROR(__xludf.DUMMYFUNCTION("""COMPUTED_VALUE"""),3246.35)</f>
        <v>3246.35</v>
      </c>
    </row>
    <row r="173">
      <c r="A173" s="5">
        <f>IFERROR(__xludf.DUMMYFUNCTION("""COMPUTED_VALUE"""),45177.64583333333)</f>
        <v>45177.64583</v>
      </c>
      <c r="B173" s="5">
        <f>IFERROR(__xludf.DUMMYFUNCTION("""COMPUTED_VALUE"""),3238.05)</f>
        <v>3238.05</v>
      </c>
    </row>
    <row r="174">
      <c r="A174" s="5">
        <f>IFERROR(__xludf.DUMMYFUNCTION("""COMPUTED_VALUE"""),45180.64583333333)</f>
        <v>45180.64583</v>
      </c>
      <c r="B174" s="5">
        <f>IFERROR(__xludf.DUMMYFUNCTION("""COMPUTED_VALUE"""),3259.4)</f>
        <v>3259.4</v>
      </c>
    </row>
    <row r="175">
      <c r="A175" s="5">
        <f>IFERROR(__xludf.DUMMYFUNCTION("""COMPUTED_VALUE"""),45181.64583333333)</f>
        <v>45181.64583</v>
      </c>
      <c r="B175" s="5">
        <f>IFERROR(__xludf.DUMMYFUNCTION("""COMPUTED_VALUE"""),3256.85)</f>
        <v>3256.85</v>
      </c>
    </row>
    <row r="176">
      <c r="A176" s="5">
        <f>IFERROR(__xludf.DUMMYFUNCTION("""COMPUTED_VALUE"""),45182.64583333333)</f>
        <v>45182.64583</v>
      </c>
      <c r="B176" s="5">
        <f>IFERROR(__xludf.DUMMYFUNCTION("""COMPUTED_VALUE"""),3277.75)</f>
        <v>3277.75</v>
      </c>
    </row>
    <row r="177">
      <c r="A177" s="5">
        <f>IFERROR(__xludf.DUMMYFUNCTION("""COMPUTED_VALUE"""),45183.64583333333)</f>
        <v>45183.64583</v>
      </c>
      <c r="B177" s="5">
        <f>IFERROR(__xludf.DUMMYFUNCTION("""COMPUTED_VALUE"""),3240.25)</f>
        <v>3240.25</v>
      </c>
    </row>
    <row r="178">
      <c r="A178" s="5">
        <f>IFERROR(__xludf.DUMMYFUNCTION("""COMPUTED_VALUE"""),45184.64583333333)</f>
        <v>45184.64583</v>
      </c>
      <c r="B178" s="5">
        <f>IFERROR(__xludf.DUMMYFUNCTION("""COMPUTED_VALUE"""),3196.65)</f>
        <v>3196.65</v>
      </c>
    </row>
    <row r="179">
      <c r="A179" s="5">
        <f>IFERROR(__xludf.DUMMYFUNCTION("""COMPUTED_VALUE"""),45187.64583333333)</f>
        <v>45187.64583</v>
      </c>
      <c r="B179" s="5">
        <f>IFERROR(__xludf.DUMMYFUNCTION("""COMPUTED_VALUE"""),3206.3)</f>
        <v>3206.3</v>
      </c>
    </row>
    <row r="180">
      <c r="A180" s="5">
        <f>IFERROR(__xludf.DUMMYFUNCTION("""COMPUTED_VALUE"""),45189.64583333333)</f>
        <v>45189.64583</v>
      </c>
      <c r="B180" s="5">
        <f>IFERROR(__xludf.DUMMYFUNCTION("""COMPUTED_VALUE"""),3214.35)</f>
        <v>3214.35</v>
      </c>
    </row>
    <row r="181">
      <c r="A181" s="5">
        <f>IFERROR(__xludf.DUMMYFUNCTION("""COMPUTED_VALUE"""),45190.64583333333)</f>
        <v>45190.64583</v>
      </c>
      <c r="B181" s="5">
        <f>IFERROR(__xludf.DUMMYFUNCTION("""COMPUTED_VALUE"""),3244.2)</f>
        <v>3244.2</v>
      </c>
    </row>
    <row r="182">
      <c r="A182" s="5">
        <f>IFERROR(__xludf.DUMMYFUNCTION("""COMPUTED_VALUE"""),45191.64583333333)</f>
        <v>45191.64583</v>
      </c>
      <c r="B182" s="5">
        <f>IFERROR(__xludf.DUMMYFUNCTION("""COMPUTED_VALUE"""),3274.85)</f>
        <v>3274.85</v>
      </c>
    </row>
    <row r="183">
      <c r="A183" s="5">
        <f>IFERROR(__xludf.DUMMYFUNCTION("""COMPUTED_VALUE"""),45194.64583333333)</f>
        <v>45194.64583</v>
      </c>
      <c r="B183" s="5">
        <f>IFERROR(__xludf.DUMMYFUNCTION("""COMPUTED_VALUE"""),3323.25)</f>
        <v>3323.25</v>
      </c>
    </row>
    <row r="184">
      <c r="A184" s="5">
        <f>IFERROR(__xludf.DUMMYFUNCTION("""COMPUTED_VALUE"""),45195.64583333333)</f>
        <v>45195.64583</v>
      </c>
      <c r="B184" s="5">
        <f>IFERROR(__xludf.DUMMYFUNCTION("""COMPUTED_VALUE"""),3292.8)</f>
        <v>3292.8</v>
      </c>
    </row>
    <row r="185">
      <c r="A185" s="5">
        <f>IFERROR(__xludf.DUMMYFUNCTION("""COMPUTED_VALUE"""),45196.64583333333)</f>
        <v>45196.64583</v>
      </c>
      <c r="B185" s="5">
        <f>IFERROR(__xludf.DUMMYFUNCTION("""COMPUTED_VALUE"""),3301.8)</f>
        <v>3301.8</v>
      </c>
    </row>
    <row r="186">
      <c r="A186" s="5">
        <f>IFERROR(__xludf.DUMMYFUNCTION("""COMPUTED_VALUE"""),45197.64583333333)</f>
        <v>45197.64583</v>
      </c>
      <c r="B186" s="5">
        <f>IFERROR(__xludf.DUMMYFUNCTION("""COMPUTED_VALUE"""),3170.35)</f>
        <v>3170.35</v>
      </c>
    </row>
    <row r="187">
      <c r="A187" s="5">
        <f>IFERROR(__xludf.DUMMYFUNCTION("""COMPUTED_VALUE"""),45198.64583333333)</f>
        <v>45198.64583</v>
      </c>
      <c r="B187" s="5">
        <f>IFERROR(__xludf.DUMMYFUNCTION("""COMPUTED_VALUE"""),3161.05)</f>
        <v>3161.05</v>
      </c>
    </row>
    <row r="188">
      <c r="A188" s="5">
        <f>IFERROR(__xludf.DUMMYFUNCTION("""COMPUTED_VALUE"""),45202.64583333333)</f>
        <v>45202.64583</v>
      </c>
      <c r="B188" s="5">
        <f>IFERROR(__xludf.DUMMYFUNCTION("""COMPUTED_VALUE"""),3166.85)</f>
        <v>3166.85</v>
      </c>
    </row>
    <row r="189">
      <c r="A189" s="5">
        <f>IFERROR(__xludf.DUMMYFUNCTION("""COMPUTED_VALUE"""),45203.64583333333)</f>
        <v>45203.64583</v>
      </c>
      <c r="B189" s="5">
        <f>IFERROR(__xludf.DUMMYFUNCTION("""COMPUTED_VALUE"""),3169.9)</f>
        <v>3169.9</v>
      </c>
    </row>
    <row r="190">
      <c r="A190" s="5">
        <f>IFERROR(__xludf.DUMMYFUNCTION("""COMPUTED_VALUE"""),45204.64583333333)</f>
        <v>45204.64583</v>
      </c>
      <c r="B190" s="5">
        <f>IFERROR(__xludf.DUMMYFUNCTION("""COMPUTED_VALUE"""),3206.25)</f>
        <v>3206.25</v>
      </c>
    </row>
    <row r="191">
      <c r="A191" s="5">
        <f>IFERROR(__xludf.DUMMYFUNCTION("""COMPUTED_VALUE"""),45205.64583333333)</f>
        <v>45205.64583</v>
      </c>
      <c r="B191" s="5">
        <f>IFERROR(__xludf.DUMMYFUNCTION("""COMPUTED_VALUE"""),3195.75)</f>
        <v>3195.75</v>
      </c>
    </row>
    <row r="192">
      <c r="A192" s="5">
        <f>IFERROR(__xludf.DUMMYFUNCTION("""COMPUTED_VALUE"""),45208.64583333333)</f>
        <v>45208.64583</v>
      </c>
      <c r="B192" s="5">
        <f>IFERROR(__xludf.DUMMYFUNCTION("""COMPUTED_VALUE"""),3152.8)</f>
        <v>3152.8</v>
      </c>
    </row>
    <row r="193">
      <c r="A193" s="5">
        <f>IFERROR(__xludf.DUMMYFUNCTION("""COMPUTED_VALUE"""),45209.64583333333)</f>
        <v>45209.64583</v>
      </c>
      <c r="B193" s="5">
        <f>IFERROR(__xludf.DUMMYFUNCTION("""COMPUTED_VALUE"""),3151.5)</f>
        <v>3151.5</v>
      </c>
    </row>
    <row r="194">
      <c r="A194" s="5">
        <f>IFERROR(__xludf.DUMMYFUNCTION("""COMPUTED_VALUE"""),45210.64583333333)</f>
        <v>45210.64583</v>
      </c>
      <c r="B194" s="5">
        <f>IFERROR(__xludf.DUMMYFUNCTION("""COMPUTED_VALUE"""),3163.9)</f>
        <v>3163.9</v>
      </c>
    </row>
    <row r="195">
      <c r="A195" s="5">
        <f>IFERROR(__xludf.DUMMYFUNCTION("""COMPUTED_VALUE"""),45211.64583333333)</f>
        <v>45211.64583</v>
      </c>
      <c r="B195" s="5">
        <f>IFERROR(__xludf.DUMMYFUNCTION("""COMPUTED_VALUE"""),3159.1)</f>
        <v>3159.1</v>
      </c>
    </row>
    <row r="196">
      <c r="A196" s="5">
        <f>IFERROR(__xludf.DUMMYFUNCTION("""COMPUTED_VALUE"""),45212.64583333333)</f>
        <v>45212.64583</v>
      </c>
      <c r="B196" s="5">
        <f>IFERROR(__xludf.DUMMYFUNCTION("""COMPUTED_VALUE"""),3148.8)</f>
        <v>3148.8</v>
      </c>
    </row>
    <row r="197">
      <c r="A197" s="5">
        <f>IFERROR(__xludf.DUMMYFUNCTION("""COMPUTED_VALUE"""),45215.64583333333)</f>
        <v>45215.64583</v>
      </c>
      <c r="B197" s="5">
        <f>IFERROR(__xludf.DUMMYFUNCTION("""COMPUTED_VALUE"""),3112.05)</f>
        <v>3112.05</v>
      </c>
    </row>
    <row r="198">
      <c r="A198" s="5">
        <f>IFERROR(__xludf.DUMMYFUNCTION("""COMPUTED_VALUE"""),45216.64583333333)</f>
        <v>45216.64583</v>
      </c>
      <c r="B198" s="5">
        <f>IFERROR(__xludf.DUMMYFUNCTION("""COMPUTED_VALUE"""),3113.55)</f>
        <v>3113.55</v>
      </c>
    </row>
    <row r="199">
      <c r="A199" s="5">
        <f>IFERROR(__xludf.DUMMYFUNCTION("""COMPUTED_VALUE"""),45217.64583333333)</f>
        <v>45217.64583</v>
      </c>
      <c r="B199" s="5">
        <f>IFERROR(__xludf.DUMMYFUNCTION("""COMPUTED_VALUE"""),3096.45)</f>
        <v>3096.45</v>
      </c>
    </row>
    <row r="200">
      <c r="A200" s="5">
        <f>IFERROR(__xludf.DUMMYFUNCTION("""COMPUTED_VALUE"""),45218.64583333333)</f>
        <v>45218.64583</v>
      </c>
      <c r="B200" s="5">
        <f>IFERROR(__xludf.DUMMYFUNCTION("""COMPUTED_VALUE"""),3101.8)</f>
        <v>3101.8</v>
      </c>
    </row>
    <row r="201">
      <c r="A201" s="5">
        <f>IFERROR(__xludf.DUMMYFUNCTION("""COMPUTED_VALUE"""),45219.64583333333)</f>
        <v>45219.64583</v>
      </c>
      <c r="B201" s="5">
        <f>IFERROR(__xludf.DUMMYFUNCTION("""COMPUTED_VALUE"""),3105.85)</f>
        <v>3105.85</v>
      </c>
    </row>
    <row r="202">
      <c r="A202" s="5">
        <f>IFERROR(__xludf.DUMMYFUNCTION("""COMPUTED_VALUE"""),45222.64583333333)</f>
        <v>45222.64583</v>
      </c>
      <c r="B202" s="5">
        <f>IFERROR(__xludf.DUMMYFUNCTION("""COMPUTED_VALUE"""),3072.0)</f>
        <v>3072</v>
      </c>
    </row>
    <row r="203">
      <c r="A203" s="5">
        <f>IFERROR(__xludf.DUMMYFUNCTION("""COMPUTED_VALUE"""),45224.64583333333)</f>
        <v>45224.64583</v>
      </c>
      <c r="B203" s="5">
        <f>IFERROR(__xludf.DUMMYFUNCTION("""COMPUTED_VALUE"""),3060.8)</f>
        <v>3060.8</v>
      </c>
    </row>
    <row r="204">
      <c r="A204" s="5">
        <f>IFERROR(__xludf.DUMMYFUNCTION("""COMPUTED_VALUE"""),45225.64583333333)</f>
        <v>45225.64583</v>
      </c>
      <c r="B204" s="5">
        <f>IFERROR(__xludf.DUMMYFUNCTION("""COMPUTED_VALUE"""),2960.3)</f>
        <v>2960.3</v>
      </c>
    </row>
    <row r="205">
      <c r="A205" s="5">
        <f>IFERROR(__xludf.DUMMYFUNCTION("""COMPUTED_VALUE"""),45226.64583333333)</f>
        <v>45226.64583</v>
      </c>
      <c r="B205" s="5">
        <f>IFERROR(__xludf.DUMMYFUNCTION("""COMPUTED_VALUE"""),2955.15)</f>
        <v>2955.15</v>
      </c>
    </row>
    <row r="206">
      <c r="A206" s="5">
        <f>IFERROR(__xludf.DUMMYFUNCTION("""COMPUTED_VALUE"""),45229.64583333333)</f>
        <v>45229.64583</v>
      </c>
      <c r="B206" s="5">
        <f>IFERROR(__xludf.DUMMYFUNCTION("""COMPUTED_VALUE"""),2967.1)</f>
        <v>2967.1</v>
      </c>
    </row>
    <row r="207">
      <c r="A207" s="5">
        <f>IFERROR(__xludf.DUMMYFUNCTION("""COMPUTED_VALUE"""),45230.64583333333)</f>
        <v>45230.64583</v>
      </c>
      <c r="B207" s="5">
        <f>IFERROR(__xludf.DUMMYFUNCTION("""COMPUTED_VALUE"""),2995.7)</f>
        <v>2995.7</v>
      </c>
    </row>
    <row r="208">
      <c r="A208" s="5">
        <f>IFERROR(__xludf.DUMMYFUNCTION("""COMPUTED_VALUE"""),45231.64583333333)</f>
        <v>45231.64583</v>
      </c>
      <c r="B208" s="5">
        <f>IFERROR(__xludf.DUMMYFUNCTION("""COMPUTED_VALUE"""),2934.55)</f>
        <v>2934.55</v>
      </c>
    </row>
    <row r="209">
      <c r="A209" s="5">
        <f>IFERROR(__xludf.DUMMYFUNCTION("""COMPUTED_VALUE"""),45232.64583333333)</f>
        <v>45232.64583</v>
      </c>
      <c r="B209" s="5">
        <f>IFERROR(__xludf.DUMMYFUNCTION("""COMPUTED_VALUE"""),2955.4)</f>
        <v>2955.4</v>
      </c>
    </row>
    <row r="210">
      <c r="A210" s="5">
        <f>IFERROR(__xludf.DUMMYFUNCTION("""COMPUTED_VALUE"""),45233.64583333333)</f>
        <v>45233.64583</v>
      </c>
      <c r="B210" s="5">
        <f>IFERROR(__xludf.DUMMYFUNCTION("""COMPUTED_VALUE"""),2977.85)</f>
        <v>2977.85</v>
      </c>
    </row>
    <row r="211">
      <c r="A211" s="5">
        <f>IFERROR(__xludf.DUMMYFUNCTION("""COMPUTED_VALUE"""),45236.64583333333)</f>
        <v>45236.64583</v>
      </c>
      <c r="B211" s="5">
        <f>IFERROR(__xludf.DUMMYFUNCTION("""COMPUTED_VALUE"""),3029.3)</f>
        <v>3029.3</v>
      </c>
    </row>
    <row r="212">
      <c r="A212" s="5">
        <f>IFERROR(__xludf.DUMMYFUNCTION("""COMPUTED_VALUE"""),45237.64583333333)</f>
        <v>45237.64583</v>
      </c>
      <c r="B212" s="5">
        <f>IFERROR(__xludf.DUMMYFUNCTION("""COMPUTED_VALUE"""),3033.35)</f>
        <v>3033.35</v>
      </c>
    </row>
    <row r="213">
      <c r="A213" s="5">
        <f>IFERROR(__xludf.DUMMYFUNCTION("""COMPUTED_VALUE"""),45238.64583333333)</f>
        <v>45238.64583</v>
      </c>
      <c r="B213" s="5">
        <f>IFERROR(__xludf.DUMMYFUNCTION("""COMPUTED_VALUE"""),3095.25)</f>
        <v>3095.25</v>
      </c>
    </row>
    <row r="214">
      <c r="A214" s="5">
        <f>IFERROR(__xludf.DUMMYFUNCTION("""COMPUTED_VALUE"""),45239.64583333333)</f>
        <v>45239.64583</v>
      </c>
      <c r="B214" s="5">
        <f>IFERROR(__xludf.DUMMYFUNCTION("""COMPUTED_VALUE"""),3080.2)</f>
        <v>3080.2</v>
      </c>
    </row>
    <row r="215">
      <c r="A215" s="5">
        <f>IFERROR(__xludf.DUMMYFUNCTION("""COMPUTED_VALUE"""),45240.64583333333)</f>
        <v>45240.64583</v>
      </c>
      <c r="B215" s="5">
        <f>IFERROR(__xludf.DUMMYFUNCTION("""COMPUTED_VALUE"""),3076.45)</f>
        <v>3076.45</v>
      </c>
    </row>
    <row r="216">
      <c r="A216" s="5">
        <f>IFERROR(__xludf.DUMMYFUNCTION("""COMPUTED_VALUE"""),45243.64583333333)</f>
        <v>45243.64583</v>
      </c>
      <c r="B216" s="5">
        <f>IFERROR(__xludf.DUMMYFUNCTION("""COMPUTED_VALUE"""),3085.6)</f>
        <v>3085.6</v>
      </c>
    </row>
    <row r="217">
      <c r="A217" s="5">
        <f>IFERROR(__xludf.DUMMYFUNCTION("""COMPUTED_VALUE"""),45245.64583333333)</f>
        <v>45245.64583</v>
      </c>
      <c r="B217" s="5">
        <f>IFERROR(__xludf.DUMMYFUNCTION("""COMPUTED_VALUE"""),3116.2)</f>
        <v>3116.2</v>
      </c>
    </row>
    <row r="218">
      <c r="A218" s="5">
        <f>IFERROR(__xludf.DUMMYFUNCTION("""COMPUTED_VALUE"""),45246.64583333333)</f>
        <v>45246.64583</v>
      </c>
      <c r="B218" s="5">
        <f>IFERROR(__xludf.DUMMYFUNCTION("""COMPUTED_VALUE"""),3130.3)</f>
        <v>3130.3</v>
      </c>
    </row>
    <row r="219">
      <c r="A219" s="5">
        <f>IFERROR(__xludf.DUMMYFUNCTION("""COMPUTED_VALUE"""),45247.64583333333)</f>
        <v>45247.64583</v>
      </c>
      <c r="B219" s="5">
        <f>IFERROR(__xludf.DUMMYFUNCTION("""COMPUTED_VALUE"""),3168.9)</f>
        <v>3168.9</v>
      </c>
    </row>
    <row r="220">
      <c r="A220" s="5">
        <f>IFERROR(__xludf.DUMMYFUNCTION("""COMPUTED_VALUE"""),45250.64583333333)</f>
        <v>45250.64583</v>
      </c>
      <c r="B220" s="5">
        <f>IFERROR(__xludf.DUMMYFUNCTION("""COMPUTED_VALUE"""),3140.35)</f>
        <v>3140.35</v>
      </c>
    </row>
    <row r="221">
      <c r="A221" s="5">
        <f>IFERROR(__xludf.DUMMYFUNCTION("""COMPUTED_VALUE"""),45251.64583333333)</f>
        <v>45251.64583</v>
      </c>
      <c r="B221" s="5">
        <f>IFERROR(__xludf.DUMMYFUNCTION("""COMPUTED_VALUE"""),3133.25)</f>
        <v>3133.25</v>
      </c>
    </row>
    <row r="222">
      <c r="A222" s="5">
        <f>IFERROR(__xludf.DUMMYFUNCTION("""COMPUTED_VALUE"""),45252.64583333333)</f>
        <v>45252.64583</v>
      </c>
      <c r="B222" s="5">
        <f>IFERROR(__xludf.DUMMYFUNCTION("""COMPUTED_VALUE"""),3133.0)</f>
        <v>3133</v>
      </c>
    </row>
    <row r="223">
      <c r="A223" s="5">
        <f>IFERROR(__xludf.DUMMYFUNCTION("""COMPUTED_VALUE"""),45253.64583333333)</f>
        <v>45253.64583</v>
      </c>
      <c r="B223" s="5">
        <f>IFERROR(__xludf.DUMMYFUNCTION("""COMPUTED_VALUE"""),3122.95)</f>
        <v>3122.95</v>
      </c>
    </row>
    <row r="224">
      <c r="A224" s="5">
        <f>IFERROR(__xludf.DUMMYFUNCTION("""COMPUTED_VALUE"""),45254.64583333333)</f>
        <v>45254.64583</v>
      </c>
      <c r="B224" s="5">
        <f>IFERROR(__xludf.DUMMYFUNCTION("""COMPUTED_VALUE"""),3136.15)</f>
        <v>3136.15</v>
      </c>
    </row>
    <row r="225">
      <c r="A225" s="5">
        <f>IFERROR(__xludf.DUMMYFUNCTION("""COMPUTED_VALUE"""),45258.64583333333)</f>
        <v>45258.64583</v>
      </c>
      <c r="B225" s="5">
        <f>IFERROR(__xludf.DUMMYFUNCTION("""COMPUTED_VALUE"""),3148.35)</f>
        <v>3148.35</v>
      </c>
    </row>
    <row r="226">
      <c r="A226" s="5">
        <f>IFERROR(__xludf.DUMMYFUNCTION("""COMPUTED_VALUE"""),45259.64583333333)</f>
        <v>45259.64583</v>
      </c>
      <c r="B226" s="5">
        <f>IFERROR(__xludf.DUMMYFUNCTION("""COMPUTED_VALUE"""),3148.35)</f>
        <v>3148.35</v>
      </c>
    </row>
    <row r="227">
      <c r="A227" s="5">
        <f>IFERROR(__xludf.DUMMYFUNCTION("""COMPUTED_VALUE"""),45260.64583333333)</f>
        <v>45260.64583</v>
      </c>
      <c r="B227" s="5">
        <f>IFERROR(__xludf.DUMMYFUNCTION("""COMPUTED_VALUE"""),3119.9)</f>
        <v>3119.9</v>
      </c>
    </row>
    <row r="228">
      <c r="A228" s="5">
        <f>IFERROR(__xludf.DUMMYFUNCTION("""COMPUTED_VALUE"""),45261.64583333333)</f>
        <v>45261.64583</v>
      </c>
      <c r="B228" s="5">
        <f>IFERROR(__xludf.DUMMYFUNCTION("""COMPUTED_VALUE"""),3173.4)</f>
        <v>3173.4</v>
      </c>
    </row>
    <row r="229">
      <c r="A229" s="5">
        <f>IFERROR(__xludf.DUMMYFUNCTION("""COMPUTED_VALUE"""),45264.64583333333)</f>
        <v>45264.64583</v>
      </c>
      <c r="B229" s="5">
        <f>IFERROR(__xludf.DUMMYFUNCTION("""COMPUTED_VALUE"""),3194.55)</f>
        <v>3194.55</v>
      </c>
    </row>
    <row r="230">
      <c r="A230" s="5">
        <f>IFERROR(__xludf.DUMMYFUNCTION("""COMPUTED_VALUE"""),45265.64583333333)</f>
        <v>45265.64583</v>
      </c>
      <c r="B230" s="5">
        <f>IFERROR(__xludf.DUMMYFUNCTION("""COMPUTED_VALUE"""),3226.25)</f>
        <v>3226.25</v>
      </c>
    </row>
    <row r="231">
      <c r="A231" s="5">
        <f>IFERROR(__xludf.DUMMYFUNCTION("""COMPUTED_VALUE"""),45266.64583333333)</f>
        <v>45266.64583</v>
      </c>
      <c r="B231" s="5">
        <f>IFERROR(__xludf.DUMMYFUNCTION("""COMPUTED_VALUE"""),3252.55)</f>
        <v>3252.55</v>
      </c>
    </row>
    <row r="232">
      <c r="A232" s="5">
        <f>IFERROR(__xludf.DUMMYFUNCTION("""COMPUTED_VALUE"""),45267.64583333333)</f>
        <v>45267.64583</v>
      </c>
      <c r="B232" s="5">
        <f>IFERROR(__xludf.DUMMYFUNCTION("""COMPUTED_VALUE"""),3251.8)</f>
        <v>3251.8</v>
      </c>
    </row>
    <row r="233">
      <c r="A233" s="5">
        <f>IFERROR(__xludf.DUMMYFUNCTION("""COMPUTED_VALUE"""),45268.64583333333)</f>
        <v>45268.64583</v>
      </c>
      <c r="B233" s="5">
        <f>IFERROR(__xludf.DUMMYFUNCTION("""COMPUTED_VALUE"""),3232.0)</f>
        <v>3232</v>
      </c>
    </row>
    <row r="234">
      <c r="A234" s="5">
        <f>IFERROR(__xludf.DUMMYFUNCTION("""COMPUTED_VALUE"""),45271.64583333333)</f>
        <v>45271.64583</v>
      </c>
      <c r="B234" s="5">
        <f>IFERROR(__xludf.DUMMYFUNCTION("""COMPUTED_VALUE"""),3233.0)</f>
        <v>3233</v>
      </c>
    </row>
    <row r="235">
      <c r="A235" s="5">
        <f>IFERROR(__xludf.DUMMYFUNCTION("""COMPUTED_VALUE"""),45272.64583333333)</f>
        <v>45272.64583</v>
      </c>
      <c r="B235" s="5">
        <f>IFERROR(__xludf.DUMMYFUNCTION("""COMPUTED_VALUE"""),3224.75)</f>
        <v>3224.75</v>
      </c>
    </row>
    <row r="236">
      <c r="A236" s="5">
        <f>IFERROR(__xludf.DUMMYFUNCTION("""COMPUTED_VALUE"""),45273.64583333333)</f>
        <v>45273.64583</v>
      </c>
      <c r="B236" s="5">
        <f>IFERROR(__xludf.DUMMYFUNCTION("""COMPUTED_VALUE"""),3243.65)</f>
        <v>3243.65</v>
      </c>
    </row>
    <row r="237">
      <c r="A237" s="5">
        <f>IFERROR(__xludf.DUMMYFUNCTION("""COMPUTED_VALUE"""),45274.64583333333)</f>
        <v>45274.64583</v>
      </c>
      <c r="B237" s="5">
        <f>IFERROR(__xludf.DUMMYFUNCTION("""COMPUTED_VALUE"""),3241.35)</f>
        <v>3241.35</v>
      </c>
    </row>
    <row r="238">
      <c r="A238" s="5">
        <f>IFERROR(__xludf.DUMMYFUNCTION("""COMPUTED_VALUE"""),45275.64583333333)</f>
        <v>45275.64583</v>
      </c>
      <c r="B238" s="5">
        <f>IFERROR(__xludf.DUMMYFUNCTION("""COMPUTED_VALUE"""),3313.9)</f>
        <v>3313.9</v>
      </c>
    </row>
    <row r="239">
      <c r="A239" s="5">
        <f>IFERROR(__xludf.DUMMYFUNCTION("""COMPUTED_VALUE"""),45278.64583333333)</f>
        <v>45278.64583</v>
      </c>
      <c r="B239" s="5">
        <f>IFERROR(__xludf.DUMMYFUNCTION("""COMPUTED_VALUE"""),3332.05)</f>
        <v>3332.05</v>
      </c>
    </row>
    <row r="240">
      <c r="A240" s="5">
        <f>IFERROR(__xludf.DUMMYFUNCTION("""COMPUTED_VALUE"""),45279.64583333333)</f>
        <v>45279.64583</v>
      </c>
      <c r="B240" s="5">
        <f>IFERROR(__xludf.DUMMYFUNCTION("""COMPUTED_VALUE"""),3336.05)</f>
        <v>3336.05</v>
      </c>
    </row>
    <row r="241">
      <c r="A241" s="5">
        <f>IFERROR(__xludf.DUMMYFUNCTION("""COMPUTED_VALUE"""),45280.64583333333)</f>
        <v>45280.64583</v>
      </c>
      <c r="B241" s="5">
        <f>IFERROR(__xludf.DUMMYFUNCTION("""COMPUTED_VALUE"""),3297.15)</f>
        <v>3297.15</v>
      </c>
    </row>
    <row r="242">
      <c r="A242" s="5">
        <f>IFERROR(__xludf.DUMMYFUNCTION("""COMPUTED_VALUE"""),45281.64583333333)</f>
        <v>45281.64583</v>
      </c>
      <c r="B242" s="5">
        <f>IFERROR(__xludf.DUMMYFUNCTION("""COMPUTED_VALUE"""),3302.95)</f>
        <v>3302.95</v>
      </c>
    </row>
    <row r="243">
      <c r="A243" s="5">
        <f>IFERROR(__xludf.DUMMYFUNCTION("""COMPUTED_VALUE"""),45282.64583333333)</f>
        <v>45282.64583</v>
      </c>
      <c r="B243" s="5">
        <f>IFERROR(__xludf.DUMMYFUNCTION("""COMPUTED_VALUE"""),3341.3)</f>
        <v>3341.3</v>
      </c>
    </row>
    <row r="244">
      <c r="A244" s="5">
        <f>IFERROR(__xludf.DUMMYFUNCTION("""COMPUTED_VALUE"""),45286.64583333333)</f>
        <v>45286.64583</v>
      </c>
      <c r="B244" s="5">
        <f>IFERROR(__xludf.DUMMYFUNCTION("""COMPUTED_VALUE"""),3383.35)</f>
        <v>3383.35</v>
      </c>
    </row>
    <row r="245">
      <c r="A245" s="5">
        <f>IFERROR(__xludf.DUMMYFUNCTION("""COMPUTED_VALUE"""),45287.64583333333)</f>
        <v>45287.64583</v>
      </c>
      <c r="B245" s="5">
        <f>IFERROR(__xludf.DUMMYFUNCTION("""COMPUTED_VALUE"""),3404.45)</f>
        <v>3404.45</v>
      </c>
    </row>
    <row r="246">
      <c r="A246" s="5">
        <f>IFERROR(__xludf.DUMMYFUNCTION("""COMPUTED_VALUE"""),45288.64583333333)</f>
        <v>45288.64583</v>
      </c>
      <c r="B246" s="5">
        <f>IFERROR(__xludf.DUMMYFUNCTION("""COMPUTED_VALUE"""),3397.25)</f>
        <v>3397.25</v>
      </c>
    </row>
    <row r="247">
      <c r="A247" s="5">
        <f>IFERROR(__xludf.DUMMYFUNCTION("""COMPUTED_VALUE"""),45289.64583333333)</f>
        <v>45289.64583</v>
      </c>
      <c r="B247" s="5">
        <f>IFERROR(__xludf.DUMMYFUNCTION("""COMPUTED_VALUE"""),3402.4)</f>
        <v>3402.4</v>
      </c>
    </row>
    <row r="248">
      <c r="A248" s="5">
        <f>IFERROR(__xludf.DUMMYFUNCTION("""COMPUTED_VALUE"""),45292.64583333333)</f>
        <v>45292.64583</v>
      </c>
      <c r="B248" s="5">
        <f>IFERROR(__xludf.DUMMYFUNCTION("""COMPUTED_VALUE"""),3396.1)</f>
        <v>3396.1</v>
      </c>
    </row>
    <row r="249">
      <c r="A249" s="5">
        <f>IFERROR(__xludf.DUMMYFUNCTION("""COMPUTED_VALUE"""),45293.64583333333)</f>
        <v>45293.64583</v>
      </c>
      <c r="B249" s="5">
        <f>IFERROR(__xludf.DUMMYFUNCTION("""COMPUTED_VALUE"""),3391.35)</f>
        <v>3391.35</v>
      </c>
    </row>
    <row r="250">
      <c r="A250" s="5">
        <f>IFERROR(__xludf.DUMMYFUNCTION("""COMPUTED_VALUE"""),45294.64583333333)</f>
        <v>45294.64583</v>
      </c>
      <c r="B250" s="5">
        <f>IFERROR(__xludf.DUMMYFUNCTION("""COMPUTED_VALUE"""),3373.6)</f>
        <v>3373.6</v>
      </c>
    </row>
    <row r="251">
      <c r="A251" s="5">
        <f>IFERROR(__xludf.DUMMYFUNCTION("""COMPUTED_VALUE"""),45295.64583333333)</f>
        <v>45295.64583</v>
      </c>
      <c r="B251" s="5">
        <f>IFERROR(__xludf.DUMMYFUNCTION("""COMPUTED_VALUE"""),3379.95)</f>
        <v>3379.95</v>
      </c>
    </row>
    <row r="252">
      <c r="A252" s="5">
        <f>IFERROR(__xludf.DUMMYFUNCTION("""COMPUTED_VALUE"""),45296.64583333333)</f>
        <v>45296.64583</v>
      </c>
      <c r="B252" s="5">
        <f>IFERROR(__xludf.DUMMYFUNCTION("""COMPUTED_VALUE"""),3355.55)</f>
        <v>3355.55</v>
      </c>
    </row>
    <row r="253">
      <c r="A253" s="5">
        <f>IFERROR(__xludf.DUMMYFUNCTION("""COMPUTED_VALUE"""),45299.64583333333)</f>
        <v>45299.64583</v>
      </c>
      <c r="B253" s="5">
        <f>IFERROR(__xludf.DUMMYFUNCTION("""COMPUTED_VALUE"""),3298.4)</f>
        <v>3298.4</v>
      </c>
    </row>
    <row r="254">
      <c r="A254" s="5">
        <f>IFERROR(__xludf.DUMMYFUNCTION("""COMPUTED_VALUE"""),45300.64583333333)</f>
        <v>45300.64583</v>
      </c>
      <c r="B254" s="5">
        <f>IFERROR(__xludf.DUMMYFUNCTION("""COMPUTED_VALUE"""),3267.5)</f>
        <v>3267.5</v>
      </c>
    </row>
    <row r="255">
      <c r="A255" s="5">
        <f>IFERROR(__xludf.DUMMYFUNCTION("""COMPUTED_VALUE"""),45301.64583333333)</f>
        <v>45301.64583</v>
      </c>
      <c r="B255" s="5">
        <f>IFERROR(__xludf.DUMMYFUNCTION("""COMPUTED_VALUE"""),3286.85)</f>
        <v>3286.85</v>
      </c>
    </row>
    <row r="256">
      <c r="A256" s="5">
        <f>IFERROR(__xludf.DUMMYFUNCTION("""COMPUTED_VALUE"""),45302.64583333333)</f>
        <v>45302.64583</v>
      </c>
      <c r="B256" s="5">
        <f>IFERROR(__xludf.DUMMYFUNCTION("""COMPUTED_VALUE"""),3288.2)</f>
        <v>3288.2</v>
      </c>
    </row>
    <row r="257">
      <c r="A257" s="5">
        <f>IFERROR(__xludf.DUMMYFUNCTION("""COMPUTED_VALUE"""),45303.64583333333)</f>
        <v>45303.64583</v>
      </c>
      <c r="B257" s="5">
        <f>IFERROR(__xludf.DUMMYFUNCTION("""COMPUTED_VALUE"""),3277.8)</f>
        <v>3277.8</v>
      </c>
    </row>
    <row r="258">
      <c r="A258" s="5">
        <f>IFERROR(__xludf.DUMMYFUNCTION("""COMPUTED_VALUE"""),45306.64583333333)</f>
        <v>45306.64583</v>
      </c>
      <c r="B258" s="5">
        <f>IFERROR(__xludf.DUMMYFUNCTION("""COMPUTED_VALUE"""),3273.9)</f>
        <v>3273.9</v>
      </c>
    </row>
    <row r="259">
      <c r="A259" s="5">
        <f>IFERROR(__xludf.DUMMYFUNCTION("""COMPUTED_VALUE"""),45307.64583333333)</f>
        <v>45307.64583</v>
      </c>
      <c r="B259" s="5">
        <f>IFERROR(__xludf.DUMMYFUNCTION("""COMPUTED_VALUE"""),3296.9)</f>
        <v>3296.9</v>
      </c>
    </row>
    <row r="260">
      <c r="A260" s="5">
        <f>IFERROR(__xludf.DUMMYFUNCTION("""COMPUTED_VALUE"""),45308.64583333333)</f>
        <v>45308.64583</v>
      </c>
      <c r="B260" s="5">
        <f>IFERROR(__xludf.DUMMYFUNCTION("""COMPUTED_VALUE"""),3242.3)</f>
        <v>3242.3</v>
      </c>
    </row>
    <row r="261">
      <c r="A261" s="5">
        <f>IFERROR(__xludf.DUMMYFUNCTION("""COMPUTED_VALUE"""),45309.64583333333)</f>
        <v>45309.64583</v>
      </c>
      <c r="B261" s="5">
        <f>IFERROR(__xludf.DUMMYFUNCTION("""COMPUTED_VALUE"""),3163.85)</f>
        <v>3163.85</v>
      </c>
    </row>
    <row r="262">
      <c r="A262" s="5">
        <f>IFERROR(__xludf.DUMMYFUNCTION("""COMPUTED_VALUE"""),45310.64583333333)</f>
        <v>45310.64583</v>
      </c>
      <c r="B262" s="5">
        <f>IFERROR(__xludf.DUMMYFUNCTION("""COMPUTED_VALUE"""),3165.85)</f>
        <v>3165.85</v>
      </c>
    </row>
    <row r="263">
      <c r="A263" s="5">
        <f>IFERROR(__xludf.DUMMYFUNCTION("""COMPUTED_VALUE"""),45314.64583333333)</f>
        <v>45314.64583</v>
      </c>
      <c r="B263" s="5">
        <f>IFERROR(__xludf.DUMMYFUNCTION("""COMPUTED_VALUE"""),3054.7)</f>
        <v>3054.7</v>
      </c>
    </row>
    <row r="264">
      <c r="A264" s="5">
        <f>IFERROR(__xludf.DUMMYFUNCTION("""COMPUTED_VALUE"""),45315.64583333333)</f>
        <v>45315.64583</v>
      </c>
      <c r="B264" s="5">
        <f>IFERROR(__xludf.DUMMYFUNCTION("""COMPUTED_VALUE"""),2999.45)</f>
        <v>2999.45</v>
      </c>
    </row>
    <row r="265">
      <c r="A265" s="5">
        <f>IFERROR(__xludf.DUMMYFUNCTION("""COMPUTED_VALUE"""),45316.64583333333)</f>
        <v>45316.64583</v>
      </c>
      <c r="B265" s="5">
        <f>IFERROR(__xludf.DUMMYFUNCTION("""COMPUTED_VALUE"""),2949.2)</f>
        <v>2949.2</v>
      </c>
    </row>
    <row r="266">
      <c r="A266" s="5">
        <f>IFERROR(__xludf.DUMMYFUNCTION("""COMPUTED_VALUE"""),45320.64583333333)</f>
        <v>45320.64583</v>
      </c>
      <c r="B266" s="5">
        <f>IFERROR(__xludf.DUMMYFUNCTION("""COMPUTED_VALUE"""),2976.05)</f>
        <v>2976.05</v>
      </c>
    </row>
    <row r="267">
      <c r="A267" s="5">
        <f>IFERROR(__xludf.DUMMYFUNCTION("""COMPUTED_VALUE"""),45321.64583333333)</f>
        <v>45321.64583</v>
      </c>
      <c r="B267" s="5">
        <f>IFERROR(__xludf.DUMMYFUNCTION("""COMPUTED_VALUE"""),2954.1)</f>
        <v>2954.1</v>
      </c>
    </row>
    <row r="268">
      <c r="A268" s="5">
        <f>IFERROR(__xludf.DUMMYFUNCTION("""COMPUTED_VALUE"""),45322.64583333333)</f>
        <v>45322.64583</v>
      </c>
      <c r="B268" s="5">
        <f>IFERROR(__xludf.DUMMYFUNCTION("""COMPUTED_VALUE"""),2957.85)</f>
        <v>2957.85</v>
      </c>
    </row>
    <row r="269">
      <c r="A269" s="5">
        <f>IFERROR(__xludf.DUMMYFUNCTION("""COMPUTED_VALUE"""),45323.64583333333)</f>
        <v>45323.64583</v>
      </c>
      <c r="B269" s="5">
        <f>IFERROR(__xludf.DUMMYFUNCTION("""COMPUTED_VALUE"""),2929.35)</f>
        <v>2929.35</v>
      </c>
    </row>
    <row r="270">
      <c r="A270" s="5">
        <f>IFERROR(__xludf.DUMMYFUNCTION("""COMPUTED_VALUE"""),45324.64583333333)</f>
        <v>45324.64583</v>
      </c>
      <c r="B270" s="5">
        <f>IFERROR(__xludf.DUMMYFUNCTION("""COMPUTED_VALUE"""),2936.3)</f>
        <v>2936.3</v>
      </c>
    </row>
    <row r="271">
      <c r="A271" s="5">
        <f>IFERROR(__xludf.DUMMYFUNCTION("""COMPUTED_VALUE"""),45327.64583333333)</f>
        <v>45327.64583</v>
      </c>
      <c r="B271" s="5">
        <f>IFERROR(__xludf.DUMMYFUNCTION("""COMPUTED_VALUE"""),2917.35)</f>
        <v>2917.35</v>
      </c>
    </row>
    <row r="272">
      <c r="A272" s="5">
        <f>IFERROR(__xludf.DUMMYFUNCTION("""COMPUTED_VALUE"""),45328.64583333333)</f>
        <v>45328.64583</v>
      </c>
      <c r="B272" s="5">
        <f>IFERROR(__xludf.DUMMYFUNCTION("""COMPUTED_VALUE"""),2930.95)</f>
        <v>2930.95</v>
      </c>
    </row>
    <row r="273">
      <c r="A273" s="5">
        <f>IFERROR(__xludf.DUMMYFUNCTION("""COMPUTED_VALUE"""),45329.64583333333)</f>
        <v>45329.64583</v>
      </c>
      <c r="B273" s="5">
        <f>IFERROR(__xludf.DUMMYFUNCTION("""COMPUTED_VALUE"""),2981.15)</f>
        <v>2981.15</v>
      </c>
    </row>
    <row r="274">
      <c r="A274" s="5">
        <f>IFERROR(__xludf.DUMMYFUNCTION("""COMPUTED_VALUE"""),45330.64583333333)</f>
        <v>45330.64583</v>
      </c>
      <c r="B274" s="5">
        <f>IFERROR(__xludf.DUMMYFUNCTION("""COMPUTED_VALUE"""),2929.6)</f>
        <v>2929.6</v>
      </c>
    </row>
    <row r="275">
      <c r="A275" s="5">
        <f>IFERROR(__xludf.DUMMYFUNCTION("""COMPUTED_VALUE"""),45331.64583333333)</f>
        <v>45331.64583</v>
      </c>
      <c r="B275" s="5">
        <f>IFERROR(__xludf.DUMMYFUNCTION("""COMPUTED_VALUE"""),2951.65)</f>
        <v>2951.65</v>
      </c>
    </row>
    <row r="276">
      <c r="A276" s="5">
        <f>IFERROR(__xludf.DUMMYFUNCTION("""COMPUTED_VALUE"""),45334.64583333333)</f>
        <v>45334.64583</v>
      </c>
      <c r="B276" s="5">
        <f>IFERROR(__xludf.DUMMYFUNCTION("""COMPUTED_VALUE"""),2953.8)</f>
        <v>2953.8</v>
      </c>
    </row>
    <row r="277">
      <c r="A277" s="5">
        <f>IFERROR(__xludf.DUMMYFUNCTION("""COMPUTED_VALUE"""),45335.64583333333)</f>
        <v>45335.64583</v>
      </c>
      <c r="B277" s="5">
        <f>IFERROR(__xludf.DUMMYFUNCTION("""COMPUTED_VALUE"""),2971.6)</f>
        <v>2971.6</v>
      </c>
    </row>
    <row r="278">
      <c r="A278" s="5">
        <f>IFERROR(__xludf.DUMMYFUNCTION("""COMPUTED_VALUE"""),45336.64583333333)</f>
        <v>45336.64583</v>
      </c>
      <c r="B278" s="5">
        <f>IFERROR(__xludf.DUMMYFUNCTION("""COMPUTED_VALUE"""),2976.4)</f>
        <v>2976.4</v>
      </c>
    </row>
    <row r="279">
      <c r="A279" s="5">
        <f>IFERROR(__xludf.DUMMYFUNCTION("""COMPUTED_VALUE"""),45337.64583333333)</f>
        <v>45337.64583</v>
      </c>
      <c r="B279" s="5">
        <f>IFERROR(__xludf.DUMMYFUNCTION("""COMPUTED_VALUE"""),3016.55)</f>
        <v>3016.55</v>
      </c>
    </row>
    <row r="280">
      <c r="A280" s="5">
        <f>IFERROR(__xludf.DUMMYFUNCTION("""COMPUTED_VALUE"""),45338.64583333333)</f>
        <v>45338.64583</v>
      </c>
      <c r="B280" s="5">
        <f>IFERROR(__xludf.DUMMYFUNCTION("""COMPUTED_VALUE"""),3007.9)</f>
        <v>3007.9</v>
      </c>
    </row>
    <row r="281">
      <c r="A281" s="5">
        <f>IFERROR(__xludf.DUMMYFUNCTION("""COMPUTED_VALUE"""),45341.64583333333)</f>
        <v>45341.64583</v>
      </c>
      <c r="B281" s="5">
        <f>IFERROR(__xludf.DUMMYFUNCTION("""COMPUTED_VALUE"""),2998.1)</f>
        <v>2998.1</v>
      </c>
    </row>
    <row r="282">
      <c r="A282" s="5">
        <f>IFERROR(__xludf.DUMMYFUNCTION("""COMPUTED_VALUE"""),45342.64583333333)</f>
        <v>45342.64583</v>
      </c>
      <c r="B282" s="5">
        <f>IFERROR(__xludf.DUMMYFUNCTION("""COMPUTED_VALUE"""),3011.65)</f>
        <v>3011.65</v>
      </c>
    </row>
    <row r="283">
      <c r="A283" s="5">
        <f>IFERROR(__xludf.DUMMYFUNCTION("""COMPUTED_VALUE"""),45343.64583333333)</f>
        <v>45343.64583</v>
      </c>
      <c r="B283" s="5">
        <f>IFERROR(__xludf.DUMMYFUNCTION("""COMPUTED_VALUE"""),3001.8)</f>
        <v>3001.8</v>
      </c>
    </row>
    <row r="284">
      <c r="A284" s="5">
        <f>IFERROR(__xludf.DUMMYFUNCTION("""COMPUTED_VALUE"""),45344.64583333333)</f>
        <v>45344.64583</v>
      </c>
      <c r="B284" s="5">
        <f>IFERROR(__xludf.DUMMYFUNCTION("""COMPUTED_VALUE"""),3017.4)</f>
        <v>3017.4</v>
      </c>
    </row>
    <row r="285">
      <c r="A285" s="5">
        <f>IFERROR(__xludf.DUMMYFUNCTION("""COMPUTED_VALUE"""),45345.64583333333)</f>
        <v>45345.64583</v>
      </c>
      <c r="B285" s="5">
        <f>IFERROR(__xludf.DUMMYFUNCTION("""COMPUTED_VALUE"""),2985.95)</f>
        <v>2985.95</v>
      </c>
    </row>
    <row r="286">
      <c r="A286" s="5">
        <f>IFERROR(__xludf.DUMMYFUNCTION("""COMPUTED_VALUE"""),45348.64583333333)</f>
        <v>45348.64583</v>
      </c>
      <c r="B286" s="5">
        <f>IFERROR(__xludf.DUMMYFUNCTION("""COMPUTED_VALUE"""),2868.45)</f>
        <v>2868.45</v>
      </c>
    </row>
    <row r="287">
      <c r="A287" s="5">
        <f>IFERROR(__xludf.DUMMYFUNCTION("""COMPUTED_VALUE"""),45349.64583333333)</f>
        <v>45349.64583</v>
      </c>
      <c r="B287" s="5">
        <f>IFERROR(__xludf.DUMMYFUNCTION("""COMPUTED_VALUE"""),2859.55)</f>
        <v>2859.55</v>
      </c>
    </row>
    <row r="288">
      <c r="A288" s="5">
        <f>IFERROR(__xludf.DUMMYFUNCTION("""COMPUTED_VALUE"""),45350.64583333333)</f>
        <v>45350.64583</v>
      </c>
      <c r="B288" s="5">
        <f>IFERROR(__xludf.DUMMYFUNCTION("""COMPUTED_VALUE"""),2794.35)</f>
        <v>2794.35</v>
      </c>
    </row>
    <row r="289">
      <c r="A289" s="5">
        <f>IFERROR(__xludf.DUMMYFUNCTION("""COMPUTED_VALUE"""),45351.64583333333)</f>
        <v>45351.64583</v>
      </c>
      <c r="B289" s="5">
        <f>IFERROR(__xludf.DUMMYFUNCTION("""COMPUTED_VALUE"""),2821.9)</f>
        <v>2821.9</v>
      </c>
    </row>
    <row r="290">
      <c r="A290" s="5">
        <f>IFERROR(__xludf.DUMMYFUNCTION("""COMPUTED_VALUE"""),45352.64583333333)</f>
        <v>45352.64583</v>
      </c>
      <c r="B290" s="5">
        <f>IFERROR(__xludf.DUMMYFUNCTION("""COMPUTED_VALUE"""),2831.75)</f>
        <v>2831.75</v>
      </c>
    </row>
    <row r="291">
      <c r="A291" s="5">
        <f>IFERROR(__xludf.DUMMYFUNCTION("""COMPUTED_VALUE"""),45355.64583333333)</f>
        <v>45355.64583</v>
      </c>
      <c r="B291" s="5">
        <f>IFERROR(__xludf.DUMMYFUNCTION("""COMPUTED_VALUE"""),2831.75)</f>
        <v>2831.75</v>
      </c>
    </row>
    <row r="292">
      <c r="A292" s="5">
        <f>IFERROR(__xludf.DUMMYFUNCTION("""COMPUTED_VALUE"""),45356.64583333333)</f>
        <v>45356.64583</v>
      </c>
      <c r="B292" s="5">
        <f>IFERROR(__xludf.DUMMYFUNCTION("""COMPUTED_VALUE"""),2820.4)</f>
        <v>2820.4</v>
      </c>
    </row>
    <row r="293">
      <c r="A293" s="5">
        <f>IFERROR(__xludf.DUMMYFUNCTION("""COMPUTED_VALUE"""),45357.64583333333)</f>
        <v>45357.64583</v>
      </c>
      <c r="B293" s="5">
        <f>IFERROR(__xludf.DUMMYFUNCTION("""COMPUTED_VALUE"""),2827.3)</f>
        <v>2827.3</v>
      </c>
    </row>
    <row r="294">
      <c r="A294" s="5">
        <f>IFERROR(__xludf.DUMMYFUNCTION("""COMPUTED_VALUE"""),45358.64583333333)</f>
        <v>45358.64583</v>
      </c>
      <c r="B294" s="5">
        <f>IFERROR(__xludf.DUMMYFUNCTION("""COMPUTED_VALUE"""),2870.55)</f>
        <v>2870.55</v>
      </c>
    </row>
    <row r="295">
      <c r="A295" s="5">
        <f>IFERROR(__xludf.DUMMYFUNCTION("""COMPUTED_VALUE"""),45362.64583333333)</f>
        <v>45362.64583</v>
      </c>
      <c r="B295" s="5">
        <f>IFERROR(__xludf.DUMMYFUNCTION("""COMPUTED_VALUE"""),2876.85)</f>
        <v>2876.85</v>
      </c>
    </row>
    <row r="296">
      <c r="A296" s="5">
        <f>IFERROR(__xludf.DUMMYFUNCTION("""COMPUTED_VALUE"""),45363.64583333333)</f>
        <v>45363.64583</v>
      </c>
      <c r="B296" s="5">
        <f>IFERROR(__xludf.DUMMYFUNCTION("""COMPUTED_VALUE"""),2876.15)</f>
        <v>2876.15</v>
      </c>
    </row>
    <row r="297">
      <c r="A297" s="5">
        <f>IFERROR(__xludf.DUMMYFUNCTION("""COMPUTED_VALUE"""),45364.64583333333)</f>
        <v>45364.64583</v>
      </c>
      <c r="B297" s="5">
        <f>IFERROR(__xludf.DUMMYFUNCTION("""COMPUTED_VALUE"""),2860.15)</f>
        <v>2860.15</v>
      </c>
    </row>
    <row r="298">
      <c r="A298" s="5">
        <f>IFERROR(__xludf.DUMMYFUNCTION("""COMPUTED_VALUE"""),45365.64583333333)</f>
        <v>45365.64583</v>
      </c>
      <c r="B298" s="5">
        <f>IFERROR(__xludf.DUMMYFUNCTION("""COMPUTED_VALUE"""),2892.25)</f>
        <v>2892.25</v>
      </c>
    </row>
    <row r="299">
      <c r="A299" s="5">
        <f>IFERROR(__xludf.DUMMYFUNCTION("""COMPUTED_VALUE"""),45366.64583333333)</f>
        <v>45366.64583</v>
      </c>
      <c r="B299" s="5">
        <f>IFERROR(__xludf.DUMMYFUNCTION("""COMPUTED_VALUE"""),2867.55)</f>
        <v>2867.55</v>
      </c>
    </row>
    <row r="300">
      <c r="A300" s="5">
        <f>IFERROR(__xludf.DUMMYFUNCTION("""COMPUTED_VALUE"""),45369.64583333333)</f>
        <v>45369.64583</v>
      </c>
      <c r="B300" s="5">
        <f>IFERROR(__xludf.DUMMYFUNCTION("""COMPUTED_VALUE"""),2846.5)</f>
        <v>2846.5</v>
      </c>
    </row>
    <row r="301">
      <c r="A301" s="5">
        <f>IFERROR(__xludf.DUMMYFUNCTION("""COMPUTED_VALUE"""),45370.64583333333)</f>
        <v>45370.64583</v>
      </c>
      <c r="B301" s="5">
        <f>IFERROR(__xludf.DUMMYFUNCTION("""COMPUTED_VALUE"""),2815.1)</f>
        <v>2815.1</v>
      </c>
    </row>
    <row r="302">
      <c r="A302" s="5">
        <f>IFERROR(__xludf.DUMMYFUNCTION("""COMPUTED_VALUE"""),45371.64583333333)</f>
        <v>45371.64583</v>
      </c>
      <c r="B302" s="5">
        <f>IFERROR(__xludf.DUMMYFUNCTION("""COMPUTED_VALUE"""),2824.9)</f>
        <v>2824.9</v>
      </c>
    </row>
    <row r="303">
      <c r="A303" s="5">
        <f>IFERROR(__xludf.DUMMYFUNCTION("""COMPUTED_VALUE"""),45372.64583333333)</f>
        <v>45372.64583</v>
      </c>
      <c r="B303" s="5">
        <f>IFERROR(__xludf.DUMMYFUNCTION("""COMPUTED_VALUE"""),2821.15)</f>
        <v>2821.15</v>
      </c>
    </row>
    <row r="304">
      <c r="A304" s="5">
        <f>IFERROR(__xludf.DUMMYFUNCTION("""COMPUTED_VALUE"""),45373.64583333333)</f>
        <v>45373.64583</v>
      </c>
      <c r="B304" s="5">
        <f>IFERROR(__xludf.DUMMYFUNCTION("""COMPUTED_VALUE"""),2841.5)</f>
        <v>2841.5</v>
      </c>
    </row>
    <row r="305">
      <c r="A305" s="5">
        <f>IFERROR(__xludf.DUMMYFUNCTION("""COMPUTED_VALUE"""),45377.64583333333)</f>
        <v>45377.64583</v>
      </c>
      <c r="B305" s="5">
        <f>IFERROR(__xludf.DUMMYFUNCTION("""COMPUTED_VALUE"""),2814.65)</f>
        <v>2814.65</v>
      </c>
    </row>
    <row r="306">
      <c r="A306" s="5">
        <f>IFERROR(__xludf.DUMMYFUNCTION("""COMPUTED_VALUE"""),45378.64583333333)</f>
        <v>45378.64583</v>
      </c>
      <c r="B306" s="5">
        <f>IFERROR(__xludf.DUMMYFUNCTION("""COMPUTED_VALUE"""),2830.5)</f>
        <v>2830.5</v>
      </c>
    </row>
    <row r="307">
      <c r="A307" s="5">
        <f>IFERROR(__xludf.DUMMYFUNCTION("""COMPUTED_VALUE"""),45379.64583333333)</f>
        <v>45379.64583</v>
      </c>
      <c r="B307" s="5">
        <f>IFERROR(__xludf.DUMMYFUNCTION("""COMPUTED_VALUE"""),2846.75)</f>
        <v>2846.75</v>
      </c>
    </row>
    <row r="308">
      <c r="A308" s="5">
        <f>IFERROR(__xludf.DUMMYFUNCTION("""COMPUTED_VALUE"""),45383.64583333333)</f>
        <v>45383.64583</v>
      </c>
      <c r="B308" s="5">
        <f>IFERROR(__xludf.DUMMYFUNCTION("""COMPUTED_VALUE"""),2871.0)</f>
        <v>2871</v>
      </c>
    </row>
    <row r="309">
      <c r="A309" s="5">
        <f>IFERROR(__xludf.DUMMYFUNCTION("""COMPUTED_VALUE"""),45384.64583333333)</f>
        <v>45384.64583</v>
      </c>
      <c r="B309" s="5">
        <f>IFERROR(__xludf.DUMMYFUNCTION("""COMPUTED_VALUE"""),2874.2)</f>
        <v>2874.2</v>
      </c>
    </row>
    <row r="310">
      <c r="A310" s="5">
        <f>IFERROR(__xludf.DUMMYFUNCTION("""COMPUTED_VALUE"""),45385.64583333333)</f>
        <v>45385.64583</v>
      </c>
      <c r="B310" s="5">
        <f>IFERROR(__xludf.DUMMYFUNCTION("""COMPUTED_VALUE"""),2869.35)</f>
        <v>2869.35</v>
      </c>
    </row>
    <row r="311">
      <c r="A311" s="5">
        <f>IFERROR(__xludf.DUMMYFUNCTION("""COMPUTED_VALUE"""),45386.64583333333)</f>
        <v>45386.64583</v>
      </c>
      <c r="B311" s="5">
        <f>IFERROR(__xludf.DUMMYFUNCTION("""COMPUTED_VALUE"""),2918.3)</f>
        <v>2918.3</v>
      </c>
    </row>
    <row r="312">
      <c r="A312" s="5">
        <f>IFERROR(__xludf.DUMMYFUNCTION("""COMPUTED_VALUE"""),45387.64583333333)</f>
        <v>45387.64583</v>
      </c>
      <c r="B312" s="5">
        <f>IFERROR(__xludf.DUMMYFUNCTION("""COMPUTED_VALUE"""),2883.45)</f>
        <v>2883.45</v>
      </c>
    </row>
    <row r="313">
      <c r="A313" s="5">
        <f>IFERROR(__xludf.DUMMYFUNCTION("""COMPUTED_VALUE"""),45390.64583333333)</f>
        <v>45390.64583</v>
      </c>
      <c r="B313" s="5">
        <f>IFERROR(__xludf.DUMMYFUNCTION("""COMPUTED_VALUE"""),2892.0)</f>
        <v>2892</v>
      </c>
    </row>
    <row r="314">
      <c r="A314" s="5">
        <f>IFERROR(__xludf.DUMMYFUNCTION("""COMPUTED_VALUE"""),45391.64583333333)</f>
        <v>45391.64583</v>
      </c>
      <c r="B314" s="5">
        <f>IFERROR(__xludf.DUMMYFUNCTION("""COMPUTED_VALUE"""),2857.15)</f>
        <v>2857.15</v>
      </c>
    </row>
    <row r="315">
      <c r="A315" s="5">
        <f>IFERROR(__xludf.DUMMYFUNCTION("""COMPUTED_VALUE"""),45392.64583333333)</f>
        <v>45392.64583</v>
      </c>
      <c r="B315" s="5">
        <f>IFERROR(__xludf.DUMMYFUNCTION("""COMPUTED_VALUE"""),2896.75)</f>
        <v>2896.75</v>
      </c>
    </row>
    <row r="316">
      <c r="A316" s="5">
        <f>IFERROR(__xludf.DUMMYFUNCTION("""COMPUTED_VALUE"""),45394.64583333333)</f>
        <v>45394.64583</v>
      </c>
      <c r="B316" s="5">
        <f>IFERROR(__xludf.DUMMYFUNCTION("""COMPUTED_VALUE"""),2854.5)</f>
        <v>2854.5</v>
      </c>
    </row>
    <row r="317">
      <c r="A317" s="5">
        <f>IFERROR(__xludf.DUMMYFUNCTION("""COMPUTED_VALUE"""),45397.64583333333)</f>
        <v>45397.64583</v>
      </c>
      <c r="B317" s="5">
        <f>IFERROR(__xludf.DUMMYFUNCTION("""COMPUTED_VALUE"""),2844.4)</f>
        <v>2844.4</v>
      </c>
    </row>
    <row r="318">
      <c r="A318" s="5">
        <f>IFERROR(__xludf.DUMMYFUNCTION("""COMPUTED_VALUE"""),45398.64583333333)</f>
        <v>45398.64583</v>
      </c>
      <c r="B318" s="5">
        <f>IFERROR(__xludf.DUMMYFUNCTION("""COMPUTED_VALUE"""),2830.0)</f>
        <v>2830</v>
      </c>
    </row>
    <row r="319">
      <c r="A319" s="5">
        <f>IFERROR(__xludf.DUMMYFUNCTION("""COMPUTED_VALUE"""),45400.64583333333)</f>
        <v>45400.64583</v>
      </c>
      <c r="B319" s="5">
        <f>IFERROR(__xludf.DUMMYFUNCTION("""COMPUTED_VALUE"""),2807.7)</f>
        <v>2807.7</v>
      </c>
    </row>
    <row r="320">
      <c r="A320" s="5">
        <f>IFERROR(__xludf.DUMMYFUNCTION("""COMPUTED_VALUE"""),45401.64583333333)</f>
        <v>45401.64583</v>
      </c>
      <c r="B320" s="5">
        <f>IFERROR(__xludf.DUMMYFUNCTION("""COMPUTED_VALUE"""),2808.55)</f>
        <v>2808.55</v>
      </c>
    </row>
    <row r="321">
      <c r="A321" s="5">
        <f>IFERROR(__xludf.DUMMYFUNCTION("""COMPUTED_VALUE"""),45404.64583333333)</f>
        <v>45404.64583</v>
      </c>
      <c r="B321" s="5">
        <f>IFERROR(__xludf.DUMMYFUNCTION("""COMPUTED_VALUE"""),2841.85)</f>
        <v>2841.85</v>
      </c>
    </row>
    <row r="322">
      <c r="A322" s="5">
        <f>IFERROR(__xludf.DUMMYFUNCTION("""COMPUTED_VALUE"""),45405.64583333333)</f>
        <v>45405.64583</v>
      </c>
      <c r="B322" s="5">
        <f>IFERROR(__xludf.DUMMYFUNCTION("""COMPUTED_VALUE"""),2874.9)</f>
        <v>2874.9</v>
      </c>
    </row>
    <row r="323">
      <c r="A323" s="5">
        <f>IFERROR(__xludf.DUMMYFUNCTION("""COMPUTED_VALUE"""),45406.64583333333)</f>
        <v>45406.64583</v>
      </c>
      <c r="B323" s="5">
        <f>IFERROR(__xludf.DUMMYFUNCTION("""COMPUTED_VALUE"""),2867.75)</f>
        <v>2867.75</v>
      </c>
    </row>
    <row r="324">
      <c r="A324" s="5">
        <f>IFERROR(__xludf.DUMMYFUNCTION("""COMPUTED_VALUE"""),45407.64583333333)</f>
        <v>45407.64583</v>
      </c>
      <c r="B324" s="5">
        <f>IFERROR(__xludf.DUMMYFUNCTION("""COMPUTED_VALUE"""),2861.45)</f>
        <v>2861.45</v>
      </c>
    </row>
    <row r="325">
      <c r="A325" s="5">
        <f>IFERROR(__xludf.DUMMYFUNCTION("""COMPUTED_VALUE"""),45408.64583333333)</f>
        <v>45408.64583</v>
      </c>
      <c r="B325" s="5">
        <f>IFERROR(__xludf.DUMMYFUNCTION("""COMPUTED_VALUE"""),2844.15)</f>
        <v>2844.15</v>
      </c>
    </row>
    <row r="326">
      <c r="A326" s="5">
        <f>IFERROR(__xludf.DUMMYFUNCTION("""COMPUTED_VALUE"""),45411.64583333333)</f>
        <v>45411.64583</v>
      </c>
      <c r="B326" s="5">
        <f>IFERROR(__xludf.DUMMYFUNCTION("""COMPUTED_VALUE"""),2868.2)</f>
        <v>2868.2</v>
      </c>
    </row>
    <row r="327">
      <c r="A327" s="5">
        <f>IFERROR(__xludf.DUMMYFUNCTION("""COMPUTED_VALUE"""),45412.64583333333)</f>
        <v>45412.64583</v>
      </c>
      <c r="B327" s="5">
        <f>IFERROR(__xludf.DUMMYFUNCTION("""COMPUTED_VALUE"""),2875.9)</f>
        <v>2875.9</v>
      </c>
    </row>
    <row r="328">
      <c r="A328" s="5">
        <f>IFERROR(__xludf.DUMMYFUNCTION("""COMPUTED_VALUE"""),45414.64583333333)</f>
        <v>45414.64583</v>
      </c>
      <c r="B328" s="5">
        <f>IFERROR(__xludf.DUMMYFUNCTION("""COMPUTED_VALUE"""),2975.4)</f>
        <v>2975.4</v>
      </c>
    </row>
    <row r="329">
      <c r="A329" s="5">
        <f>IFERROR(__xludf.DUMMYFUNCTION("""COMPUTED_VALUE"""),45415.64583333333)</f>
        <v>45415.64583</v>
      </c>
      <c r="B329" s="5">
        <f>IFERROR(__xludf.DUMMYFUNCTION("""COMPUTED_VALUE"""),2929.75)</f>
        <v>2929.75</v>
      </c>
    </row>
    <row r="330">
      <c r="A330" s="5">
        <f>IFERROR(__xludf.DUMMYFUNCTION("""COMPUTED_VALUE"""),45418.64583333333)</f>
        <v>45418.64583</v>
      </c>
      <c r="B330" s="5">
        <f>IFERROR(__xludf.DUMMYFUNCTION("""COMPUTED_VALUE"""),2932.15)</f>
        <v>2932.15</v>
      </c>
    </row>
    <row r="331">
      <c r="A331" s="5">
        <f>IFERROR(__xludf.DUMMYFUNCTION("""COMPUTED_VALUE"""),45419.64583333333)</f>
        <v>45419.64583</v>
      </c>
      <c r="B331" s="5">
        <f>IFERROR(__xludf.DUMMYFUNCTION("""COMPUTED_VALUE"""),2913.0)</f>
        <v>2913</v>
      </c>
    </row>
    <row r="332">
      <c r="A332" s="5">
        <f>IFERROR(__xludf.DUMMYFUNCTION("""COMPUTED_VALUE"""),45420.64583333333)</f>
        <v>45420.64583</v>
      </c>
      <c r="B332" s="5">
        <f>IFERROR(__xludf.DUMMYFUNCTION("""COMPUTED_VALUE"""),2843.3)</f>
        <v>2843.3</v>
      </c>
    </row>
    <row r="333">
      <c r="A333" s="5">
        <f>IFERROR(__xludf.DUMMYFUNCTION("""COMPUTED_VALUE"""),45421.64583333333)</f>
        <v>45421.64583</v>
      </c>
      <c r="B333" s="5">
        <f>IFERROR(__xludf.DUMMYFUNCTION("""COMPUTED_VALUE"""),2710.1)</f>
        <v>2710.1</v>
      </c>
    </row>
    <row r="334">
      <c r="A334" s="5">
        <f>IFERROR(__xludf.DUMMYFUNCTION("""COMPUTED_VALUE"""),45422.64583333333)</f>
        <v>45422.64583</v>
      </c>
      <c r="B334" s="5">
        <f>IFERROR(__xludf.DUMMYFUNCTION("""COMPUTED_VALUE"""),2771.25)</f>
        <v>2771.25</v>
      </c>
    </row>
    <row r="335">
      <c r="A335" s="5">
        <f>IFERROR(__xludf.DUMMYFUNCTION("""COMPUTED_VALUE"""),45425.64583333333)</f>
        <v>45425.64583</v>
      </c>
      <c r="B335" s="5">
        <f>IFERROR(__xludf.DUMMYFUNCTION("""COMPUTED_VALUE"""),2879.25)</f>
        <v>2879.25</v>
      </c>
    </row>
    <row r="336">
      <c r="A336" s="5">
        <f>IFERROR(__xludf.DUMMYFUNCTION("""COMPUTED_VALUE"""),45426.64583333333)</f>
        <v>45426.64583</v>
      </c>
      <c r="B336" s="5">
        <f>IFERROR(__xludf.DUMMYFUNCTION("""COMPUTED_VALUE"""),2866.15)</f>
        <v>2866.15</v>
      </c>
    </row>
    <row r="337">
      <c r="A337" s="5">
        <f>IFERROR(__xludf.DUMMYFUNCTION("""COMPUTED_VALUE"""),45427.64583333333)</f>
        <v>45427.64583</v>
      </c>
      <c r="B337" s="5">
        <f>IFERROR(__xludf.DUMMYFUNCTION("""COMPUTED_VALUE"""),2813.7)</f>
        <v>2813.7</v>
      </c>
    </row>
    <row r="338">
      <c r="A338" s="5">
        <f>IFERROR(__xludf.DUMMYFUNCTION("""COMPUTED_VALUE"""),45428.64583333333)</f>
        <v>45428.64583</v>
      </c>
      <c r="B338" s="5">
        <f>IFERROR(__xludf.DUMMYFUNCTION("""COMPUTED_VALUE"""),2814.05)</f>
        <v>2814.05</v>
      </c>
    </row>
    <row r="339">
      <c r="A339" s="5">
        <f>IFERROR(__xludf.DUMMYFUNCTION("""COMPUTED_VALUE"""),45429.64583333333)</f>
        <v>45429.64583</v>
      </c>
      <c r="B339" s="5">
        <f>IFERROR(__xludf.DUMMYFUNCTION("""COMPUTED_VALUE"""),2809.9)</f>
        <v>2809.9</v>
      </c>
    </row>
    <row r="340">
      <c r="A340" s="5">
        <f>IFERROR(__xludf.DUMMYFUNCTION("""COMPUTED_VALUE"""),45433.64583333333)</f>
        <v>45433.64583</v>
      </c>
      <c r="B340" s="5">
        <f>IFERROR(__xludf.DUMMYFUNCTION("""COMPUTED_VALUE"""),2851.8)</f>
        <v>2851.8</v>
      </c>
    </row>
    <row r="341">
      <c r="A341" s="5">
        <f>IFERROR(__xludf.DUMMYFUNCTION("""COMPUTED_VALUE"""),45434.64583333333)</f>
        <v>45434.64583</v>
      </c>
      <c r="B341" s="5">
        <f>IFERROR(__xludf.DUMMYFUNCTION("""COMPUTED_VALUE"""),2885.75)</f>
        <v>2885.75</v>
      </c>
    </row>
    <row r="342">
      <c r="A342" s="5">
        <f>IFERROR(__xludf.DUMMYFUNCTION("""COMPUTED_VALUE"""),45435.64583333333)</f>
        <v>45435.64583</v>
      </c>
      <c r="B342" s="5">
        <f>IFERROR(__xludf.DUMMYFUNCTION("""COMPUTED_VALUE"""),2903.75)</f>
        <v>2903.75</v>
      </c>
    </row>
    <row r="343">
      <c r="A343" s="5">
        <f>IFERROR(__xludf.DUMMYFUNCTION("""COMPUTED_VALUE"""),45436.64583333333)</f>
        <v>45436.64583</v>
      </c>
      <c r="B343" s="5">
        <f>IFERROR(__xludf.DUMMYFUNCTION("""COMPUTED_VALUE"""),2874.75)</f>
        <v>2874.75</v>
      </c>
    </row>
    <row r="344">
      <c r="A344" s="5">
        <f>IFERROR(__xludf.DUMMYFUNCTION("""COMPUTED_VALUE"""),45439.64583333333)</f>
        <v>45439.64583</v>
      </c>
      <c r="B344" s="5">
        <f>IFERROR(__xludf.DUMMYFUNCTION("""COMPUTED_VALUE"""),2872.3)</f>
        <v>2872.3</v>
      </c>
    </row>
    <row r="345">
      <c r="A345" s="5">
        <f>IFERROR(__xludf.DUMMYFUNCTION("""COMPUTED_VALUE"""),45440.64583333333)</f>
        <v>45440.64583</v>
      </c>
      <c r="B345" s="5">
        <f>IFERROR(__xludf.DUMMYFUNCTION("""COMPUTED_VALUE"""),2911.2)</f>
        <v>2911.2</v>
      </c>
    </row>
    <row r="346">
      <c r="A346" s="5">
        <f>IFERROR(__xludf.DUMMYFUNCTION("""COMPUTED_VALUE"""),45441.64583333333)</f>
        <v>45441.64583</v>
      </c>
      <c r="B346" s="5">
        <f>IFERROR(__xludf.DUMMYFUNCTION("""COMPUTED_VALUE"""),2900.15)</f>
        <v>2900.15</v>
      </c>
    </row>
    <row r="347">
      <c r="A347" s="5">
        <f>IFERROR(__xludf.DUMMYFUNCTION("""COMPUTED_VALUE"""),45442.64583333333)</f>
        <v>45442.64583</v>
      </c>
      <c r="B347" s="5">
        <f>IFERROR(__xludf.DUMMYFUNCTION("""COMPUTED_VALUE"""),2883.7)</f>
        <v>2883.7</v>
      </c>
    </row>
    <row r="348">
      <c r="A348" s="5">
        <f>IFERROR(__xludf.DUMMYFUNCTION("""COMPUTED_VALUE"""),45443.64583333333)</f>
        <v>45443.64583</v>
      </c>
      <c r="B348" s="5">
        <f>IFERROR(__xludf.DUMMYFUNCTION("""COMPUTED_VALUE"""),2881.2)</f>
        <v>2881.2</v>
      </c>
    </row>
    <row r="349">
      <c r="A349" s="5">
        <f>IFERROR(__xludf.DUMMYFUNCTION("""COMPUTED_VALUE"""),45446.64583333333)</f>
        <v>45446.64583</v>
      </c>
      <c r="B349" s="5">
        <f>IFERROR(__xludf.DUMMYFUNCTION("""COMPUTED_VALUE"""),2866.45)</f>
        <v>2866.45</v>
      </c>
    </row>
    <row r="350">
      <c r="A350" s="5">
        <f>IFERROR(__xludf.DUMMYFUNCTION("""COMPUTED_VALUE"""),45447.64583333333)</f>
        <v>45447.64583</v>
      </c>
      <c r="B350" s="5">
        <f>IFERROR(__xludf.DUMMYFUNCTION("""COMPUTED_VALUE"""),2857.65)</f>
        <v>2857.65</v>
      </c>
    </row>
    <row r="351">
      <c r="A351" s="5">
        <f>IFERROR(__xludf.DUMMYFUNCTION("""COMPUTED_VALUE"""),45448.64583333333)</f>
        <v>45448.64583</v>
      </c>
      <c r="B351" s="5">
        <f>IFERROR(__xludf.DUMMYFUNCTION("""COMPUTED_VALUE"""),2961.75)</f>
        <v>2961.75</v>
      </c>
    </row>
    <row r="352">
      <c r="A352" s="5">
        <f>IFERROR(__xludf.DUMMYFUNCTION("""COMPUTED_VALUE"""),45449.64583333333)</f>
        <v>45449.64583</v>
      </c>
      <c r="B352" s="5">
        <f>IFERROR(__xludf.DUMMYFUNCTION("""COMPUTED_VALUE"""),2904.8)</f>
        <v>2904.8</v>
      </c>
    </row>
    <row r="353">
      <c r="A353" s="5">
        <f>IFERROR(__xludf.DUMMYFUNCTION("""COMPUTED_VALUE"""),45450.64583333333)</f>
        <v>45450.64583</v>
      </c>
      <c r="B353" s="5">
        <f>IFERROR(__xludf.DUMMYFUNCTION("""COMPUTED_VALUE"""),2927.7)</f>
        <v>2927.7</v>
      </c>
    </row>
    <row r="354">
      <c r="A354" s="5">
        <f>IFERROR(__xludf.DUMMYFUNCTION("""COMPUTED_VALUE"""),45453.64583333333)</f>
        <v>45453.64583</v>
      </c>
      <c r="B354" s="5">
        <f>IFERROR(__xludf.DUMMYFUNCTION("""COMPUTED_VALUE"""),2937.55)</f>
        <v>2937.55</v>
      </c>
    </row>
    <row r="355">
      <c r="A355" s="5">
        <f>IFERROR(__xludf.DUMMYFUNCTION("""COMPUTED_VALUE"""),45454.64583333333)</f>
        <v>45454.64583</v>
      </c>
      <c r="B355" s="5">
        <f>IFERROR(__xludf.DUMMYFUNCTION("""COMPUTED_VALUE"""),2902.45)</f>
        <v>2902.45</v>
      </c>
    </row>
    <row r="356">
      <c r="A356" s="5">
        <f>IFERROR(__xludf.DUMMYFUNCTION("""COMPUTED_VALUE"""),45455.64583333333)</f>
        <v>45455.64583</v>
      </c>
      <c r="B356" s="5">
        <f>IFERROR(__xludf.DUMMYFUNCTION("""COMPUTED_VALUE"""),2905.8)</f>
        <v>2905.8</v>
      </c>
    </row>
    <row r="357">
      <c r="A357" s="5">
        <f>IFERROR(__xludf.DUMMYFUNCTION("""COMPUTED_VALUE"""),45456.64583333333)</f>
        <v>45456.64583</v>
      </c>
      <c r="B357" s="5">
        <f>IFERROR(__xludf.DUMMYFUNCTION("""COMPUTED_VALUE"""),2910.0)</f>
        <v>2910</v>
      </c>
    </row>
    <row r="358">
      <c r="A358" s="5">
        <f>IFERROR(__xludf.DUMMYFUNCTION("""COMPUTED_VALUE"""),45457.64583333333)</f>
        <v>45457.64583</v>
      </c>
      <c r="B358" s="5">
        <f>IFERROR(__xludf.DUMMYFUNCTION("""COMPUTED_VALUE"""),2921.6)</f>
        <v>2921.6</v>
      </c>
    </row>
    <row r="359">
      <c r="A359" s="5">
        <f>IFERROR(__xludf.DUMMYFUNCTION("""COMPUTED_VALUE"""),45461.64583333333)</f>
        <v>45461.64583</v>
      </c>
      <c r="B359" s="5">
        <f>IFERROR(__xludf.DUMMYFUNCTION("""COMPUTED_VALUE"""),2918.5)</f>
        <v>2918.5</v>
      </c>
    </row>
    <row r="360">
      <c r="A360" s="5">
        <f>IFERROR(__xludf.DUMMYFUNCTION("""COMPUTED_VALUE"""),45462.64583333333)</f>
        <v>45462.64583</v>
      </c>
      <c r="B360" s="5">
        <f>IFERROR(__xludf.DUMMYFUNCTION("""COMPUTED_VALUE"""),2891.7)</f>
        <v>2891.7</v>
      </c>
    </row>
    <row r="361">
      <c r="A361" s="5">
        <f>IFERROR(__xludf.DUMMYFUNCTION("""COMPUTED_VALUE"""),45463.64583333333)</f>
        <v>45463.64583</v>
      </c>
      <c r="B361" s="5">
        <f>IFERROR(__xludf.DUMMYFUNCTION("""COMPUTED_VALUE"""),2915.5)</f>
        <v>2915.5</v>
      </c>
    </row>
    <row r="362">
      <c r="A362" s="5">
        <f>IFERROR(__xludf.DUMMYFUNCTION("""COMPUTED_VALUE"""),45464.64583333333)</f>
        <v>45464.64583</v>
      </c>
      <c r="B362" s="5">
        <f>IFERROR(__xludf.DUMMYFUNCTION("""COMPUTED_VALUE"""),2890.85)</f>
        <v>2890.85</v>
      </c>
    </row>
    <row r="363">
      <c r="A363" s="5">
        <f>IFERROR(__xludf.DUMMYFUNCTION("""COMPUTED_VALUE"""),45467.64583333333)</f>
        <v>45467.64583</v>
      </c>
      <c r="B363" s="5">
        <f>IFERROR(__xludf.DUMMYFUNCTION("""COMPUTED_VALUE"""),2896.05)</f>
        <v>2896.05</v>
      </c>
    </row>
    <row r="364">
      <c r="A364" s="5">
        <f>IFERROR(__xludf.DUMMYFUNCTION("""COMPUTED_VALUE"""),45468.64583333333)</f>
        <v>45468.64583</v>
      </c>
      <c r="B364" s="5">
        <f>IFERROR(__xludf.DUMMYFUNCTION("""COMPUTED_VALUE"""),2858.45)</f>
        <v>2858.45</v>
      </c>
    </row>
    <row r="365">
      <c r="A365" s="5">
        <f>IFERROR(__xludf.DUMMYFUNCTION("""COMPUTED_VALUE"""),45469.64583333333)</f>
        <v>45469.64583</v>
      </c>
      <c r="B365" s="5">
        <f>IFERROR(__xludf.DUMMYFUNCTION("""COMPUTED_VALUE"""),2863.35)</f>
        <v>2863.35</v>
      </c>
    </row>
    <row r="366">
      <c r="A366" s="5">
        <f>IFERROR(__xludf.DUMMYFUNCTION("""COMPUTED_VALUE"""),45470.64583333333)</f>
        <v>45470.64583</v>
      </c>
      <c r="B366" s="5">
        <f>IFERROR(__xludf.DUMMYFUNCTION("""COMPUTED_VALUE"""),2880.85)</f>
        <v>2880.85</v>
      </c>
    </row>
    <row r="367">
      <c r="A367" s="5">
        <f>IFERROR(__xludf.DUMMYFUNCTION("""COMPUTED_VALUE"""),45471.64583333333)</f>
        <v>45471.64583</v>
      </c>
      <c r="B367" s="5">
        <f>IFERROR(__xludf.DUMMYFUNCTION("""COMPUTED_VALUE"""),2917.05)</f>
        <v>2917.05</v>
      </c>
    </row>
    <row r="368">
      <c r="A368" s="5">
        <f>IFERROR(__xludf.DUMMYFUNCTION("""COMPUTED_VALUE"""),45474.64583333333)</f>
        <v>45474.64583</v>
      </c>
      <c r="B368" s="5">
        <f>IFERROR(__xludf.DUMMYFUNCTION("""COMPUTED_VALUE"""),2927.8)</f>
        <v>2927.8</v>
      </c>
    </row>
    <row r="369">
      <c r="A369" s="5">
        <f>IFERROR(__xludf.DUMMYFUNCTION("""COMPUTED_VALUE"""),45475.64583333333)</f>
        <v>45475.64583</v>
      </c>
      <c r="B369" s="5">
        <f>IFERROR(__xludf.DUMMYFUNCTION("""COMPUTED_VALUE"""),2925.6)</f>
        <v>2925.6</v>
      </c>
    </row>
    <row r="370">
      <c r="A370" s="5">
        <f>IFERROR(__xludf.DUMMYFUNCTION("""COMPUTED_VALUE"""),45476.64583333333)</f>
        <v>45476.64583</v>
      </c>
      <c r="B370" s="5">
        <f>IFERROR(__xludf.DUMMYFUNCTION("""COMPUTED_VALUE"""),2925.55)</f>
        <v>2925.55</v>
      </c>
    </row>
    <row r="371">
      <c r="A371" s="5">
        <f>IFERROR(__xludf.DUMMYFUNCTION("""COMPUTED_VALUE"""),45477.64583333333)</f>
        <v>45477.64583</v>
      </c>
      <c r="B371" s="5">
        <f>IFERROR(__xludf.DUMMYFUNCTION("""COMPUTED_VALUE"""),2934.9)</f>
        <v>2934.9</v>
      </c>
    </row>
    <row r="372">
      <c r="A372" s="5">
        <f>IFERROR(__xludf.DUMMYFUNCTION("""COMPUTED_VALUE"""),45478.64583333333)</f>
        <v>45478.64583</v>
      </c>
      <c r="B372" s="5">
        <f>IFERROR(__xludf.DUMMYFUNCTION("""COMPUTED_VALUE"""),2935.9)</f>
        <v>2935.9</v>
      </c>
    </row>
    <row r="373">
      <c r="A373" s="5">
        <f>IFERROR(__xludf.DUMMYFUNCTION("""COMPUTED_VALUE"""),45481.64583333333)</f>
        <v>45481.64583</v>
      </c>
      <c r="B373" s="5">
        <f>IFERROR(__xludf.DUMMYFUNCTION("""COMPUTED_VALUE"""),2898.15)</f>
        <v>2898.15</v>
      </c>
    </row>
    <row r="374">
      <c r="A374" s="5">
        <f>IFERROR(__xludf.DUMMYFUNCTION("""COMPUTED_VALUE"""),45482.64583333333)</f>
        <v>45482.64583</v>
      </c>
      <c r="B374" s="5">
        <f>IFERROR(__xludf.DUMMYFUNCTION("""COMPUTED_VALUE"""),2905.0)</f>
        <v>2905</v>
      </c>
    </row>
    <row r="375">
      <c r="A375" s="5">
        <f>IFERROR(__xludf.DUMMYFUNCTION("""COMPUTED_VALUE"""),45483.64583333333)</f>
        <v>45483.64583</v>
      </c>
      <c r="B375" s="5">
        <f>IFERROR(__xludf.DUMMYFUNCTION("""COMPUTED_VALUE"""),2996.45)</f>
        <v>2996.45</v>
      </c>
    </row>
    <row r="376">
      <c r="A376" s="5">
        <f>IFERROR(__xludf.DUMMYFUNCTION("""COMPUTED_VALUE"""),45484.64583333333)</f>
        <v>45484.64583</v>
      </c>
      <c r="B376" s="5">
        <f>IFERROR(__xludf.DUMMYFUNCTION("""COMPUTED_VALUE"""),3022.05)</f>
        <v>3022.05</v>
      </c>
    </row>
    <row r="377">
      <c r="A377" s="5">
        <f>IFERROR(__xludf.DUMMYFUNCTION("""COMPUTED_VALUE"""),45485.64583333333)</f>
        <v>45485.64583</v>
      </c>
      <c r="B377" s="5">
        <f>IFERROR(__xludf.DUMMYFUNCTION("""COMPUTED_VALUE"""),2999.15)</f>
        <v>2999.15</v>
      </c>
    </row>
    <row r="378">
      <c r="A378" s="5">
        <f>IFERROR(__xludf.DUMMYFUNCTION("""COMPUTED_VALUE"""),45488.64583333333)</f>
        <v>45488.64583</v>
      </c>
      <c r="B378" s="5">
        <f>IFERROR(__xludf.DUMMYFUNCTION("""COMPUTED_VALUE"""),2956.5)</f>
        <v>2956.5</v>
      </c>
    </row>
    <row r="379">
      <c r="A379" s="5">
        <f>IFERROR(__xludf.DUMMYFUNCTION("""COMPUTED_VALUE"""),45489.64583333333)</f>
        <v>45489.64583</v>
      </c>
      <c r="B379" s="5">
        <f>IFERROR(__xludf.DUMMYFUNCTION("""COMPUTED_VALUE"""),2974.45)</f>
        <v>2974.45</v>
      </c>
    </row>
    <row r="380">
      <c r="A380" s="5">
        <f>IFERROR(__xludf.DUMMYFUNCTION("""COMPUTED_VALUE"""),45491.64583333333)</f>
        <v>45491.64583</v>
      </c>
      <c r="B380" s="5">
        <f>IFERROR(__xludf.DUMMYFUNCTION("""COMPUTED_VALUE"""),2931.55)</f>
        <v>2931.55</v>
      </c>
    </row>
    <row r="381">
      <c r="A381" s="5">
        <f>IFERROR(__xludf.DUMMYFUNCTION("""COMPUTED_VALUE"""),45492.64583333333)</f>
        <v>45492.64583</v>
      </c>
      <c r="B381" s="5">
        <f>IFERROR(__xludf.DUMMYFUNCTION("""COMPUTED_VALUE"""),2946.05)</f>
        <v>2946.05</v>
      </c>
    </row>
    <row r="382">
      <c r="A382" s="5">
        <f>IFERROR(__xludf.DUMMYFUNCTION("""COMPUTED_VALUE"""),45495.64583333333)</f>
        <v>45495.64583</v>
      </c>
      <c r="B382" s="5">
        <f>IFERROR(__xludf.DUMMYFUNCTION("""COMPUTED_VALUE"""),2934.3)</f>
        <v>2934.3</v>
      </c>
    </row>
    <row r="383">
      <c r="A383" s="5">
        <f>IFERROR(__xludf.DUMMYFUNCTION("""COMPUTED_VALUE"""),45496.64583333333)</f>
        <v>45496.64583</v>
      </c>
      <c r="B383" s="5">
        <f>IFERROR(__xludf.DUMMYFUNCTION("""COMPUTED_VALUE"""),2897.1)</f>
        <v>2897.1</v>
      </c>
    </row>
    <row r="384">
      <c r="A384" s="5">
        <f>IFERROR(__xludf.DUMMYFUNCTION("""COMPUTED_VALUE"""),45497.64583333333)</f>
        <v>45497.64583</v>
      </c>
      <c r="B384" s="5">
        <f>IFERROR(__xludf.DUMMYFUNCTION("""COMPUTED_VALUE"""),2912.8)</f>
        <v>2912.8</v>
      </c>
    </row>
    <row r="385">
      <c r="A385" s="5">
        <f>IFERROR(__xludf.DUMMYFUNCTION("""COMPUTED_VALUE"""),45498.64583333333)</f>
        <v>45498.64583</v>
      </c>
      <c r="B385" s="5">
        <f>IFERROR(__xludf.DUMMYFUNCTION("""COMPUTED_VALUE"""),2901.4)</f>
        <v>2901.4</v>
      </c>
    </row>
    <row r="386">
      <c r="A386" s="5">
        <f>IFERROR(__xludf.DUMMYFUNCTION("""COMPUTED_VALUE"""),45499.64583333333)</f>
        <v>45499.64583</v>
      </c>
      <c r="B386" s="5">
        <f>IFERROR(__xludf.DUMMYFUNCTION("""COMPUTED_VALUE"""),2950.15)</f>
        <v>2950.15</v>
      </c>
    </row>
    <row r="387">
      <c r="A387" s="5">
        <f>IFERROR(__xludf.DUMMYFUNCTION("""COMPUTED_VALUE"""),45502.64583333333)</f>
        <v>45502.64583</v>
      </c>
      <c r="B387" s="5">
        <f>IFERROR(__xludf.DUMMYFUNCTION("""COMPUTED_VALUE"""),2954.7)</f>
        <v>2954.7</v>
      </c>
    </row>
    <row r="388">
      <c r="A388" s="5">
        <f>IFERROR(__xludf.DUMMYFUNCTION("""COMPUTED_VALUE"""),45503.64583333333)</f>
        <v>45503.64583</v>
      </c>
      <c r="B388" s="5">
        <f>IFERROR(__xludf.DUMMYFUNCTION("""COMPUTED_VALUE"""),3005.05)</f>
        <v>3005.05</v>
      </c>
    </row>
    <row r="389">
      <c r="A389" s="5">
        <f>IFERROR(__xludf.DUMMYFUNCTION("""COMPUTED_VALUE"""),45504.64583333333)</f>
        <v>45504.64583</v>
      </c>
      <c r="B389" s="5">
        <f>IFERROR(__xludf.DUMMYFUNCTION("""COMPUTED_VALUE"""),3084.45)</f>
        <v>3084.45</v>
      </c>
    </row>
    <row r="390">
      <c r="A390" s="5">
        <f>IFERROR(__xludf.DUMMYFUNCTION("""COMPUTED_VALUE"""),45505.64583333333)</f>
        <v>45505.64583</v>
      </c>
      <c r="B390" s="5">
        <f>IFERROR(__xludf.DUMMYFUNCTION("""COMPUTED_VALUE"""),3099.35)</f>
        <v>3099.35</v>
      </c>
    </row>
    <row r="391">
      <c r="A391" s="5">
        <f>IFERROR(__xludf.DUMMYFUNCTION("""COMPUTED_VALUE"""),45506.64583333333)</f>
        <v>45506.64583</v>
      </c>
      <c r="B391" s="5">
        <f>IFERROR(__xludf.DUMMYFUNCTION("""COMPUTED_VALUE"""),3106.7)</f>
        <v>3106.7</v>
      </c>
    </row>
    <row r="392">
      <c r="A392" s="5">
        <f>IFERROR(__xludf.DUMMYFUNCTION("""COMPUTED_VALUE"""),45509.64583333333)</f>
        <v>45509.64583</v>
      </c>
      <c r="B392" s="5">
        <f>IFERROR(__xludf.DUMMYFUNCTION("""COMPUTED_VALUE"""),3093.4)</f>
        <v>3093.4</v>
      </c>
    </row>
    <row r="393">
      <c r="A393" s="5">
        <f>IFERROR(__xludf.DUMMYFUNCTION("""COMPUTED_VALUE"""),45510.64583333333)</f>
        <v>45510.64583</v>
      </c>
      <c r="B393" s="5">
        <f>IFERROR(__xludf.DUMMYFUNCTION("""COMPUTED_VALUE"""),3101.75)</f>
        <v>3101.75</v>
      </c>
    </row>
    <row r="394">
      <c r="A394" s="5">
        <f>IFERROR(__xludf.DUMMYFUNCTION("""COMPUTED_VALUE"""),45511.64583333333)</f>
        <v>45511.64583</v>
      </c>
      <c r="B394" s="5">
        <f>IFERROR(__xludf.DUMMYFUNCTION("""COMPUTED_VALUE"""),3101.45)</f>
        <v>3101.45</v>
      </c>
    </row>
    <row r="395">
      <c r="A395" s="5">
        <f>IFERROR(__xludf.DUMMYFUNCTION("""COMPUTED_VALUE"""),45512.64583333333)</f>
        <v>45512.64583</v>
      </c>
      <c r="B395" s="5">
        <f>IFERROR(__xludf.DUMMYFUNCTION("""COMPUTED_VALUE"""),3005.4)</f>
        <v>3005.4</v>
      </c>
    </row>
    <row r="396">
      <c r="A396" s="5">
        <f>IFERROR(__xludf.DUMMYFUNCTION("""COMPUTED_VALUE"""),45513.64583333333)</f>
        <v>45513.64583</v>
      </c>
      <c r="B396" s="5">
        <f>IFERROR(__xludf.DUMMYFUNCTION("""COMPUTED_VALUE"""),3040.6)</f>
        <v>3040.6</v>
      </c>
    </row>
    <row r="397">
      <c r="A397" s="5">
        <f>IFERROR(__xludf.DUMMYFUNCTION("""COMPUTED_VALUE"""),45516.64583333333)</f>
        <v>45516.64583</v>
      </c>
      <c r="B397" s="5">
        <f>IFERROR(__xludf.DUMMYFUNCTION("""COMPUTED_VALUE"""),3053.2)</f>
        <v>3053.2</v>
      </c>
    </row>
    <row r="398">
      <c r="A398" s="5">
        <f>IFERROR(__xludf.DUMMYFUNCTION("""COMPUTED_VALUE"""),45517.64583333333)</f>
        <v>45517.64583</v>
      </c>
      <c r="B398" s="5">
        <f>IFERROR(__xludf.DUMMYFUNCTION("""COMPUTED_VALUE"""),3023.55)</f>
        <v>3023.55</v>
      </c>
    </row>
    <row r="399">
      <c r="A399" s="5">
        <f>IFERROR(__xludf.DUMMYFUNCTION("""COMPUTED_VALUE"""),45518.64583333333)</f>
        <v>45518.64583</v>
      </c>
      <c r="B399" s="5">
        <f>IFERROR(__xludf.DUMMYFUNCTION("""COMPUTED_VALUE"""),3025.85)</f>
        <v>3025.85</v>
      </c>
    </row>
    <row r="400">
      <c r="A400" s="5">
        <f>IFERROR(__xludf.DUMMYFUNCTION("""COMPUTED_VALUE"""),45520.64583333333)</f>
        <v>45520.64583</v>
      </c>
      <c r="B400" s="5">
        <f>IFERROR(__xludf.DUMMYFUNCTION("""COMPUTED_VALUE"""),3048.15)</f>
        <v>3048.15</v>
      </c>
    </row>
    <row r="401">
      <c r="A401" s="5">
        <f>IFERROR(__xludf.DUMMYFUNCTION("""COMPUTED_VALUE"""),45523.64583333333)</f>
        <v>45523.64583</v>
      </c>
      <c r="B401" s="5">
        <f>IFERROR(__xludf.DUMMYFUNCTION("""COMPUTED_VALUE"""),3076.3)</f>
        <v>3076.3</v>
      </c>
    </row>
    <row r="402">
      <c r="A402" s="5">
        <f>IFERROR(__xludf.DUMMYFUNCTION("""COMPUTED_VALUE"""),45524.64583333333)</f>
        <v>45524.64583</v>
      </c>
      <c r="B402" s="5">
        <f>IFERROR(__xludf.DUMMYFUNCTION("""COMPUTED_VALUE"""),3103.2)</f>
        <v>3103.2</v>
      </c>
    </row>
    <row r="403">
      <c r="A403" s="5">
        <f>IFERROR(__xludf.DUMMYFUNCTION("""COMPUTED_VALUE"""),45525.64583333333)</f>
        <v>45525.64583</v>
      </c>
      <c r="B403" s="5">
        <f>IFERROR(__xludf.DUMMYFUNCTION("""COMPUTED_VALUE"""),3151.55)</f>
        <v>3151.55</v>
      </c>
    </row>
    <row r="404">
      <c r="A404" s="5">
        <f>IFERROR(__xludf.DUMMYFUNCTION("""COMPUTED_VALUE"""),45526.64583333333)</f>
        <v>45526.64583</v>
      </c>
      <c r="B404" s="5">
        <f>IFERROR(__xludf.DUMMYFUNCTION("""COMPUTED_VALUE"""),3186.6)</f>
        <v>3186.6</v>
      </c>
    </row>
    <row r="405">
      <c r="A405" s="5">
        <f>IFERROR(__xludf.DUMMYFUNCTION("""COMPUTED_VALUE"""),45527.64583333333)</f>
        <v>45527.64583</v>
      </c>
      <c r="B405" s="5">
        <f>IFERROR(__xludf.DUMMYFUNCTION("""COMPUTED_VALUE"""),3154.65)</f>
        <v>3154.65</v>
      </c>
    </row>
    <row r="406">
      <c r="A406" s="5">
        <f>IFERROR(__xludf.DUMMYFUNCTION("""COMPUTED_VALUE"""),45530.64583333333)</f>
        <v>45530.64583</v>
      </c>
      <c r="B406" s="5">
        <f>IFERROR(__xludf.DUMMYFUNCTION("""COMPUTED_VALUE"""),3171.35)</f>
        <v>3171.35</v>
      </c>
    </row>
    <row r="407">
      <c r="A407" s="5">
        <f>IFERROR(__xludf.DUMMYFUNCTION("""COMPUTED_VALUE"""),45531.64583333333)</f>
        <v>45531.64583</v>
      </c>
      <c r="B407" s="5">
        <f>IFERROR(__xludf.DUMMYFUNCTION("""COMPUTED_VALUE"""),3166.2)</f>
        <v>3166.2</v>
      </c>
    </row>
    <row r="408">
      <c r="A408" s="5">
        <f>IFERROR(__xludf.DUMMYFUNCTION("""COMPUTED_VALUE"""),45532.64583333333)</f>
        <v>45532.64583</v>
      </c>
      <c r="B408" s="5">
        <f>IFERROR(__xludf.DUMMYFUNCTION("""COMPUTED_VALUE"""),3125.5)</f>
        <v>3125.5</v>
      </c>
    </row>
    <row r="409">
      <c r="A409" s="5">
        <f>IFERROR(__xludf.DUMMYFUNCTION("""COMPUTED_VALUE"""),45533.64583333333)</f>
        <v>45533.64583</v>
      </c>
      <c r="B409" s="5">
        <f>IFERROR(__xludf.DUMMYFUNCTION("""COMPUTED_VALUE"""),3115.85)</f>
        <v>3115.85</v>
      </c>
    </row>
    <row r="410">
      <c r="A410" s="5">
        <f>IFERROR(__xludf.DUMMYFUNCTION("""COMPUTED_VALUE"""),45534.64583333333)</f>
        <v>45534.64583</v>
      </c>
      <c r="B410" s="5">
        <f>IFERROR(__xludf.DUMMYFUNCTION("""COMPUTED_VALUE"""),3126.8)</f>
        <v>3126.8</v>
      </c>
    </row>
    <row r="411">
      <c r="A411" s="5">
        <f>IFERROR(__xludf.DUMMYFUNCTION("""COMPUTED_VALUE"""),45537.64583333333)</f>
        <v>45537.64583</v>
      </c>
      <c r="B411" s="5">
        <f>IFERROR(__xludf.DUMMYFUNCTION("""COMPUTED_VALUE"""),3150.95)</f>
        <v>3150.95</v>
      </c>
    </row>
    <row r="412">
      <c r="A412" s="5">
        <f>IFERROR(__xludf.DUMMYFUNCTION("""COMPUTED_VALUE"""),45538.64583333333)</f>
        <v>45538.64583</v>
      </c>
      <c r="B412" s="5">
        <f>IFERROR(__xludf.DUMMYFUNCTION("""COMPUTED_VALUE"""),3154.85)</f>
        <v>3154.85</v>
      </c>
    </row>
    <row r="413">
      <c r="A413" s="5">
        <f>IFERROR(__xludf.DUMMYFUNCTION("""COMPUTED_VALUE"""),45539.64583333333)</f>
        <v>45539.64583</v>
      </c>
      <c r="B413" s="5">
        <f>IFERROR(__xludf.DUMMYFUNCTION("""COMPUTED_VALUE"""),3231.65)</f>
        <v>3231.65</v>
      </c>
    </row>
    <row r="414">
      <c r="A414" s="5">
        <f>IFERROR(__xludf.DUMMYFUNCTION("""COMPUTED_VALUE"""),45540.64583333333)</f>
        <v>45540.64583</v>
      </c>
      <c r="B414" s="5">
        <f>IFERROR(__xludf.DUMMYFUNCTION("""COMPUTED_VALUE"""),3238.25)</f>
        <v>3238.25</v>
      </c>
    </row>
    <row r="415">
      <c r="A415" s="5">
        <f>IFERROR(__xludf.DUMMYFUNCTION("""COMPUTED_VALUE"""),45541.64583333333)</f>
        <v>45541.64583</v>
      </c>
      <c r="B415" s="5">
        <f>IFERROR(__xludf.DUMMYFUNCTION("""COMPUTED_VALUE"""),3273.7)</f>
        <v>3273.7</v>
      </c>
    </row>
    <row r="416">
      <c r="A416" s="5">
        <f>IFERROR(__xludf.DUMMYFUNCTION("""COMPUTED_VALUE"""),45544.64583333333)</f>
        <v>45544.64583</v>
      </c>
      <c r="B416" s="5">
        <f>IFERROR(__xludf.DUMMYFUNCTION("""COMPUTED_VALUE"""),3280.75)</f>
        <v>3280.75</v>
      </c>
    </row>
    <row r="417">
      <c r="A417" s="5">
        <f>IFERROR(__xludf.DUMMYFUNCTION("""COMPUTED_VALUE"""),45545.64583333333)</f>
        <v>45545.64583</v>
      </c>
      <c r="B417" s="5">
        <f>IFERROR(__xludf.DUMMYFUNCTION("""COMPUTED_VALUE"""),3295.05)</f>
        <v>3295.05</v>
      </c>
    </row>
    <row r="418">
      <c r="A418" s="5">
        <f>IFERROR(__xludf.DUMMYFUNCTION("""COMPUTED_VALUE"""),45546.64583333333)</f>
        <v>45546.64583</v>
      </c>
      <c r="B418" s="5">
        <f>IFERROR(__xludf.DUMMYFUNCTION("""COMPUTED_VALUE"""),3367.45)</f>
        <v>3367.45</v>
      </c>
    </row>
    <row r="419">
      <c r="A419" s="5">
        <f>IFERROR(__xludf.DUMMYFUNCTION("""COMPUTED_VALUE"""),45547.64583333333)</f>
        <v>45547.64583</v>
      </c>
      <c r="B419" s="5">
        <f>IFERROR(__xludf.DUMMYFUNCTION("""COMPUTED_VALUE"""),3383.25)</f>
        <v>3383.25</v>
      </c>
    </row>
    <row r="420">
      <c r="A420" s="5">
        <f>IFERROR(__xludf.DUMMYFUNCTION("""COMPUTED_VALUE"""),45548.64583333333)</f>
        <v>45548.64583</v>
      </c>
      <c r="B420" s="5">
        <f>IFERROR(__xludf.DUMMYFUNCTION("""COMPUTED_VALUE"""),3358.05)</f>
        <v>3358.05</v>
      </c>
    </row>
    <row r="421">
      <c r="A421" s="5">
        <f>IFERROR(__xludf.DUMMYFUNCTION("""COMPUTED_VALUE"""),45551.64583333333)</f>
        <v>45551.64583</v>
      </c>
      <c r="B421" s="5">
        <f>IFERROR(__xludf.DUMMYFUNCTION("""COMPUTED_VALUE"""),3335.8)</f>
        <v>3335.8</v>
      </c>
    </row>
    <row r="422">
      <c r="A422" s="5">
        <f>IFERROR(__xludf.DUMMYFUNCTION("""COMPUTED_VALUE"""),45552.64583333333)</f>
        <v>45552.64583</v>
      </c>
      <c r="B422" s="5">
        <f>IFERROR(__xludf.DUMMYFUNCTION("""COMPUTED_VALUE"""),3312.8)</f>
        <v>3312.8</v>
      </c>
    </row>
    <row r="423">
      <c r="A423" s="5">
        <f>IFERROR(__xludf.DUMMYFUNCTION("""COMPUTED_VALUE"""),45553.64583333333)</f>
        <v>45553.64583</v>
      </c>
      <c r="B423" s="5">
        <f>IFERROR(__xludf.DUMMYFUNCTION("""COMPUTED_VALUE"""),3274.65)</f>
        <v>3274.65</v>
      </c>
    </row>
    <row r="424">
      <c r="A424" s="5">
        <f>IFERROR(__xludf.DUMMYFUNCTION("""COMPUTED_VALUE"""),45554.64583333333)</f>
        <v>45554.64583</v>
      </c>
      <c r="B424" s="5">
        <f>IFERROR(__xludf.DUMMYFUNCTION("""COMPUTED_VALUE"""),3293.85)</f>
        <v>3293.85</v>
      </c>
    </row>
    <row r="425">
      <c r="A425" s="5">
        <f>IFERROR(__xludf.DUMMYFUNCTION("""COMPUTED_VALUE"""),45555.64583333333)</f>
        <v>45555.64583</v>
      </c>
      <c r="B425" s="5">
        <f>IFERROR(__xludf.DUMMYFUNCTION("""COMPUTED_VALUE"""),3306.95)</f>
        <v>3306.95</v>
      </c>
    </row>
    <row r="426">
      <c r="A426" s="5">
        <f>IFERROR(__xludf.DUMMYFUNCTION("""COMPUTED_VALUE"""),45558.64583333333)</f>
        <v>45558.64583</v>
      </c>
      <c r="B426" s="5">
        <f>IFERROR(__xludf.DUMMYFUNCTION("""COMPUTED_VALUE"""),3277.45)</f>
        <v>3277.45</v>
      </c>
    </row>
    <row r="427">
      <c r="A427" s="5">
        <f>IFERROR(__xludf.DUMMYFUNCTION("""COMPUTED_VALUE"""),45559.64583333333)</f>
        <v>45559.64583</v>
      </c>
      <c r="B427" s="5">
        <f>IFERROR(__xludf.DUMMYFUNCTION("""COMPUTED_VALUE"""),3248.4)</f>
        <v>3248.4</v>
      </c>
    </row>
    <row r="428">
      <c r="A428" s="5">
        <f>IFERROR(__xludf.DUMMYFUNCTION("""COMPUTED_VALUE"""),45560.64583333333)</f>
        <v>45560.64583</v>
      </c>
      <c r="B428" s="5">
        <f>IFERROR(__xludf.DUMMYFUNCTION("""COMPUTED_VALUE"""),3244.75)</f>
        <v>3244.75</v>
      </c>
    </row>
    <row r="429">
      <c r="A429" s="5">
        <f>IFERROR(__xludf.DUMMYFUNCTION("""COMPUTED_VALUE"""),45561.64583333333)</f>
        <v>45561.64583</v>
      </c>
      <c r="B429" s="5">
        <f>IFERROR(__xludf.DUMMYFUNCTION("""COMPUTED_VALUE"""),3277.05)</f>
        <v>3277.05</v>
      </c>
    </row>
    <row r="430">
      <c r="A430" s="5">
        <f>IFERROR(__xludf.DUMMYFUNCTION("""COMPUTED_VALUE"""),45562.64583333333)</f>
        <v>45562.64583</v>
      </c>
      <c r="B430" s="5">
        <f>IFERROR(__xludf.DUMMYFUNCTION("""COMPUTED_VALUE"""),3310.75)</f>
        <v>3310.75</v>
      </c>
    </row>
    <row r="431">
      <c r="A431" s="5">
        <f>IFERROR(__xludf.DUMMYFUNCTION("""COMPUTED_VALUE"""),45565.64583333333)</f>
        <v>45565.64583</v>
      </c>
      <c r="B431" s="5">
        <f>IFERROR(__xludf.DUMMYFUNCTION("""COMPUTED_VALUE"""),3329.1)</f>
        <v>3329.1</v>
      </c>
    </row>
    <row r="432">
      <c r="A432" s="5">
        <f>IFERROR(__xludf.DUMMYFUNCTION("""COMPUTED_VALUE"""),45566.64583333333)</f>
        <v>45566.64583</v>
      </c>
      <c r="B432" s="5">
        <f>IFERROR(__xludf.DUMMYFUNCTION("""COMPUTED_VALUE"""),3277.35)</f>
        <v>3277.35</v>
      </c>
    </row>
    <row r="433">
      <c r="A433" s="5">
        <f>IFERROR(__xludf.DUMMYFUNCTION("""COMPUTED_VALUE"""),45568.64583333333)</f>
        <v>45568.64583</v>
      </c>
      <c r="B433" s="5">
        <f>IFERROR(__xludf.DUMMYFUNCTION("""COMPUTED_VALUE"""),3149.3)</f>
        <v>3149.3</v>
      </c>
    </row>
    <row r="434">
      <c r="A434" s="5">
        <f>IFERROR(__xludf.DUMMYFUNCTION("""COMPUTED_VALUE"""),45569.64583333333)</f>
        <v>45569.64583</v>
      </c>
      <c r="B434" s="5">
        <f>IFERROR(__xludf.DUMMYFUNCTION("""COMPUTED_VALUE"""),3072.5)</f>
        <v>3072.5</v>
      </c>
    </row>
    <row r="435">
      <c r="A435" s="5">
        <f>IFERROR(__xludf.DUMMYFUNCTION("""COMPUTED_VALUE"""),45572.64583333333)</f>
        <v>45572.64583</v>
      </c>
      <c r="B435" s="5">
        <f>IFERROR(__xludf.DUMMYFUNCTION("""COMPUTED_VALUE"""),3062.25)</f>
        <v>3062.25</v>
      </c>
    </row>
    <row r="436">
      <c r="A436" s="5">
        <f>IFERROR(__xludf.DUMMYFUNCTION("""COMPUTED_VALUE"""),45573.64583333333)</f>
        <v>45573.64583</v>
      </c>
      <c r="B436" s="5">
        <f>IFERROR(__xludf.DUMMYFUNCTION("""COMPUTED_VALUE"""),3088.05)</f>
        <v>3088.05</v>
      </c>
    </row>
    <row r="437">
      <c r="A437" s="5">
        <f>IFERROR(__xludf.DUMMYFUNCTION("""COMPUTED_VALUE"""),45574.64583333333)</f>
        <v>45574.64583</v>
      </c>
      <c r="B437" s="5">
        <f>IFERROR(__xludf.DUMMYFUNCTION("""COMPUTED_VALUE"""),3078.85)</f>
        <v>3078.85</v>
      </c>
    </row>
    <row r="438">
      <c r="A438" s="5">
        <f>IFERROR(__xludf.DUMMYFUNCTION("""COMPUTED_VALUE"""),45575.64583333333)</f>
        <v>45575.64583</v>
      </c>
      <c r="B438" s="5">
        <f>IFERROR(__xludf.DUMMYFUNCTION("""COMPUTED_VALUE"""),3059.1)</f>
        <v>3059.1</v>
      </c>
    </row>
    <row r="439">
      <c r="A439" s="5">
        <f>IFERROR(__xludf.DUMMYFUNCTION("""COMPUTED_VALUE"""),45576.64583333333)</f>
        <v>45576.64583</v>
      </c>
      <c r="B439" s="5">
        <f>IFERROR(__xludf.DUMMYFUNCTION("""COMPUTED_VALUE"""),3037.2)</f>
        <v>3037.2</v>
      </c>
    </row>
    <row r="440">
      <c r="A440" s="5">
        <f>IFERROR(__xludf.DUMMYFUNCTION("""COMPUTED_VALUE"""),45579.64583333333)</f>
        <v>45579.64583</v>
      </c>
      <c r="B440" s="5">
        <f>IFERROR(__xludf.DUMMYFUNCTION("""COMPUTED_VALUE"""),3039.15)</f>
        <v>3039.15</v>
      </c>
    </row>
    <row r="441">
      <c r="A441" s="5">
        <f>IFERROR(__xludf.DUMMYFUNCTION("""COMPUTED_VALUE"""),45580.64583333333)</f>
        <v>45580.64583</v>
      </c>
      <c r="B441" s="5">
        <f>IFERROR(__xludf.DUMMYFUNCTION("""COMPUTED_VALUE"""),3067.1)</f>
        <v>3067.1</v>
      </c>
    </row>
    <row r="442">
      <c r="A442" s="5">
        <f>IFERROR(__xludf.DUMMYFUNCTION("""COMPUTED_VALUE"""),45581.64583333333)</f>
        <v>45581.64583</v>
      </c>
      <c r="B442" s="5">
        <f>IFERROR(__xludf.DUMMYFUNCTION("""COMPUTED_VALUE"""),3082.1)</f>
        <v>3082.1</v>
      </c>
    </row>
    <row r="443">
      <c r="A443" s="5">
        <f>IFERROR(__xludf.DUMMYFUNCTION("""COMPUTED_VALUE"""),45582.64583333333)</f>
        <v>45582.64583</v>
      </c>
      <c r="B443" s="5">
        <f>IFERROR(__xludf.DUMMYFUNCTION("""COMPUTED_VALUE"""),3055.85)</f>
        <v>3055.85</v>
      </c>
    </row>
    <row r="444">
      <c r="A444" s="5">
        <f>IFERROR(__xludf.DUMMYFUNCTION("""COMPUTED_VALUE"""),45583.64583333333)</f>
        <v>45583.64583</v>
      </c>
      <c r="B444" s="5">
        <f>IFERROR(__xludf.DUMMYFUNCTION("""COMPUTED_VALUE"""),2992.15)</f>
        <v>2992.15</v>
      </c>
    </row>
    <row r="445">
      <c r="A445" s="5">
        <f>IFERROR(__xludf.DUMMYFUNCTION("""COMPUTED_VALUE"""),45586.64583333333)</f>
        <v>45586.64583</v>
      </c>
      <c r="B445" s="5">
        <f>IFERROR(__xludf.DUMMYFUNCTION("""COMPUTED_VALUE"""),3049.2)</f>
        <v>3049.2</v>
      </c>
    </row>
    <row r="446">
      <c r="A446" s="5">
        <f>IFERROR(__xludf.DUMMYFUNCTION("""COMPUTED_VALUE"""),45587.64583333333)</f>
        <v>45587.64583</v>
      </c>
      <c r="B446" s="5">
        <f>IFERROR(__xludf.DUMMYFUNCTION("""COMPUTED_VALUE"""),3006.85)</f>
        <v>3006.85</v>
      </c>
    </row>
    <row r="447">
      <c r="A447" s="5">
        <f>IFERROR(__xludf.DUMMYFUNCTION("""COMPUTED_VALUE"""),45588.64583333333)</f>
        <v>45588.64583</v>
      </c>
      <c r="B447" s="5">
        <f>IFERROR(__xludf.DUMMYFUNCTION("""COMPUTED_VALUE"""),2989.7)</f>
        <v>2989.7</v>
      </c>
    </row>
    <row r="448">
      <c r="A448" s="5">
        <f>IFERROR(__xludf.DUMMYFUNCTION("""COMPUTED_VALUE"""),45589.64583333333)</f>
        <v>45589.64583</v>
      </c>
      <c r="B448" s="5">
        <f>IFERROR(__xludf.DUMMYFUNCTION("""COMPUTED_VALUE"""),2972.0)</f>
        <v>2972</v>
      </c>
    </row>
    <row r="449">
      <c r="A449" s="5">
        <f>IFERROR(__xludf.DUMMYFUNCTION("""COMPUTED_VALUE"""),45590.64583333333)</f>
        <v>45590.64583</v>
      </c>
      <c r="B449" s="5">
        <f>IFERROR(__xludf.DUMMYFUNCTION("""COMPUTED_VALUE"""),2958.0)</f>
        <v>2958</v>
      </c>
    </row>
    <row r="450">
      <c r="A450" s="5">
        <f>IFERROR(__xludf.DUMMYFUNCTION("""COMPUTED_VALUE"""),45593.64583333333)</f>
        <v>45593.64583</v>
      </c>
      <c r="B450" s="5">
        <f>IFERROR(__xludf.DUMMYFUNCTION("""COMPUTED_VALUE"""),3001.85)</f>
        <v>3001.85</v>
      </c>
    </row>
    <row r="451">
      <c r="A451" s="5">
        <f>IFERROR(__xludf.DUMMYFUNCTION("""COMPUTED_VALUE"""),45594.64583333333)</f>
        <v>45594.64583</v>
      </c>
      <c r="B451" s="5">
        <f>IFERROR(__xludf.DUMMYFUNCTION("""COMPUTED_VALUE"""),2992.85)</f>
        <v>2992.85</v>
      </c>
    </row>
    <row r="452">
      <c r="A452" s="5">
        <f>IFERROR(__xludf.DUMMYFUNCTION("""COMPUTED_VALUE"""),45595.64583333333)</f>
        <v>45595.64583</v>
      </c>
      <c r="B452" s="5">
        <f>IFERROR(__xludf.DUMMYFUNCTION("""COMPUTED_VALUE"""),2996.65)</f>
        <v>2996.65</v>
      </c>
    </row>
    <row r="453">
      <c r="A453" s="5">
        <f>IFERROR(__xludf.DUMMYFUNCTION("""COMPUTED_VALUE"""),45596.64583333333)</f>
        <v>45596.64583</v>
      </c>
      <c r="B453" s="5">
        <f>IFERROR(__xludf.DUMMYFUNCTION("""COMPUTED_VALUE"""),2935.65)</f>
        <v>2935.65</v>
      </c>
    </row>
    <row r="454">
      <c r="A454" s="5">
        <f>IFERROR(__xludf.DUMMYFUNCTION("""COMPUTED_VALUE"""),45600.64583333333)</f>
        <v>45600.64583</v>
      </c>
      <c r="B454" s="5">
        <f>IFERROR(__xludf.DUMMYFUNCTION("""COMPUTED_VALUE"""),2915.3)</f>
        <v>2915.3</v>
      </c>
    </row>
    <row r="455">
      <c r="A455" s="5">
        <f>IFERROR(__xludf.DUMMYFUNCTION("""COMPUTED_VALUE"""),45601.64583333333)</f>
        <v>45601.64583</v>
      </c>
      <c r="B455" s="5">
        <f>IFERROR(__xludf.DUMMYFUNCTION("""COMPUTED_VALUE"""),2887.3)</f>
        <v>2887.3</v>
      </c>
    </row>
    <row r="456">
      <c r="A456" s="5">
        <f>IFERROR(__xludf.DUMMYFUNCTION("""COMPUTED_VALUE"""),45602.64583333333)</f>
        <v>45602.64583</v>
      </c>
      <c r="B456" s="5">
        <f>IFERROR(__xludf.DUMMYFUNCTION("""COMPUTED_VALUE"""),2897.3)</f>
        <v>2897.3</v>
      </c>
    </row>
    <row r="457">
      <c r="A457" s="5">
        <f>IFERROR(__xludf.DUMMYFUNCTION("""COMPUTED_VALUE"""),45603.64583333333)</f>
        <v>45603.64583</v>
      </c>
      <c r="B457" s="5">
        <f>IFERROR(__xludf.DUMMYFUNCTION("""COMPUTED_VALUE"""),2842.85)</f>
        <v>2842.85</v>
      </c>
    </row>
    <row r="458">
      <c r="A458" s="5">
        <f>IFERROR(__xludf.DUMMYFUNCTION("""COMPUTED_VALUE"""),45604.64583333333)</f>
        <v>45604.64583</v>
      </c>
      <c r="B458" s="5">
        <f>IFERROR(__xludf.DUMMYFUNCTION("""COMPUTED_VALUE"""),2769.45)</f>
        <v>2769.45</v>
      </c>
    </row>
    <row r="459">
      <c r="A459" s="5">
        <f>IFERROR(__xludf.DUMMYFUNCTION("""COMPUTED_VALUE"""),45607.64583333333)</f>
        <v>45607.64583</v>
      </c>
      <c r="B459" s="5">
        <f>IFERROR(__xludf.DUMMYFUNCTION("""COMPUTED_VALUE"""),2543.1)</f>
        <v>2543.1</v>
      </c>
    </row>
    <row r="460">
      <c r="A460" s="5">
        <f>IFERROR(__xludf.DUMMYFUNCTION("""COMPUTED_VALUE"""),45608.64583333333)</f>
        <v>45608.64583</v>
      </c>
      <c r="B460" s="5">
        <f>IFERROR(__xludf.DUMMYFUNCTION("""COMPUTED_VALUE"""),2474.85)</f>
        <v>2474.85</v>
      </c>
    </row>
    <row r="461">
      <c r="A461" s="5">
        <f>IFERROR(__xludf.DUMMYFUNCTION("""COMPUTED_VALUE"""),45609.64583333333)</f>
        <v>45609.64583</v>
      </c>
      <c r="B461" s="5">
        <f>IFERROR(__xludf.DUMMYFUNCTION("""COMPUTED_VALUE"""),2470.5)</f>
        <v>2470.5</v>
      </c>
    </row>
    <row r="462">
      <c r="A462" s="5">
        <f>IFERROR(__xludf.DUMMYFUNCTION("""COMPUTED_VALUE"""),45610.64583333333)</f>
        <v>45610.64583</v>
      </c>
      <c r="B462" s="5">
        <f>IFERROR(__xludf.DUMMYFUNCTION("""COMPUTED_VALUE"""),2483.15)</f>
        <v>2483.15</v>
      </c>
    </row>
    <row r="463">
      <c r="A463" s="5">
        <f>IFERROR(__xludf.DUMMYFUNCTION("""COMPUTED_VALUE"""),45614.64583333333)</f>
        <v>45614.64583</v>
      </c>
      <c r="B463" s="5">
        <f>IFERROR(__xludf.DUMMYFUNCTION("""COMPUTED_VALUE"""),2483.7)</f>
        <v>2483.7</v>
      </c>
    </row>
    <row r="464">
      <c r="A464" s="5">
        <f>IFERROR(__xludf.DUMMYFUNCTION("""COMPUTED_VALUE"""),45615.64583333333)</f>
        <v>45615.64583</v>
      </c>
      <c r="B464" s="5">
        <f>IFERROR(__xludf.DUMMYFUNCTION("""COMPUTED_VALUE"""),2483.7)</f>
        <v>2483.7</v>
      </c>
    </row>
    <row r="465">
      <c r="A465" s="5">
        <f>IFERROR(__xludf.DUMMYFUNCTION("""COMPUTED_VALUE"""),45617.64583333333)</f>
        <v>45617.64583</v>
      </c>
      <c r="B465" s="5">
        <f>IFERROR(__xludf.DUMMYFUNCTION("""COMPUTED_VALUE"""),2428.15)</f>
        <v>2428.15</v>
      </c>
    </row>
    <row r="466">
      <c r="A466" s="5">
        <f>IFERROR(__xludf.DUMMYFUNCTION("""COMPUTED_VALUE"""),45618.64583333333)</f>
        <v>45618.64583</v>
      </c>
      <c r="B466" s="5">
        <f>IFERROR(__xludf.DUMMYFUNCTION("""COMPUTED_VALUE"""),2472.2)</f>
        <v>2472.2</v>
      </c>
    </row>
    <row r="467">
      <c r="A467" s="5">
        <f>IFERROR(__xludf.DUMMYFUNCTION("""COMPUTED_VALUE"""),45621.64583333333)</f>
        <v>45621.64583</v>
      </c>
      <c r="B467" s="5">
        <f>IFERROR(__xludf.DUMMYFUNCTION("""COMPUTED_VALUE"""),2459.7)</f>
        <v>2459.7</v>
      </c>
    </row>
    <row r="468">
      <c r="A468" s="5">
        <f>IFERROR(__xludf.DUMMYFUNCTION("""COMPUTED_VALUE"""),45622.64583333333)</f>
        <v>45622.64583</v>
      </c>
      <c r="B468" s="5">
        <f>IFERROR(__xludf.DUMMYFUNCTION("""COMPUTED_VALUE"""),2505.0)</f>
        <v>2505</v>
      </c>
    </row>
    <row r="469">
      <c r="A469" s="5">
        <f>IFERROR(__xludf.DUMMYFUNCTION("""COMPUTED_VALUE"""),45623.64583333333)</f>
        <v>45623.64583</v>
      </c>
      <c r="B469" s="5">
        <f>IFERROR(__xludf.DUMMYFUNCTION("""COMPUTED_VALUE"""),2491.9)</f>
        <v>2491.9</v>
      </c>
    </row>
    <row r="470">
      <c r="A470" s="5">
        <f>IFERROR(__xludf.DUMMYFUNCTION("""COMPUTED_VALUE"""),45624.64583333333)</f>
        <v>45624.64583</v>
      </c>
      <c r="B470" s="5">
        <f>IFERROR(__xludf.DUMMYFUNCTION("""COMPUTED_VALUE"""),2458.05)</f>
        <v>2458.05</v>
      </c>
    </row>
    <row r="471">
      <c r="A471" s="5">
        <f>IFERROR(__xludf.DUMMYFUNCTION("""COMPUTED_VALUE"""),45625.64583333333)</f>
        <v>45625.64583</v>
      </c>
      <c r="B471" s="5">
        <f>IFERROR(__xludf.DUMMYFUNCTION("""COMPUTED_VALUE"""),2479.6)</f>
        <v>2479.6</v>
      </c>
    </row>
    <row r="472">
      <c r="A472" s="5">
        <f>IFERROR(__xludf.DUMMYFUNCTION("""COMPUTED_VALUE"""),45628.64583333333)</f>
        <v>45628.64583</v>
      </c>
      <c r="B472" s="5">
        <f>IFERROR(__xludf.DUMMYFUNCTION("""COMPUTED_VALUE"""),2479.05)</f>
        <v>2479.05</v>
      </c>
    </row>
    <row r="473">
      <c r="A473" s="5">
        <f>IFERROR(__xludf.DUMMYFUNCTION("""COMPUTED_VALUE"""),45629.64583333333)</f>
        <v>45629.64583</v>
      </c>
      <c r="B473" s="5">
        <f>IFERROR(__xludf.DUMMYFUNCTION("""COMPUTED_VALUE"""),2469.4)</f>
        <v>2469.4</v>
      </c>
    </row>
    <row r="474">
      <c r="A474" s="5">
        <f>IFERROR(__xludf.DUMMYFUNCTION("""COMPUTED_VALUE"""),45630.64583333333)</f>
        <v>45630.64583</v>
      </c>
      <c r="B474" s="5">
        <f>IFERROR(__xludf.DUMMYFUNCTION("""COMPUTED_VALUE"""),2459.45)</f>
        <v>2459.45</v>
      </c>
    </row>
    <row r="475">
      <c r="A475" s="5">
        <f>IFERROR(__xludf.DUMMYFUNCTION("""COMPUTED_VALUE"""),45631.64583333333)</f>
        <v>45631.64583</v>
      </c>
      <c r="B475" s="5">
        <f>IFERROR(__xludf.DUMMYFUNCTION("""COMPUTED_VALUE"""),2452.2)</f>
        <v>2452.2</v>
      </c>
    </row>
    <row r="476">
      <c r="A476" s="5">
        <f>IFERROR(__xludf.DUMMYFUNCTION("""COMPUTED_VALUE"""),45632.64583333333)</f>
        <v>45632.64583</v>
      </c>
      <c r="B476" s="5">
        <f>IFERROR(__xludf.DUMMYFUNCTION("""COMPUTED_VALUE"""),2429.7)</f>
        <v>2429.7</v>
      </c>
    </row>
    <row r="477">
      <c r="A477" s="5">
        <f>IFERROR(__xludf.DUMMYFUNCTION("""COMPUTED_VALUE"""),45635.64583333333)</f>
        <v>45635.64583</v>
      </c>
      <c r="B477" s="5">
        <f>IFERROR(__xludf.DUMMYFUNCTION("""COMPUTED_VALUE"""),2391.85)</f>
        <v>2391.85</v>
      </c>
    </row>
    <row r="478">
      <c r="A478" s="5">
        <f>IFERROR(__xludf.DUMMYFUNCTION("""COMPUTED_VALUE"""),45636.64583333333)</f>
        <v>45636.64583</v>
      </c>
      <c r="B478" s="5">
        <f>IFERROR(__xludf.DUMMYFUNCTION("""COMPUTED_VALUE"""),2388.9)</f>
        <v>2388.9</v>
      </c>
    </row>
    <row r="479">
      <c r="A479" s="5">
        <f>IFERROR(__xludf.DUMMYFUNCTION("""COMPUTED_VALUE"""),45637.64583333333)</f>
        <v>45637.64583</v>
      </c>
      <c r="B479" s="5">
        <f>IFERROR(__xludf.DUMMYFUNCTION("""COMPUTED_VALUE"""),2417.3)</f>
        <v>2417.3</v>
      </c>
    </row>
    <row r="480">
      <c r="A480" s="5">
        <f>IFERROR(__xludf.DUMMYFUNCTION("""COMPUTED_VALUE"""),45638.64583333333)</f>
        <v>45638.64583</v>
      </c>
      <c r="B480" s="5">
        <f>IFERROR(__xludf.DUMMYFUNCTION("""COMPUTED_VALUE"""),2389.55)</f>
        <v>2389.55</v>
      </c>
    </row>
    <row r="481">
      <c r="A481" s="5">
        <f>IFERROR(__xludf.DUMMYFUNCTION("""COMPUTED_VALUE"""),45639.64583333333)</f>
        <v>45639.64583</v>
      </c>
      <c r="B481" s="5">
        <f>IFERROR(__xludf.DUMMYFUNCTION("""COMPUTED_VALUE"""),2407.65)</f>
        <v>2407.65</v>
      </c>
    </row>
    <row r="482">
      <c r="A482" s="5">
        <f>IFERROR(__xludf.DUMMYFUNCTION("""COMPUTED_VALUE"""),45642.64583333333)</f>
        <v>45642.64583</v>
      </c>
      <c r="B482" s="5">
        <f>IFERROR(__xludf.DUMMYFUNCTION("""COMPUTED_VALUE"""),2402.25)</f>
        <v>2402.25</v>
      </c>
    </row>
    <row r="483">
      <c r="A483" s="5">
        <f>IFERROR(__xludf.DUMMYFUNCTION("""COMPUTED_VALUE"""),45643.64583333333)</f>
        <v>45643.64583</v>
      </c>
      <c r="B483" s="5">
        <f>IFERROR(__xludf.DUMMYFUNCTION("""COMPUTED_VALUE"""),2356.0)</f>
        <v>2356</v>
      </c>
    </row>
    <row r="484">
      <c r="A484" s="5">
        <f>IFERROR(__xludf.DUMMYFUNCTION("""COMPUTED_VALUE"""),45644.64583333333)</f>
        <v>45644.64583</v>
      </c>
      <c r="B484" s="5">
        <f>IFERROR(__xludf.DUMMYFUNCTION("""COMPUTED_VALUE"""),2345.45)</f>
        <v>2345.45</v>
      </c>
    </row>
    <row r="485">
      <c r="A485" s="5">
        <f>IFERROR(__xludf.DUMMYFUNCTION("""COMPUTED_VALUE"""),45645.64583333333)</f>
        <v>45645.64583</v>
      </c>
      <c r="B485" s="5">
        <f>IFERROR(__xludf.DUMMYFUNCTION("""COMPUTED_VALUE"""),2291.85)</f>
        <v>2291.85</v>
      </c>
    </row>
    <row r="486">
      <c r="A486" s="5">
        <f>IFERROR(__xludf.DUMMYFUNCTION("""COMPUTED_VALUE"""),45646.64583333333)</f>
        <v>45646.64583</v>
      </c>
      <c r="B486" s="5">
        <f>IFERROR(__xludf.DUMMYFUNCTION("""COMPUTED_VALUE"""),2282.35)</f>
        <v>2282.35</v>
      </c>
    </row>
    <row r="487">
      <c r="A487" s="5">
        <f>IFERROR(__xludf.DUMMYFUNCTION("""COMPUTED_VALUE"""),45649.64583333333)</f>
        <v>45649.64583</v>
      </c>
      <c r="B487" s="5">
        <f>IFERROR(__xludf.DUMMYFUNCTION("""COMPUTED_VALUE"""),2279.2)</f>
        <v>2279.2</v>
      </c>
    </row>
    <row r="488">
      <c r="A488" s="5">
        <f>IFERROR(__xludf.DUMMYFUNCTION("""COMPUTED_VALUE"""),45650.64583333333)</f>
        <v>45650.64583</v>
      </c>
      <c r="B488" s="5">
        <f>IFERROR(__xludf.DUMMYFUNCTION("""COMPUTED_VALUE"""),2284.0)</f>
        <v>2284</v>
      </c>
    </row>
    <row r="489">
      <c r="A489" s="5">
        <f>IFERROR(__xludf.DUMMYFUNCTION("""COMPUTED_VALUE"""),45652.64583333333)</f>
        <v>45652.64583</v>
      </c>
      <c r="B489" s="5">
        <f>IFERROR(__xludf.DUMMYFUNCTION("""COMPUTED_VALUE"""),2262.4)</f>
        <v>2262.4</v>
      </c>
    </row>
    <row r="490">
      <c r="A490" s="5">
        <f>IFERROR(__xludf.DUMMYFUNCTION("""COMPUTED_VALUE"""),45653.64583333333)</f>
        <v>45653.64583</v>
      </c>
      <c r="B490" s="5">
        <f>IFERROR(__xludf.DUMMYFUNCTION("""COMPUTED_VALUE"""),2271.4)</f>
        <v>2271.4</v>
      </c>
    </row>
    <row r="491">
      <c r="A491" s="5">
        <f>IFERROR(__xludf.DUMMYFUNCTION("""COMPUTED_VALUE"""),45656.64583333333)</f>
        <v>45656.64583</v>
      </c>
      <c r="B491" s="5">
        <f>IFERROR(__xludf.DUMMYFUNCTION("""COMPUTED_VALUE"""),2288.25)</f>
        <v>2288.25</v>
      </c>
    </row>
    <row r="492">
      <c r="A492" s="5">
        <f>IFERROR(__xludf.DUMMYFUNCTION("""COMPUTED_VALUE"""),45657.64583333333)</f>
        <v>45657.64583</v>
      </c>
      <c r="B492" s="5">
        <f>IFERROR(__xludf.DUMMYFUNCTION("""COMPUTED_VALUE"""),2281.35)</f>
        <v>2281.35</v>
      </c>
    </row>
    <row r="493">
      <c r="A493" s="5">
        <f>IFERROR(__xludf.DUMMYFUNCTION("""COMPUTED_VALUE"""),45658.64583333333)</f>
        <v>45658.64583</v>
      </c>
      <c r="B493" s="5">
        <f>IFERROR(__xludf.DUMMYFUNCTION("""COMPUTED_VALUE"""),2304.65)</f>
        <v>2304.65</v>
      </c>
    </row>
    <row r="494">
      <c r="A494" s="5">
        <f>IFERROR(__xludf.DUMMYFUNCTION("""COMPUTED_VALUE"""),45659.64583333333)</f>
        <v>45659.64583</v>
      </c>
      <c r="B494" s="5">
        <f>IFERROR(__xludf.DUMMYFUNCTION("""COMPUTED_VALUE"""),2343.25)</f>
        <v>2343.25</v>
      </c>
    </row>
    <row r="495">
      <c r="A495" s="5">
        <f>IFERROR(__xludf.DUMMYFUNCTION("""COMPUTED_VALUE"""),45660.64583333333)</f>
        <v>45660.64583</v>
      </c>
      <c r="B495" s="5">
        <f>IFERROR(__xludf.DUMMYFUNCTION("""COMPUTED_VALUE"""),2335.95)</f>
        <v>2335.95</v>
      </c>
    </row>
    <row r="496">
      <c r="A496" s="5">
        <f>IFERROR(__xludf.DUMMYFUNCTION("""COMPUTED_VALUE"""),45663.64583333333)</f>
        <v>45663.64583</v>
      </c>
      <c r="B496" s="5">
        <f>IFERROR(__xludf.DUMMYFUNCTION("""COMPUTED_VALUE"""),2267.15)</f>
        <v>2267.15</v>
      </c>
    </row>
    <row r="497">
      <c r="A497" s="5">
        <f>IFERROR(__xludf.DUMMYFUNCTION("""COMPUTED_VALUE"""),45664.64583333333)</f>
        <v>45664.64583</v>
      </c>
      <c r="B497" s="5">
        <f>IFERROR(__xludf.DUMMYFUNCTION("""COMPUTED_VALUE"""),2292.6)</f>
        <v>2292.6</v>
      </c>
    </row>
    <row r="498">
      <c r="A498" s="5">
        <f>IFERROR(__xludf.DUMMYFUNCTION("""COMPUTED_VALUE"""),45665.64583333333)</f>
        <v>45665.64583</v>
      </c>
      <c r="B498" s="5">
        <f>IFERROR(__xludf.DUMMYFUNCTION("""COMPUTED_VALUE"""),2334.35)</f>
        <v>2334.35</v>
      </c>
    </row>
    <row r="499">
      <c r="A499" s="5">
        <f>IFERROR(__xludf.DUMMYFUNCTION("""COMPUTED_VALUE"""),45666.64583333333)</f>
        <v>45666.64583</v>
      </c>
      <c r="B499" s="5">
        <f>IFERROR(__xludf.DUMMYFUNCTION("""COMPUTED_VALUE"""),2350.2)</f>
        <v>2350.2</v>
      </c>
    </row>
    <row r="500">
      <c r="A500" s="5">
        <f>IFERROR(__xludf.DUMMYFUNCTION("""COMPUTED_VALUE"""),45667.64583333333)</f>
        <v>45667.64583</v>
      </c>
      <c r="B500" s="5">
        <f>IFERROR(__xludf.DUMMYFUNCTION("""COMPUTED_VALUE"""),2320.75)</f>
        <v>2320.75</v>
      </c>
    </row>
    <row r="501">
      <c r="A501" s="5">
        <f>IFERROR(__xludf.DUMMYFUNCTION("""COMPUTED_VALUE"""),45670.64583333333)</f>
        <v>45670.64583</v>
      </c>
      <c r="B501" s="5">
        <f>IFERROR(__xludf.DUMMYFUNCTION("""COMPUTED_VALUE"""),2252.65)</f>
        <v>2252.65</v>
      </c>
    </row>
    <row r="502">
      <c r="A502" s="5">
        <f>IFERROR(__xludf.DUMMYFUNCTION("""COMPUTED_VALUE"""),45671.64583333333)</f>
        <v>45671.64583</v>
      </c>
      <c r="B502" s="5">
        <f>IFERROR(__xludf.DUMMYFUNCTION("""COMPUTED_VALUE"""),2239.95)</f>
        <v>2239.95</v>
      </c>
    </row>
    <row r="503">
      <c r="A503" s="5">
        <f>IFERROR(__xludf.DUMMYFUNCTION("""COMPUTED_VALUE"""),45672.64583333333)</f>
        <v>45672.64583</v>
      </c>
      <c r="B503" s="5">
        <f>IFERROR(__xludf.DUMMYFUNCTION("""COMPUTED_VALUE"""),2229.7)</f>
        <v>2229.7</v>
      </c>
    </row>
    <row r="504">
      <c r="A504" s="5">
        <f>IFERROR(__xludf.DUMMYFUNCTION("""COMPUTED_VALUE"""),45673.64583333333)</f>
        <v>45673.64583</v>
      </c>
      <c r="B504" s="5">
        <f>IFERROR(__xludf.DUMMYFUNCTION("""COMPUTED_VALUE"""),2215.6)</f>
        <v>2215.6</v>
      </c>
    </row>
    <row r="505">
      <c r="A505" s="5">
        <f>IFERROR(__xludf.DUMMYFUNCTION("""COMPUTED_VALUE"""),45674.64583333333)</f>
        <v>45674.64583</v>
      </c>
      <c r="B505" s="5">
        <f>IFERROR(__xludf.DUMMYFUNCTION("""COMPUTED_VALUE"""),2261.0)</f>
        <v>2261</v>
      </c>
    </row>
    <row r="506">
      <c r="A506" s="5">
        <f>IFERROR(__xludf.DUMMYFUNCTION("""COMPUTED_VALUE"""),45677.64583333333)</f>
        <v>45677.64583</v>
      </c>
      <c r="B506" s="5">
        <f>IFERROR(__xludf.DUMMYFUNCTION("""COMPUTED_VALUE"""),2280.55)</f>
        <v>2280.55</v>
      </c>
    </row>
    <row r="507">
      <c r="A507" s="5">
        <f>IFERROR(__xludf.DUMMYFUNCTION("""COMPUTED_VALUE"""),45678.64583333333)</f>
        <v>45678.64583</v>
      </c>
      <c r="B507" s="5">
        <f>IFERROR(__xludf.DUMMYFUNCTION("""COMPUTED_VALUE"""),2260.35)</f>
        <v>2260.35</v>
      </c>
    </row>
    <row r="508">
      <c r="A508" s="5">
        <f>IFERROR(__xludf.DUMMYFUNCTION("""COMPUTED_VALUE"""),45679.64583333333)</f>
        <v>45679.64583</v>
      </c>
      <c r="B508" s="5">
        <f>IFERROR(__xludf.DUMMYFUNCTION("""COMPUTED_VALUE"""),2262.1)</f>
        <v>2262.1</v>
      </c>
    </row>
    <row r="509">
      <c r="A509" s="5">
        <f>IFERROR(__xludf.DUMMYFUNCTION("""COMPUTED_VALUE"""),45680.64583333333)</f>
        <v>45680.64583</v>
      </c>
      <c r="B509" s="5">
        <f>IFERROR(__xludf.DUMMYFUNCTION("""COMPUTED_VALUE"""),2276.35)</f>
        <v>2276.35</v>
      </c>
    </row>
    <row r="510">
      <c r="A510" s="5">
        <f>IFERROR(__xludf.DUMMYFUNCTION("""COMPUTED_VALUE"""),45681.64583333333)</f>
        <v>45681.64583</v>
      </c>
      <c r="B510" s="5">
        <f>IFERROR(__xludf.DUMMYFUNCTION("""COMPUTED_VALUE"""),2262.4)</f>
        <v>2262.4</v>
      </c>
    </row>
    <row r="511">
      <c r="A511" s="5">
        <f>IFERROR(__xludf.DUMMYFUNCTION("""COMPUTED_VALUE"""),45684.64583333333)</f>
        <v>45684.64583</v>
      </c>
      <c r="B511" s="5">
        <f>IFERROR(__xludf.DUMMYFUNCTION("""COMPUTED_VALUE"""),2251.5)</f>
        <v>2251.5</v>
      </c>
    </row>
    <row r="512">
      <c r="A512" s="5">
        <f>IFERROR(__xludf.DUMMYFUNCTION("""COMPUTED_VALUE"""),45685.64583333333)</f>
        <v>45685.64583</v>
      </c>
      <c r="B512" s="5">
        <f>IFERROR(__xludf.DUMMYFUNCTION("""COMPUTED_VALUE"""),2241.8)</f>
        <v>2241.8</v>
      </c>
    </row>
    <row r="513">
      <c r="A513" s="5">
        <f>IFERROR(__xludf.DUMMYFUNCTION("""COMPUTED_VALUE"""),45686.64583333333)</f>
        <v>45686.64583</v>
      </c>
      <c r="B513" s="5">
        <f>IFERROR(__xludf.DUMMYFUNCTION("""COMPUTED_VALUE"""),2223.15)</f>
        <v>2223.15</v>
      </c>
    </row>
    <row r="514">
      <c r="A514" s="5">
        <f>IFERROR(__xludf.DUMMYFUNCTION("""COMPUTED_VALUE"""),45687.64583333333)</f>
        <v>45687.64583</v>
      </c>
      <c r="B514" s="5">
        <f>IFERROR(__xludf.DUMMYFUNCTION("""COMPUTED_VALUE"""),2249.85)</f>
        <v>2249.85</v>
      </c>
    </row>
    <row r="515">
      <c r="A515" s="5">
        <f>IFERROR(__xludf.DUMMYFUNCTION("""COMPUTED_VALUE"""),45688.64583333333)</f>
        <v>45688.64583</v>
      </c>
      <c r="B515" s="5">
        <f>IFERROR(__xludf.DUMMYFUNCTION("""COMPUTED_VALUE"""),2300.8)</f>
        <v>2300.8</v>
      </c>
    </row>
    <row r="516">
      <c r="A516" s="5">
        <f>IFERROR(__xludf.DUMMYFUNCTION("""COMPUTED_VALUE"""),45691.64583333333)</f>
        <v>45691.64583</v>
      </c>
      <c r="B516" s="5">
        <f>IFERROR(__xludf.DUMMYFUNCTION("""COMPUTED_VALUE"""),2292.25)</f>
        <v>2292.25</v>
      </c>
    </row>
    <row r="517">
      <c r="A517" s="5">
        <f>IFERROR(__xludf.DUMMYFUNCTION("""COMPUTED_VALUE"""),45692.64583333333)</f>
        <v>45692.64583</v>
      </c>
      <c r="B517" s="5">
        <f>IFERROR(__xludf.DUMMYFUNCTION("""COMPUTED_VALUE"""),2354.35)</f>
        <v>2354.35</v>
      </c>
    </row>
    <row r="518">
      <c r="A518" s="5">
        <f>IFERROR(__xludf.DUMMYFUNCTION("""COMPUTED_VALUE"""),45693.64583333333)</f>
        <v>45693.64583</v>
      </c>
      <c r="B518" s="5">
        <f>IFERROR(__xludf.DUMMYFUNCTION("""COMPUTED_VALUE"""),2275.2)</f>
        <v>2275.2</v>
      </c>
    </row>
    <row r="519">
      <c r="A519" s="5">
        <f>IFERROR(__xludf.DUMMYFUNCTION("""COMPUTED_VALUE"""),45694.64583333333)</f>
        <v>45694.64583</v>
      </c>
      <c r="B519" s="5">
        <f>IFERROR(__xludf.DUMMYFUNCTION("""COMPUTED_VALUE"""),2263.4)</f>
        <v>2263.4</v>
      </c>
    </row>
    <row r="520">
      <c r="A520" s="5">
        <f>IFERROR(__xludf.DUMMYFUNCTION("""COMPUTED_VALUE"""),45695.64583333333)</f>
        <v>45695.64583</v>
      </c>
      <c r="B520" s="5">
        <f>IFERROR(__xludf.DUMMYFUNCTION("""COMPUTED_VALUE"""),2271.0)</f>
        <v>2271</v>
      </c>
    </row>
    <row r="521">
      <c r="A521" s="5">
        <f>IFERROR(__xludf.DUMMYFUNCTION("""COMPUTED_VALUE"""),45698.64583333333)</f>
        <v>45698.64583</v>
      </c>
      <c r="B521" s="5">
        <f>IFERROR(__xludf.DUMMYFUNCTION("""COMPUTED_VALUE"""),2270.15)</f>
        <v>2270.15</v>
      </c>
    </row>
    <row r="522">
      <c r="A522" s="5">
        <f>IFERROR(__xludf.DUMMYFUNCTION("""COMPUTED_VALUE"""),45699.64583333333)</f>
        <v>45699.64583</v>
      </c>
      <c r="B522" s="5">
        <f>IFERROR(__xludf.DUMMYFUNCTION("""COMPUTED_VALUE"""),2240.85)</f>
        <v>2240.85</v>
      </c>
    </row>
    <row r="523">
      <c r="A523" s="5">
        <f>IFERROR(__xludf.DUMMYFUNCTION("""COMPUTED_VALUE"""),45700.64583333333)</f>
        <v>45700.64583</v>
      </c>
      <c r="B523" s="5">
        <f>IFERROR(__xludf.DUMMYFUNCTION("""COMPUTED_VALUE"""),2228.25)</f>
        <v>2228.25</v>
      </c>
    </row>
    <row r="524">
      <c r="A524" s="5">
        <f>IFERROR(__xludf.DUMMYFUNCTION("""COMPUTED_VALUE"""),45701.64583333333)</f>
        <v>45701.64583</v>
      </c>
      <c r="B524" s="5">
        <f>IFERROR(__xludf.DUMMYFUNCTION("""COMPUTED_VALUE"""),2236.4)</f>
        <v>2236.4</v>
      </c>
    </row>
    <row r="525">
      <c r="A525" s="5">
        <f>IFERROR(__xludf.DUMMYFUNCTION("""COMPUTED_VALUE"""),45702.64583333333)</f>
        <v>45702.64583</v>
      </c>
      <c r="B525" s="5">
        <f>IFERROR(__xludf.DUMMYFUNCTION("""COMPUTED_VALUE"""),2231.3)</f>
        <v>2231.3</v>
      </c>
    </row>
    <row r="526">
      <c r="A526" s="5">
        <f>IFERROR(__xludf.DUMMYFUNCTION("""COMPUTED_VALUE"""),45705.64583333333)</f>
        <v>45705.64583</v>
      </c>
      <c r="B526" s="5">
        <f>IFERROR(__xludf.DUMMYFUNCTION("""COMPUTED_VALUE"""),2250.85)</f>
        <v>2250.85</v>
      </c>
    </row>
    <row r="527">
      <c r="A527" s="5">
        <f>IFERROR(__xludf.DUMMYFUNCTION("""COMPUTED_VALUE"""),45706.64583333333)</f>
        <v>45706.64583</v>
      </c>
      <c r="B527" s="5">
        <f>IFERROR(__xludf.DUMMYFUNCTION("""COMPUTED_VALUE"""),2237.6)</f>
        <v>2237.6</v>
      </c>
    </row>
    <row r="528">
      <c r="A528" s="5">
        <f>IFERROR(__xludf.DUMMYFUNCTION("""COMPUTED_VALUE"""),45707.64583333333)</f>
        <v>45707.64583</v>
      </c>
      <c r="B528" s="5">
        <f>IFERROR(__xludf.DUMMYFUNCTION("""COMPUTED_VALUE"""),2239.1)</f>
        <v>2239.1</v>
      </c>
    </row>
    <row r="529">
      <c r="A529" s="5">
        <f>IFERROR(__xludf.DUMMYFUNCTION("""COMPUTED_VALUE"""),45708.64583333333)</f>
        <v>45708.64583</v>
      </c>
      <c r="B529" s="5">
        <f>IFERROR(__xludf.DUMMYFUNCTION("""COMPUTED_VALUE"""),2249.05)</f>
        <v>2249.05</v>
      </c>
    </row>
    <row r="530">
      <c r="A530" s="5">
        <f>IFERROR(__xludf.DUMMYFUNCTION("""COMPUTED_VALUE"""),45709.64583333333)</f>
        <v>45709.64583</v>
      </c>
      <c r="B530" s="5">
        <f>IFERROR(__xludf.DUMMYFUNCTION("""COMPUTED_VALUE"""),2257.6)</f>
        <v>2257.6</v>
      </c>
    </row>
    <row r="531">
      <c r="A531" s="5">
        <f>IFERROR(__xludf.DUMMYFUNCTION("""COMPUTED_VALUE"""),45712.64583333333)</f>
        <v>45712.64583</v>
      </c>
      <c r="B531" s="5">
        <f>IFERROR(__xludf.DUMMYFUNCTION("""COMPUTED_VALUE"""),2246.2)</f>
        <v>2246.2</v>
      </c>
    </row>
    <row r="532">
      <c r="A532" s="5">
        <f>IFERROR(__xludf.DUMMYFUNCTION("""COMPUTED_VALUE"""),45713.64583333333)</f>
        <v>45713.64583</v>
      </c>
      <c r="B532" s="5">
        <f>IFERROR(__xludf.DUMMYFUNCTION("""COMPUTED_VALUE"""),2224.75)</f>
        <v>2224.75</v>
      </c>
    </row>
    <row r="533">
      <c r="A533" s="5">
        <f>IFERROR(__xludf.DUMMYFUNCTION("""COMPUTED_VALUE"""),45715.64583333333)</f>
        <v>45715.64583</v>
      </c>
      <c r="B533" s="5">
        <f>IFERROR(__xludf.DUMMYFUNCTION("""COMPUTED_VALUE"""),2213.65)</f>
        <v>2213.65</v>
      </c>
    </row>
    <row r="534">
      <c r="A534" s="5">
        <f>IFERROR(__xludf.DUMMYFUNCTION("""COMPUTED_VALUE"""),45716.64583333333)</f>
        <v>45716.64583</v>
      </c>
      <c r="B534" s="5">
        <f>IFERROR(__xludf.DUMMYFUNCTION("""COMPUTED_VALUE"""),2179.75)</f>
        <v>2179.75</v>
      </c>
    </row>
    <row r="535">
      <c r="A535" s="5">
        <f>IFERROR(__xludf.DUMMYFUNCTION("""COMPUTED_VALUE"""),45719.64583333333)</f>
        <v>45719.64583</v>
      </c>
      <c r="B535" s="5">
        <f>IFERROR(__xludf.DUMMYFUNCTION("""COMPUTED_VALUE"""),2166.4)</f>
        <v>2166.4</v>
      </c>
    </row>
    <row r="536">
      <c r="A536" s="5">
        <f>IFERROR(__xludf.DUMMYFUNCTION("""COMPUTED_VALUE"""),45720.64583333333)</f>
        <v>45720.64583</v>
      </c>
      <c r="B536" s="5">
        <f>IFERROR(__xludf.DUMMYFUNCTION("""COMPUTED_VALUE"""),2132.1)</f>
        <v>2132.1</v>
      </c>
    </row>
    <row r="537">
      <c r="A537" s="5">
        <f>IFERROR(__xludf.DUMMYFUNCTION("""COMPUTED_VALUE"""),45721.64583333333)</f>
        <v>45721.64583</v>
      </c>
      <c r="B537" s="5">
        <f>IFERROR(__xludf.DUMMYFUNCTION("""COMPUTED_VALUE"""),2164.15)</f>
        <v>2164.15</v>
      </c>
    </row>
    <row r="538">
      <c r="A538" s="5">
        <f>IFERROR(__xludf.DUMMYFUNCTION("""COMPUTED_VALUE"""),45722.64583333333)</f>
        <v>45722.64583</v>
      </c>
      <c r="B538" s="5">
        <f>IFERROR(__xludf.DUMMYFUNCTION("""COMPUTED_VALUE"""),2267.7)</f>
        <v>2267.7</v>
      </c>
    </row>
    <row r="539">
      <c r="A539" s="5">
        <f>IFERROR(__xludf.DUMMYFUNCTION("""COMPUTED_VALUE"""),45723.64583333333)</f>
        <v>45723.64583</v>
      </c>
      <c r="B539" s="5">
        <f>IFERROR(__xludf.DUMMYFUNCTION("""COMPUTED_VALUE"""),2270.0)</f>
        <v>2270</v>
      </c>
    </row>
    <row r="540">
      <c r="A540" s="5">
        <f>IFERROR(__xludf.DUMMYFUNCTION("""COMPUTED_VALUE"""),45726.64583333333)</f>
        <v>45726.64583</v>
      </c>
      <c r="B540" s="5">
        <f>IFERROR(__xludf.DUMMYFUNCTION("""COMPUTED_VALUE"""),2278.6)</f>
        <v>2278.6</v>
      </c>
    </row>
    <row r="541">
      <c r="A541" s="5">
        <f>IFERROR(__xludf.DUMMYFUNCTION("""COMPUTED_VALUE"""),45727.64583333333)</f>
        <v>45727.64583</v>
      </c>
      <c r="B541" s="5">
        <f>IFERROR(__xludf.DUMMYFUNCTION("""COMPUTED_VALUE"""),2287.4)</f>
        <v>2287.4</v>
      </c>
    </row>
    <row r="542">
      <c r="A542" s="5">
        <f>IFERROR(__xludf.DUMMYFUNCTION("""COMPUTED_VALUE"""),45728.64583333333)</f>
        <v>45728.64583</v>
      </c>
      <c r="B542" s="5">
        <f>IFERROR(__xludf.DUMMYFUNCTION("""COMPUTED_VALUE"""),2251.3)</f>
        <v>2251.3</v>
      </c>
    </row>
    <row r="543">
      <c r="A543" s="5">
        <f>IFERROR(__xludf.DUMMYFUNCTION("""COMPUTED_VALUE"""),45729.64583333333)</f>
        <v>45729.64583</v>
      </c>
      <c r="B543" s="5">
        <f>IFERROR(__xludf.DUMMYFUNCTION("""COMPUTED_VALUE"""),2231.3)</f>
        <v>2231.3</v>
      </c>
    </row>
    <row r="544">
      <c r="A544" s="5">
        <f>IFERROR(__xludf.DUMMYFUNCTION("""COMPUTED_VALUE"""),45733.64583333333)</f>
        <v>45733.64583</v>
      </c>
      <c r="B544" s="5">
        <f>IFERROR(__xludf.DUMMYFUNCTION("""COMPUTED_VALUE"""),2219.55)</f>
        <v>2219.55</v>
      </c>
    </row>
    <row r="545">
      <c r="A545" s="5">
        <f>IFERROR(__xludf.DUMMYFUNCTION("""COMPUTED_VALUE"""),45734.64583333333)</f>
        <v>45734.64583</v>
      </c>
      <c r="B545" s="5">
        <f>IFERROR(__xludf.DUMMYFUNCTION("""COMPUTED_VALUE"""),2273.95)</f>
        <v>2273.95</v>
      </c>
    </row>
    <row r="546">
      <c r="A546" s="5">
        <f>IFERROR(__xludf.DUMMYFUNCTION("""COMPUTED_VALUE"""),45735.64583333333)</f>
        <v>45735.64583</v>
      </c>
      <c r="B546" s="5">
        <f>IFERROR(__xludf.DUMMYFUNCTION("""COMPUTED_VALUE"""),2280.7)</f>
        <v>2280.7</v>
      </c>
    </row>
    <row r="547">
      <c r="A547" s="5">
        <f>IFERROR(__xludf.DUMMYFUNCTION("""COMPUTED_VALUE"""),45736.64583333333)</f>
        <v>45736.64583</v>
      </c>
      <c r="B547" s="5">
        <f>IFERROR(__xludf.DUMMYFUNCTION("""COMPUTED_VALUE"""),2287.2)</f>
        <v>2287.2</v>
      </c>
    </row>
    <row r="548">
      <c r="A548" s="5">
        <f>IFERROR(__xludf.DUMMYFUNCTION("""COMPUTED_VALUE"""),45737.64583333333)</f>
        <v>45737.64583</v>
      </c>
      <c r="B548" s="5">
        <f>IFERROR(__xludf.DUMMYFUNCTION("""COMPUTED_VALUE"""),2300.4)</f>
        <v>2300.4</v>
      </c>
    </row>
    <row r="549">
      <c r="A549" s="5">
        <f>IFERROR(__xludf.DUMMYFUNCTION("""COMPUTED_VALUE"""),45740.64583333333)</f>
        <v>45740.64583</v>
      </c>
      <c r="B549" s="5">
        <f>IFERROR(__xludf.DUMMYFUNCTION("""COMPUTED_VALUE"""),2322.5)</f>
        <v>2322.5</v>
      </c>
    </row>
    <row r="550">
      <c r="A550" s="5">
        <f>IFERROR(__xludf.DUMMYFUNCTION("""COMPUTED_VALUE"""),45741.64583333333)</f>
        <v>45741.64583</v>
      </c>
      <c r="B550" s="5">
        <f>IFERROR(__xludf.DUMMYFUNCTION("""COMPUTED_VALUE"""),2330.75)</f>
        <v>2330.75</v>
      </c>
    </row>
    <row r="551">
      <c r="A551" s="5">
        <f>IFERROR(__xludf.DUMMYFUNCTION("""COMPUTED_VALUE"""),45742.64583333333)</f>
        <v>45742.64583</v>
      </c>
      <c r="B551" s="5">
        <f>IFERROR(__xludf.DUMMYFUNCTION("""COMPUTED_VALUE"""),2323.15)</f>
        <v>2323.15</v>
      </c>
    </row>
    <row r="552">
      <c r="A552" s="5">
        <f>IFERROR(__xludf.DUMMYFUNCTION("""COMPUTED_VALUE"""),45743.64583333333)</f>
        <v>45743.64583</v>
      </c>
      <c r="B552" s="5">
        <f>IFERROR(__xludf.DUMMYFUNCTION("""COMPUTED_VALUE"""),2338.1)</f>
        <v>2338.1</v>
      </c>
    </row>
    <row r="553">
      <c r="A553" s="5">
        <f>IFERROR(__xludf.DUMMYFUNCTION("""COMPUTED_VALUE"""),45744.64583333333)</f>
        <v>45744.64583</v>
      </c>
      <c r="B553" s="5">
        <f>IFERROR(__xludf.DUMMYFUNCTION("""COMPUTED_VALUE"""),2340.65)</f>
        <v>2340.65</v>
      </c>
    </row>
    <row r="554">
      <c r="A554" s="5">
        <f>IFERROR(__xludf.DUMMYFUNCTION("""COMPUTED_VALUE"""),45748.64583333333)</f>
        <v>45748.64583</v>
      </c>
      <c r="B554" s="5">
        <f>IFERROR(__xludf.DUMMYFUNCTION("""COMPUTED_VALUE"""),2316.0)</f>
        <v>2316</v>
      </c>
    </row>
    <row r="555">
      <c r="A555" s="5">
        <f>IFERROR(__xludf.DUMMYFUNCTION("""COMPUTED_VALUE"""),45749.64583333333)</f>
        <v>45749.64583</v>
      </c>
      <c r="B555" s="5">
        <f>IFERROR(__xludf.DUMMYFUNCTION("""COMPUTED_VALUE"""),2306.65)</f>
        <v>2306.65</v>
      </c>
    </row>
    <row r="556">
      <c r="A556" s="5">
        <f>IFERROR(__xludf.DUMMYFUNCTION("""COMPUTED_VALUE"""),45750.64583333333)</f>
        <v>45750.64583</v>
      </c>
      <c r="B556" s="5">
        <f>IFERROR(__xludf.DUMMYFUNCTION("""COMPUTED_VALUE"""),2349.4)</f>
        <v>2349.4</v>
      </c>
    </row>
    <row r="557">
      <c r="A557" s="5">
        <f>IFERROR(__xludf.DUMMYFUNCTION("""COMPUTED_VALUE"""),45751.64583333333)</f>
        <v>45751.64583</v>
      </c>
      <c r="B557" s="5">
        <f>IFERROR(__xludf.DUMMYFUNCTION("""COMPUTED_VALUE"""),2356.05)</f>
        <v>2356.05</v>
      </c>
    </row>
    <row r="558">
      <c r="A558" s="5">
        <f>IFERROR(__xludf.DUMMYFUNCTION("""COMPUTED_VALUE"""),45754.64583333333)</f>
        <v>45754.64583</v>
      </c>
      <c r="B558" s="5">
        <f>IFERROR(__xludf.DUMMYFUNCTION("""COMPUTED_VALUE"""),2341.35)</f>
        <v>2341.35</v>
      </c>
    </row>
    <row r="559">
      <c r="A559" s="5">
        <f>IFERROR(__xludf.DUMMYFUNCTION("""COMPUTED_VALUE"""),45755.64583333333)</f>
        <v>45755.64583</v>
      </c>
      <c r="B559" s="5">
        <f>IFERROR(__xludf.DUMMYFUNCTION("""COMPUTED_VALUE"""),2394.2)</f>
        <v>2394.2</v>
      </c>
    </row>
    <row r="560">
      <c r="A560" s="5">
        <f>IFERROR(__xludf.DUMMYFUNCTION("""COMPUTED_VALUE"""),45756.64583333333)</f>
        <v>45756.64583</v>
      </c>
      <c r="B560" s="5">
        <f>IFERROR(__xludf.DUMMYFUNCTION("""COMPUTED_VALUE"""),2411.15)</f>
        <v>2411.15</v>
      </c>
    </row>
    <row r="561">
      <c r="A561" s="5">
        <f>IFERROR(__xludf.DUMMYFUNCTION("""COMPUTED_VALUE"""),45758.64583333333)</f>
        <v>45758.64583</v>
      </c>
      <c r="B561" s="5">
        <f>IFERROR(__xludf.DUMMYFUNCTION("""COMPUTED_VALUE"""),2393.6)</f>
        <v>2393.6</v>
      </c>
    </row>
    <row r="562">
      <c r="A562" s="5">
        <f>IFERROR(__xludf.DUMMYFUNCTION("""COMPUTED_VALUE"""),45762.64583333333)</f>
        <v>45762.64583</v>
      </c>
      <c r="B562" s="5">
        <f>IFERROR(__xludf.DUMMYFUNCTION("""COMPUTED_VALUE"""),2415.7)</f>
        <v>2415.7</v>
      </c>
    </row>
    <row r="563">
      <c r="A563" s="5">
        <f>IFERROR(__xludf.DUMMYFUNCTION("""COMPUTED_VALUE"""),45763.64583333333)</f>
        <v>45763.64583</v>
      </c>
      <c r="B563" s="5">
        <f>IFERROR(__xludf.DUMMYFUNCTION("""COMPUTED_VALUE"""),2459.9)</f>
        <v>2459.9</v>
      </c>
    </row>
    <row r="564">
      <c r="A564" s="5">
        <f>IFERROR(__xludf.DUMMYFUNCTION("""COMPUTED_VALUE"""),45764.64583333333)</f>
        <v>45764.64583</v>
      </c>
      <c r="B564" s="5">
        <f>IFERROR(__xludf.DUMMYFUNCTION("""COMPUTED_VALUE"""),2467.9)</f>
        <v>2467.9</v>
      </c>
    </row>
    <row r="565">
      <c r="A565" s="5">
        <f>IFERROR(__xludf.DUMMYFUNCTION("""COMPUTED_VALUE"""),45768.64583333333)</f>
        <v>45768.64583</v>
      </c>
      <c r="B565" s="5">
        <f>IFERROR(__xludf.DUMMYFUNCTION("""COMPUTED_VALUE"""),2445.0)</f>
        <v>2445</v>
      </c>
    </row>
    <row r="566">
      <c r="A566" s="5">
        <f>IFERROR(__xludf.DUMMYFUNCTION("""COMPUTED_VALUE"""),45769.64583333333)</f>
        <v>45769.64583</v>
      </c>
      <c r="B566" s="5">
        <f>IFERROR(__xludf.DUMMYFUNCTION("""COMPUTED_VALUE"""),2432.0)</f>
        <v>2432</v>
      </c>
    </row>
    <row r="567">
      <c r="A567" s="5">
        <f>IFERROR(__xludf.DUMMYFUNCTION("""COMPUTED_VALUE"""),45770.64583333333)</f>
        <v>45770.64583</v>
      </c>
      <c r="B567" s="5">
        <f>IFERROR(__xludf.DUMMYFUNCTION("""COMPUTED_VALUE"""),2453.1)</f>
        <v>2453.1</v>
      </c>
    </row>
    <row r="568">
      <c r="A568" s="5">
        <f>IFERROR(__xludf.DUMMYFUNCTION("""COMPUTED_VALUE"""),45771.64583333333)</f>
        <v>45771.64583</v>
      </c>
      <c r="B568" s="5">
        <f>IFERROR(__xludf.DUMMYFUNCTION("""COMPUTED_VALUE"""),2464.4)</f>
        <v>2464.4</v>
      </c>
    </row>
    <row r="569">
      <c r="A569" s="5">
        <f>IFERROR(__xludf.DUMMYFUNCTION("""COMPUTED_VALUE"""),45772.64583333333)</f>
        <v>45772.64583</v>
      </c>
      <c r="B569" s="5">
        <f>IFERROR(__xludf.DUMMYFUNCTION("""COMPUTED_VALUE"""),2431.6)</f>
        <v>2431.6</v>
      </c>
    </row>
    <row r="570">
      <c r="A570" s="5">
        <f>IFERROR(__xludf.DUMMYFUNCTION("""COMPUTED_VALUE"""),45775.64583333333)</f>
        <v>45775.64583</v>
      </c>
      <c r="B570" s="5">
        <f>IFERROR(__xludf.DUMMYFUNCTION("""COMPUTED_VALUE"""),2452.2)</f>
        <v>2452.2</v>
      </c>
    </row>
    <row r="571">
      <c r="A571" s="5">
        <f>IFERROR(__xludf.DUMMYFUNCTION("""COMPUTED_VALUE"""),45776.64583333333)</f>
        <v>45776.64583</v>
      </c>
      <c r="B571" s="5">
        <f>IFERROR(__xludf.DUMMYFUNCTION("""COMPUTED_VALUE"""),2451.1)</f>
        <v>2451.1</v>
      </c>
    </row>
    <row r="572">
      <c r="A572" s="5">
        <f>IFERROR(__xludf.DUMMYFUNCTION("""COMPUTED_VALUE"""),45777.64583333333)</f>
        <v>45777.64583</v>
      </c>
      <c r="B572" s="5">
        <f>IFERROR(__xludf.DUMMYFUNCTION("""COMPUTED_VALUE"""),2425.7)</f>
        <v>2425.7</v>
      </c>
    </row>
    <row r="573">
      <c r="A573" s="5">
        <f>IFERROR(__xludf.DUMMYFUNCTION("""COMPUTED_VALUE"""),45779.64583333333)</f>
        <v>45779.64583</v>
      </c>
      <c r="B573" s="5">
        <f>IFERROR(__xludf.DUMMYFUNCTION("""COMPUTED_VALUE"""),2409.8)</f>
        <v>2409.8</v>
      </c>
    </row>
    <row r="574">
      <c r="A574" s="5">
        <f>IFERROR(__xludf.DUMMYFUNCTION("""COMPUTED_VALUE"""),45782.64583333333)</f>
        <v>45782.64583</v>
      </c>
      <c r="B574" s="5">
        <f>IFERROR(__xludf.DUMMYFUNCTION("""COMPUTED_VALUE"""),2436.9)</f>
        <v>2436.9</v>
      </c>
    </row>
    <row r="575">
      <c r="A575" s="5">
        <f>IFERROR(__xludf.DUMMYFUNCTION("""COMPUTED_VALUE"""),45783.64583333333)</f>
        <v>45783.64583</v>
      </c>
      <c r="B575" s="5">
        <f>IFERROR(__xludf.DUMMYFUNCTION("""COMPUTED_VALUE"""),2418.0)</f>
        <v>2418</v>
      </c>
    </row>
    <row r="576">
      <c r="A576" s="5">
        <f>IFERROR(__xludf.DUMMYFUNCTION("""COMPUTED_VALUE"""),45784.64583333333)</f>
        <v>45784.64583</v>
      </c>
      <c r="B576" s="5">
        <f>IFERROR(__xludf.DUMMYFUNCTION("""COMPUTED_VALUE"""),2334.1)</f>
        <v>2334.1</v>
      </c>
    </row>
    <row r="577">
      <c r="A577" s="5">
        <f>IFERROR(__xludf.DUMMYFUNCTION("""COMPUTED_VALUE"""),45785.64583333333)</f>
        <v>45785.64583</v>
      </c>
      <c r="B577" s="5">
        <f>IFERROR(__xludf.DUMMYFUNCTION("""COMPUTED_VALUE"""),2302.6)</f>
        <v>2302.6</v>
      </c>
    </row>
    <row r="578">
      <c r="A578" s="5">
        <f>IFERROR(__xludf.DUMMYFUNCTION("""COMPUTED_VALUE"""),45786.64583333333)</f>
        <v>45786.64583</v>
      </c>
      <c r="B578" s="5">
        <f>IFERROR(__xludf.DUMMYFUNCTION("""COMPUTED_VALUE"""),2299.6)</f>
        <v>2299.6</v>
      </c>
    </row>
    <row r="579">
      <c r="A579" s="5">
        <f>IFERROR(__xludf.DUMMYFUNCTION("""COMPUTED_VALUE"""),45789.64583333333)</f>
        <v>45789.64583</v>
      </c>
      <c r="B579" s="5">
        <f>IFERROR(__xludf.DUMMYFUNCTION("""COMPUTED_VALUE"""),2356.4)</f>
        <v>2356.4</v>
      </c>
    </row>
    <row r="580">
      <c r="A580" s="5">
        <f>IFERROR(__xludf.DUMMYFUNCTION("""COMPUTED_VALUE"""),45790.64583333333)</f>
        <v>45790.64583</v>
      </c>
      <c r="B580" s="5">
        <f>IFERROR(__xludf.DUMMYFUNCTION("""COMPUTED_VALUE"""),2324.6)</f>
        <v>2324.6</v>
      </c>
    </row>
    <row r="581">
      <c r="A581" s="5">
        <f>IFERROR(__xludf.DUMMYFUNCTION("""COMPUTED_VALUE"""),45791.64583333333)</f>
        <v>45791.64583</v>
      </c>
      <c r="B581" s="5">
        <f>IFERROR(__xludf.DUMMYFUNCTION("""COMPUTED_VALUE"""),2282.3)</f>
        <v>2282.3</v>
      </c>
    </row>
    <row r="582">
      <c r="A582" s="5">
        <f>IFERROR(__xludf.DUMMYFUNCTION("""COMPUTED_VALUE"""),45792.64583333333)</f>
        <v>45792.64583</v>
      </c>
      <c r="B582" s="5">
        <f>IFERROR(__xludf.DUMMYFUNCTION("""COMPUTED_VALUE"""),2329.9)</f>
        <v>2329.9</v>
      </c>
    </row>
    <row r="583">
      <c r="A583" s="5">
        <f>IFERROR(__xludf.DUMMYFUNCTION("""COMPUTED_VALUE"""),45793.64583333333)</f>
        <v>45793.64583</v>
      </c>
      <c r="B583" s="5">
        <f>IFERROR(__xludf.DUMMYFUNCTION("""COMPUTED_VALUE"""),2353.6)</f>
        <v>2353.6</v>
      </c>
    </row>
    <row r="584">
      <c r="A584" s="5">
        <f>IFERROR(__xludf.DUMMYFUNCTION("""COMPUTED_VALUE"""),45796.64583333333)</f>
        <v>45796.64583</v>
      </c>
      <c r="B584" s="5">
        <f>IFERROR(__xludf.DUMMYFUNCTION("""COMPUTED_VALUE"""),2331.4)</f>
        <v>2331.4</v>
      </c>
    </row>
    <row r="585">
      <c r="A585" s="5">
        <f>IFERROR(__xludf.DUMMYFUNCTION("""COMPUTED_VALUE"""),45797.64583333333)</f>
        <v>45797.64583</v>
      </c>
      <c r="B585" s="5">
        <f>IFERROR(__xludf.DUMMYFUNCTION("""COMPUTED_VALUE"""),2295.6)</f>
        <v>2295.6</v>
      </c>
    </row>
    <row r="586">
      <c r="A586" s="5">
        <f>IFERROR(__xludf.DUMMYFUNCTION("""COMPUTED_VALUE"""),45798.64583333333)</f>
        <v>45798.64583</v>
      </c>
      <c r="B586" s="5">
        <f>IFERROR(__xludf.DUMMYFUNCTION("""COMPUTED_VALUE"""),2312.4)</f>
        <v>2312.4</v>
      </c>
    </row>
    <row r="587">
      <c r="A587" s="5">
        <f>IFERROR(__xludf.DUMMYFUNCTION("""COMPUTED_VALUE"""),45799.64583333333)</f>
        <v>45799.64583</v>
      </c>
      <c r="B587" s="5">
        <f>IFERROR(__xludf.DUMMYFUNCTION("""COMPUTED_VALUE"""),2299.2)</f>
        <v>2299.2</v>
      </c>
    </row>
    <row r="588">
      <c r="A588" s="5">
        <f>IFERROR(__xludf.DUMMYFUNCTION("""COMPUTED_VALUE"""),45800.64583333333)</f>
        <v>45800.64583</v>
      </c>
      <c r="B588" s="5">
        <f>IFERROR(__xludf.DUMMYFUNCTION("""COMPUTED_VALUE"""),2315.5)</f>
        <v>2315.5</v>
      </c>
    </row>
    <row r="589">
      <c r="A589" s="5">
        <f>IFERROR(__xludf.DUMMYFUNCTION("""COMPUTED_VALUE"""),45803.64583333333)</f>
        <v>45803.64583</v>
      </c>
      <c r="B589" s="5">
        <f>IFERROR(__xludf.DUMMYFUNCTION("""COMPUTED_VALUE"""),2327.2)</f>
        <v>2327.2</v>
      </c>
    </row>
    <row r="590">
      <c r="A590" s="5">
        <f>IFERROR(__xludf.DUMMYFUNCTION("""COMPUTED_VALUE"""),45804.64583333333)</f>
        <v>45804.64583</v>
      </c>
      <c r="B590" s="5">
        <f>IFERROR(__xludf.DUMMYFUNCTION("""COMPUTED_VALUE"""),2327.6)</f>
        <v>2327.6</v>
      </c>
    </row>
    <row r="591">
      <c r="A591" s="5">
        <f>IFERROR(__xludf.DUMMYFUNCTION("""COMPUTED_VALUE"""),45805.64583333333)</f>
        <v>45805.64583</v>
      </c>
      <c r="B591" s="5">
        <f>IFERROR(__xludf.DUMMYFUNCTION("""COMPUTED_VALUE"""),2303.2)</f>
        <v>2303.2</v>
      </c>
    </row>
    <row r="592">
      <c r="A592" s="5">
        <f>IFERROR(__xludf.DUMMYFUNCTION("""COMPUTED_VALUE"""),45806.64583333333)</f>
        <v>45806.64583</v>
      </c>
      <c r="B592" s="5">
        <f>IFERROR(__xludf.DUMMYFUNCTION("""COMPUTED_VALUE"""),2294.3)</f>
        <v>2294.3</v>
      </c>
    </row>
    <row r="593">
      <c r="A593" s="5">
        <f>IFERROR(__xludf.DUMMYFUNCTION("""COMPUTED_VALUE"""),45807.64583333333)</f>
        <v>45807.64583</v>
      </c>
      <c r="B593" s="5">
        <f>IFERROR(__xludf.DUMMYFUNCTION("""COMPUTED_VALUE"""),2259.1)</f>
        <v>2259.1</v>
      </c>
    </row>
    <row r="594">
      <c r="A594" s="5">
        <f>IFERROR(__xludf.DUMMYFUNCTION("""COMPUTED_VALUE"""),45810.64583333333)</f>
        <v>45810.64583</v>
      </c>
      <c r="B594" s="5">
        <f>IFERROR(__xludf.DUMMYFUNCTION("""COMPUTED_VALUE"""),2266.7)</f>
        <v>2266.7</v>
      </c>
    </row>
    <row r="595">
      <c r="A595" s="5">
        <f>IFERROR(__xludf.DUMMYFUNCTION("""COMPUTED_VALUE"""),45811.64583333333)</f>
        <v>45811.64583</v>
      </c>
      <c r="B595" s="5">
        <f>IFERROR(__xludf.DUMMYFUNCTION("""COMPUTED_VALUE"""),2255.7)</f>
        <v>2255.7</v>
      </c>
    </row>
    <row r="596">
      <c r="A596" s="5">
        <f>IFERROR(__xludf.DUMMYFUNCTION("""COMPUTED_VALUE"""),45812.64583333333)</f>
        <v>45812.64583</v>
      </c>
      <c r="B596" s="5">
        <f>IFERROR(__xludf.DUMMYFUNCTION("""COMPUTED_VALUE"""),2249.0)</f>
        <v>2249</v>
      </c>
    </row>
    <row r="597">
      <c r="A597" s="5">
        <f>IFERROR(__xludf.DUMMYFUNCTION("""COMPUTED_VALUE"""),45813.64583333333)</f>
        <v>45813.64583</v>
      </c>
      <c r="B597" s="5">
        <f>IFERROR(__xludf.DUMMYFUNCTION("""COMPUTED_VALUE"""),2243.5)</f>
        <v>2243.5</v>
      </c>
    </row>
    <row r="598">
      <c r="A598" s="5">
        <f>IFERROR(__xludf.DUMMYFUNCTION("""COMPUTED_VALUE"""),45814.64583333333)</f>
        <v>45814.64583</v>
      </c>
      <c r="B598" s="5">
        <f>IFERROR(__xludf.DUMMYFUNCTION("""COMPUTED_VALUE"""),2245.2)</f>
        <v>2245.2</v>
      </c>
    </row>
    <row r="599">
      <c r="A599" s="5">
        <f>IFERROR(__xludf.DUMMYFUNCTION("""COMPUTED_VALUE"""),45817.64583333333)</f>
        <v>45817.64583</v>
      </c>
      <c r="B599" s="5">
        <f>IFERROR(__xludf.DUMMYFUNCTION("""COMPUTED_VALUE"""),2247.9)</f>
        <v>2247.9</v>
      </c>
    </row>
    <row r="600">
      <c r="A600" s="5">
        <f>IFERROR(__xludf.DUMMYFUNCTION("""COMPUTED_VALUE"""),45818.64583333333)</f>
        <v>45818.64583</v>
      </c>
      <c r="B600" s="5">
        <f>IFERROR(__xludf.DUMMYFUNCTION("""COMPUTED_VALUE"""),2218.9)</f>
        <v>2218.9</v>
      </c>
    </row>
    <row r="601">
      <c r="A601" s="5">
        <f>IFERROR(__xludf.DUMMYFUNCTION("""COMPUTED_VALUE"""),45819.64583333333)</f>
        <v>45819.64583</v>
      </c>
      <c r="B601" s="5">
        <f>IFERROR(__xludf.DUMMYFUNCTION("""COMPUTED_VALUE"""),2208.8)</f>
        <v>2208.8</v>
      </c>
    </row>
    <row r="602">
      <c r="A602" s="5">
        <f>IFERROR(__xludf.DUMMYFUNCTION("""COMPUTED_VALUE"""),45820.64583333333)</f>
        <v>45820.64583</v>
      </c>
      <c r="B602" s="5">
        <f>IFERROR(__xludf.DUMMYFUNCTION("""COMPUTED_VALUE"""),2219.4)</f>
        <v>2219.4</v>
      </c>
    </row>
    <row r="603">
      <c r="A603" s="5">
        <f>IFERROR(__xludf.DUMMYFUNCTION("""COMPUTED_VALUE"""),45821.64583333333)</f>
        <v>45821.64583</v>
      </c>
      <c r="B603" s="5">
        <f>IFERROR(__xludf.DUMMYFUNCTION("""COMPUTED_VALUE"""),2214.2)</f>
        <v>2214.2</v>
      </c>
    </row>
    <row r="604">
      <c r="A604" s="5">
        <f>IFERROR(__xludf.DUMMYFUNCTION("""COMPUTED_VALUE"""),45824.64583333333)</f>
        <v>45824.64583</v>
      </c>
      <c r="B604" s="5">
        <f>IFERROR(__xludf.DUMMYFUNCTION("""COMPUTED_VALUE"""),2244.8)</f>
        <v>2244.8</v>
      </c>
    </row>
    <row r="605">
      <c r="A605" s="5">
        <f>IFERROR(__xludf.DUMMYFUNCTION("""COMPUTED_VALUE"""),45825.64583333333)</f>
        <v>45825.64583</v>
      </c>
      <c r="B605" s="5">
        <f>IFERROR(__xludf.DUMMYFUNCTION("""COMPUTED_VALUE"""),2264.8)</f>
        <v>2264.8</v>
      </c>
    </row>
    <row r="606">
      <c r="A606" s="5">
        <f>IFERROR(__xludf.DUMMYFUNCTION("""COMPUTED_VALUE"""),45826.64583333333)</f>
        <v>45826.64583</v>
      </c>
      <c r="B606" s="5">
        <f>IFERROR(__xludf.DUMMYFUNCTION("""COMPUTED_VALUE"""),2281.4)</f>
        <v>2281.4</v>
      </c>
    </row>
    <row r="607">
      <c r="A607" s="5">
        <f>IFERROR(__xludf.DUMMYFUNCTION("""COMPUTED_VALUE"""),45827.64583333333)</f>
        <v>45827.64583</v>
      </c>
      <c r="B607" s="5">
        <f>IFERROR(__xludf.DUMMYFUNCTION("""COMPUTED_VALUE"""),2268.0)</f>
        <v>2268</v>
      </c>
    </row>
    <row r="608">
      <c r="A608" s="5">
        <f>IFERROR(__xludf.DUMMYFUNCTION("""COMPUTED_VALUE"""),45828.64583333333)</f>
        <v>45828.64583</v>
      </c>
      <c r="B608" s="5">
        <f>IFERROR(__xludf.DUMMYFUNCTION("""COMPUTED_VALUE"""),2285.7)</f>
        <v>2285.7</v>
      </c>
    </row>
    <row r="609">
      <c r="A609" s="5">
        <f>IFERROR(__xludf.DUMMYFUNCTION("""COMPUTED_VALUE"""),45831.64583333333)</f>
        <v>45831.64583</v>
      </c>
      <c r="B609" s="5">
        <f>IFERROR(__xludf.DUMMYFUNCTION("""COMPUTED_VALUE"""),2264.1)</f>
        <v>2264.1</v>
      </c>
    </row>
    <row r="610">
      <c r="A610" s="5">
        <f>IFERROR(__xludf.DUMMYFUNCTION("""COMPUTED_VALUE"""),45832.64583333333)</f>
        <v>45832.64583</v>
      </c>
      <c r="B610" s="5">
        <f>IFERROR(__xludf.DUMMYFUNCTION("""COMPUTED_VALUE"""),2275.3)</f>
        <v>2275.3</v>
      </c>
    </row>
    <row r="611">
      <c r="A611" s="5">
        <f>IFERROR(__xludf.DUMMYFUNCTION("""COMPUTED_VALUE"""),45833.64583333333)</f>
        <v>45833.64583</v>
      </c>
      <c r="B611" s="5">
        <f>IFERROR(__xludf.DUMMYFUNCTION("""COMPUTED_VALUE"""),2279.9)</f>
        <v>2279.9</v>
      </c>
    </row>
    <row r="612">
      <c r="A612" s="5">
        <f>IFERROR(__xludf.DUMMYFUNCTION("""COMPUTED_VALUE"""),45834.64583333333)</f>
        <v>45834.64583</v>
      </c>
      <c r="B612" s="5">
        <f>IFERROR(__xludf.DUMMYFUNCTION("""COMPUTED_VALUE"""),2289.8)</f>
        <v>2289.8</v>
      </c>
    </row>
    <row r="613">
      <c r="A613" s="5">
        <f>IFERROR(__xludf.DUMMYFUNCTION("""COMPUTED_VALUE"""),45835.64583333333)</f>
        <v>45835.64583</v>
      </c>
      <c r="B613" s="5">
        <f>IFERROR(__xludf.DUMMYFUNCTION("""COMPUTED_VALUE"""),2358.7)</f>
        <v>2358.7</v>
      </c>
    </row>
    <row r="614">
      <c r="A614" s="5">
        <f>IFERROR(__xludf.DUMMYFUNCTION("""COMPUTED_VALUE"""),45838.64583333333)</f>
        <v>45838.64583</v>
      </c>
      <c r="B614" s="5">
        <f>IFERROR(__xludf.DUMMYFUNCTION("""COMPUTED_VALUE"""),2341.1)</f>
        <v>2341.1</v>
      </c>
    </row>
    <row r="615">
      <c r="A615" s="5">
        <f>IFERROR(__xludf.DUMMYFUNCTION("""COMPUTED_VALUE"""),45839.64583333333)</f>
        <v>45839.64583</v>
      </c>
      <c r="B615" s="5">
        <f>IFERROR(__xludf.DUMMYFUNCTION("""COMPUTED_VALUE"""),2369.5)</f>
        <v>2369.5</v>
      </c>
    </row>
    <row r="616">
      <c r="A616" s="5">
        <f>IFERROR(__xludf.DUMMYFUNCTION("""COMPUTED_VALUE"""),45840.64583333333)</f>
        <v>45840.64583</v>
      </c>
      <c r="B616" s="5">
        <f>IFERROR(__xludf.DUMMYFUNCTION("""COMPUTED_VALUE"""),2419.4)</f>
        <v>2419.4</v>
      </c>
    </row>
    <row r="617">
      <c r="A617" s="5">
        <f>IFERROR(__xludf.DUMMYFUNCTION("""COMPUTED_VALUE"""),45841.64583333333)</f>
        <v>45841.64583</v>
      </c>
      <c r="B617" s="5">
        <f>IFERROR(__xludf.DUMMYFUNCTION("""COMPUTED_VALUE"""),2430.9)</f>
        <v>2430.9</v>
      </c>
    </row>
    <row r="618">
      <c r="A618" s="5">
        <f>IFERROR(__xludf.DUMMYFUNCTION("""COMPUTED_VALUE"""),45842.64583333333)</f>
        <v>45842.64583</v>
      </c>
      <c r="B618" s="5">
        <f>IFERROR(__xludf.DUMMYFUNCTION("""COMPUTED_VALUE"""),2424.2)</f>
        <v>2424.2</v>
      </c>
    </row>
    <row r="619">
      <c r="A619" s="5">
        <f>IFERROR(__xludf.DUMMYFUNCTION("""COMPUTED_VALUE"""),45845.64583333333)</f>
        <v>45845.64583</v>
      </c>
      <c r="B619" s="5">
        <f>IFERROR(__xludf.DUMMYFUNCTION("""COMPUTED_VALUE"""),2442.8)</f>
        <v>2442.8</v>
      </c>
    </row>
    <row r="620">
      <c r="A620" s="5">
        <f>IFERROR(__xludf.DUMMYFUNCTION("""COMPUTED_VALUE"""),45846.64583333333)</f>
        <v>45846.64583</v>
      </c>
      <c r="B620" s="5">
        <f>IFERROR(__xludf.DUMMYFUNCTION("""COMPUTED_VALUE"""),2484.6)</f>
        <v>2484.6</v>
      </c>
    </row>
    <row r="621">
      <c r="A621" s="5">
        <f>IFERROR(__xludf.DUMMYFUNCTION("""COMPUTED_VALUE"""),45847.64583333333)</f>
        <v>45847.64583</v>
      </c>
      <c r="B621" s="5">
        <f>IFERROR(__xludf.DUMMYFUNCTION("""COMPUTED_VALUE"""),2498.9)</f>
        <v>2498.9</v>
      </c>
    </row>
    <row r="622">
      <c r="A622" s="5">
        <f>IFERROR(__xludf.DUMMYFUNCTION("""COMPUTED_VALUE"""),45848.64583333333)</f>
        <v>45848.64583</v>
      </c>
      <c r="B622" s="5">
        <f>IFERROR(__xludf.DUMMYFUNCTION("""COMPUTED_VALUE"""),2451.2)</f>
        <v>2451.2</v>
      </c>
    </row>
    <row r="623">
      <c r="A623" s="5">
        <f>IFERROR(__xludf.DUMMYFUNCTION("""COMPUTED_VALUE"""),45849.64583333333)</f>
        <v>45849.64583</v>
      </c>
      <c r="B623" s="5">
        <f>IFERROR(__xludf.DUMMYFUNCTION("""COMPUTED_VALUE"""),2439.2)</f>
        <v>2439.2</v>
      </c>
    </row>
    <row r="624">
      <c r="A624" s="5">
        <f>IFERROR(__xludf.DUMMYFUNCTION("""COMPUTED_VALUE"""),45852.64583333333)</f>
        <v>45852.64583</v>
      </c>
      <c r="B624" s="5">
        <f>IFERROR(__xludf.DUMMYFUNCTION("""COMPUTED_VALUE"""),2401.6)</f>
        <v>2401.6</v>
      </c>
    </row>
    <row r="625">
      <c r="A625" s="5">
        <f>IFERROR(__xludf.DUMMYFUNCTION("""COMPUTED_VALUE"""),45853.64583333333)</f>
        <v>45853.64583</v>
      </c>
      <c r="B625" s="5">
        <f>IFERROR(__xludf.DUMMYFUNCTION("""COMPUTED_VALUE"""),2393.5)</f>
        <v>2393.5</v>
      </c>
    </row>
    <row r="626">
      <c r="A626" s="5">
        <f>IFERROR(__xludf.DUMMYFUNCTION("""COMPUTED_VALUE"""),45854.64583333333)</f>
        <v>45854.64583</v>
      </c>
      <c r="B626" s="5">
        <f>IFERROR(__xludf.DUMMYFUNCTION("""COMPUTED_VALUE"""),2410.5)</f>
        <v>2410.5</v>
      </c>
    </row>
    <row r="627">
      <c r="A627" s="5">
        <f>IFERROR(__xludf.DUMMYFUNCTION("""COMPUTED_VALUE"""),45855.64583333333)</f>
        <v>45855.64583</v>
      </c>
      <c r="B627" s="5">
        <f>IFERROR(__xludf.DUMMYFUNCTION("""COMPUTED_VALUE"""),2398.9)</f>
        <v>2398.9</v>
      </c>
    </row>
    <row r="628">
      <c r="A628" s="5">
        <f>IFERROR(__xludf.DUMMYFUNCTION("""COMPUTED_VALUE"""),45856.64583333333)</f>
        <v>45856.64583</v>
      </c>
      <c r="B628" s="5">
        <f>IFERROR(__xludf.DUMMYFUNCTION("""COMPUTED_VALUE"""),2382.4)</f>
        <v>2382.4</v>
      </c>
    </row>
    <row r="629">
      <c r="A629" s="5">
        <f>IFERROR(__xludf.DUMMYFUNCTION("""COMPUTED_VALUE"""),45859.64583333333)</f>
        <v>45859.64583</v>
      </c>
      <c r="B629" s="5">
        <f>IFERROR(__xludf.DUMMYFUNCTION("""COMPUTED_VALUE"""),2375.4)</f>
        <v>2375.4</v>
      </c>
    </row>
    <row r="630">
      <c r="A630" s="5">
        <f>IFERROR(__xludf.DUMMYFUNCTION("""COMPUTED_VALUE"""),45860.64583333333)</f>
        <v>45860.64583</v>
      </c>
      <c r="B630" s="5">
        <f>IFERROR(__xludf.DUMMYFUNCTION("""COMPUTED_VALUE"""),2365.2)</f>
        <v>2365.2</v>
      </c>
    </row>
    <row r="631">
      <c r="A631" s="5">
        <f>IFERROR(__xludf.DUMMYFUNCTION("""COMPUTED_VALUE"""),45861.64583333333)</f>
        <v>45861.64583</v>
      </c>
      <c r="B631" s="5">
        <f>IFERROR(__xludf.DUMMYFUNCTION("""COMPUTED_VALUE"""),2375.4)</f>
        <v>2375.4</v>
      </c>
    </row>
    <row r="632">
      <c r="A632" s="5">
        <f>IFERROR(__xludf.DUMMYFUNCTION("""COMPUTED_VALUE"""),45862.64583333333)</f>
        <v>45862.64583</v>
      </c>
      <c r="B632" s="5">
        <f>IFERROR(__xludf.DUMMYFUNCTION("""COMPUTED_VALUE"""),2352.1)</f>
        <v>2352.1</v>
      </c>
    </row>
    <row r="633">
      <c r="A633" s="5">
        <f>IFERROR(__xludf.DUMMYFUNCTION("""COMPUTED_VALUE"""),45863.64583333333)</f>
        <v>45863.64583</v>
      </c>
      <c r="B633" s="5">
        <f>IFERROR(__xludf.DUMMYFUNCTION("""COMPUTED_VALUE"""),2336.2)</f>
        <v>2336.2</v>
      </c>
    </row>
    <row r="634">
      <c r="A634" s="5">
        <f>IFERROR(__xludf.DUMMYFUNCTION("""COMPUTED_VALUE"""),45866.64583333333)</f>
        <v>45866.64583</v>
      </c>
      <c r="B634" s="5">
        <f>IFERROR(__xludf.DUMMYFUNCTION("""COMPUTED_VALUE"""),2359.6)</f>
        <v>2359.6</v>
      </c>
    </row>
    <row r="635">
      <c r="A635" s="5">
        <f>IFERROR(__xludf.DUMMYFUNCTION("""COMPUTED_VALUE"""),45867.64583333333)</f>
        <v>45867.64583</v>
      </c>
      <c r="B635" s="5">
        <f>IFERROR(__xludf.DUMMYFUNCTION("""COMPUTED_VALUE"""),2401.5)</f>
        <v>2401.5</v>
      </c>
    </row>
    <row r="636">
      <c r="A636" s="5">
        <f>IFERROR(__xludf.DUMMYFUNCTION("""COMPUTED_VALUE"""),45868.64583333333)</f>
        <v>45868.64583</v>
      </c>
      <c r="B636" s="5">
        <f>IFERROR(__xludf.DUMMYFUNCTION("""COMPUTED_VALUE"""),2415.8)</f>
        <v>2415.8</v>
      </c>
    </row>
    <row r="637">
      <c r="A637" s="5">
        <f>IFERROR(__xludf.DUMMYFUNCTION("""COMPUTED_VALUE"""),45869.64583333333)</f>
        <v>45869.64583</v>
      </c>
      <c r="B637" s="5">
        <f>IFERROR(__xludf.DUMMYFUNCTION("""COMPUTED_VALUE"""),2396.1)</f>
        <v>2396.1</v>
      </c>
    </row>
    <row r="638">
      <c r="A638" s="5">
        <f>IFERROR(__xludf.DUMMYFUNCTION("""COMPUTED_VALUE"""),45870.64583333333)</f>
        <v>45870.64583</v>
      </c>
      <c r="B638" s="5">
        <f>IFERROR(__xludf.DUMMYFUNCTION("""COMPUTED_VALUE"""),2431.0)</f>
        <v>2431</v>
      </c>
    </row>
    <row r="639">
      <c r="A639" s="5">
        <f>IFERROR(__xludf.DUMMYFUNCTION("""COMPUTED_VALUE"""),45873.64583333333)</f>
        <v>45873.64583</v>
      </c>
      <c r="B639" s="5">
        <f>IFERROR(__xludf.DUMMYFUNCTION("""COMPUTED_VALUE"""),2449.8)</f>
        <v>2449.8</v>
      </c>
    </row>
    <row r="640">
      <c r="A640" s="5">
        <f>IFERROR(__xludf.DUMMYFUNCTION("""COMPUTED_VALUE"""),45874.64583333333)</f>
        <v>45874.64583</v>
      </c>
      <c r="B640" s="5">
        <f>IFERROR(__xludf.DUMMYFUNCTION("""COMPUTED_VALUE"""),2436.8)</f>
        <v>2436.8</v>
      </c>
    </row>
    <row r="641">
      <c r="A641" s="5">
        <f>IFERROR(__xludf.DUMMYFUNCTION("""COMPUTED_VALUE"""),45875.64583333333)</f>
        <v>45875.64583</v>
      </c>
      <c r="B641" s="5">
        <f>IFERROR(__xludf.DUMMYFUNCTION("""COMPUTED_VALUE"""),2491.2)</f>
        <v>2491.2</v>
      </c>
    </row>
    <row r="642">
      <c r="A642" s="5">
        <f>IFERROR(__xludf.DUMMYFUNCTION("""COMPUTED_VALUE"""),45876.64583333333)</f>
        <v>45876.64583</v>
      </c>
      <c r="B642" s="5">
        <f>IFERROR(__xludf.DUMMYFUNCTION("""COMPUTED_VALUE"""),2506.5)</f>
        <v>2506.5</v>
      </c>
    </row>
    <row r="643">
      <c r="A643" s="5">
        <f>IFERROR(__xludf.DUMMYFUNCTION("""COMPUTED_VALUE"""),45877.64583333333)</f>
        <v>45877.64583</v>
      </c>
      <c r="B643" s="5">
        <f>IFERROR(__xludf.DUMMYFUNCTION("""COMPUTED_VALUE"""),2475.6)</f>
        <v>2475.6</v>
      </c>
    </row>
    <row r="644">
      <c r="A644" s="5">
        <f>IFERROR(__xludf.DUMMYFUNCTION("""COMPUTED_VALUE"""),45880.64583333333)</f>
        <v>45880.64583</v>
      </c>
      <c r="B644" s="5">
        <f>IFERROR(__xludf.DUMMYFUNCTION("""COMPUTED_VALUE"""),2489.1)</f>
        <v>2489.1</v>
      </c>
    </row>
    <row r="645">
      <c r="A645" s="5">
        <f>IFERROR(__xludf.DUMMYFUNCTION("""COMPUTED_VALUE"""),45881.64583333333)</f>
        <v>45881.64583</v>
      </c>
      <c r="B645" s="5">
        <f>IFERROR(__xludf.DUMMYFUNCTION("""COMPUTED_VALUE"""),2478.3)</f>
        <v>2478.3</v>
      </c>
    </row>
    <row r="646">
      <c r="A646" s="5">
        <f>IFERROR(__xludf.DUMMYFUNCTION("""COMPUTED_VALUE"""),45882.64583333333)</f>
        <v>45882.64583</v>
      </c>
      <c r="B646" s="5">
        <f>IFERROR(__xludf.DUMMYFUNCTION("""COMPUTED_VALUE"""),2500.2)</f>
        <v>2500.2</v>
      </c>
    </row>
    <row r="647">
      <c r="A647" s="5">
        <f>IFERROR(__xludf.DUMMYFUNCTION("""COMPUTED_VALUE"""),45883.64583333333)</f>
        <v>45883.64583</v>
      </c>
      <c r="B647" s="5">
        <f>IFERROR(__xludf.DUMMYFUNCTION("""COMPUTED_VALUE"""),2528.7)</f>
        <v>2528.7</v>
      </c>
    </row>
    <row r="648">
      <c r="A648" s="5">
        <f>IFERROR(__xludf.DUMMYFUNCTION("""COMPUTED_VALUE"""),45887.64583333333)</f>
        <v>45887.64583</v>
      </c>
      <c r="B648" s="5">
        <f>IFERROR(__xludf.DUMMYFUNCTION("""COMPUTED_VALUE"""),2587.4)</f>
        <v>2587.4</v>
      </c>
    </row>
    <row r="649">
      <c r="A649" s="5">
        <f>IFERROR(__xludf.DUMMYFUNCTION("""COMPUTED_VALUE"""),45888.64583333333)</f>
        <v>45888.64583</v>
      </c>
      <c r="B649" s="5">
        <f>IFERROR(__xludf.DUMMYFUNCTION("""COMPUTED_VALUE"""),2579.4)</f>
        <v>2579.4</v>
      </c>
    </row>
    <row r="650">
      <c r="A650" s="5">
        <f>IFERROR(__xludf.DUMMYFUNCTION("""COMPUTED_VALUE"""),45889.64583333333)</f>
        <v>45889.64583</v>
      </c>
      <c r="B650" s="5">
        <f>IFERROR(__xludf.DUMMYFUNCTION("""COMPUTED_VALUE"""),2570.1)</f>
        <v>2570.1</v>
      </c>
    </row>
    <row r="651">
      <c r="A651" s="5">
        <f>IFERROR(__xludf.DUMMYFUNCTION("""COMPUTED_VALUE"""),45890.64583333333)</f>
        <v>45890.64583</v>
      </c>
      <c r="B651" s="5">
        <f>IFERROR(__xludf.DUMMYFUNCTION("""COMPUTED_VALUE"""),2566.6)</f>
        <v>2566.6</v>
      </c>
    </row>
    <row r="652">
      <c r="A652" s="5">
        <f>IFERROR(__xludf.DUMMYFUNCTION("""COMPUTED_VALUE"""),45891.64583333333)</f>
        <v>45891.64583</v>
      </c>
      <c r="B652" s="5">
        <f>IFERROR(__xludf.DUMMYFUNCTION("""COMPUTED_VALUE"""),2504.5)</f>
        <v>2504.5</v>
      </c>
    </row>
    <row r="653">
      <c r="A653" s="5">
        <f>IFERROR(__xludf.DUMMYFUNCTION("""COMPUTED_VALUE"""),45894.64583333333)</f>
        <v>45894.64583</v>
      </c>
      <c r="B653" s="5">
        <f>IFERROR(__xludf.DUMMYFUNCTION("""COMPUTED_VALUE"""),2492.9)</f>
        <v>2492.9</v>
      </c>
    </row>
    <row r="654">
      <c r="A654" s="5">
        <f>IFERROR(__xludf.DUMMYFUNCTION("""COMPUTED_VALUE"""),45895.64583333333)</f>
        <v>45895.64583</v>
      </c>
      <c r="B654" s="5">
        <f>IFERROR(__xludf.DUMMYFUNCTION("""COMPUTED_VALUE"""),2481.4)</f>
        <v>2481.4</v>
      </c>
    </row>
    <row r="655">
      <c r="A655" s="5">
        <f>IFERROR(__xludf.DUMMYFUNCTION("""COMPUTED_VALUE"""),45897.64583333333)</f>
        <v>45897.64583</v>
      </c>
      <c r="B655" s="5">
        <f>IFERROR(__xludf.DUMMYFUNCTION("""COMPUTED_VALUE"""),2489.0)</f>
        <v>2489</v>
      </c>
    </row>
    <row r="656">
      <c r="A656" s="5">
        <f>IFERROR(__xludf.DUMMYFUNCTION("""COMPUTED_VALUE"""),45898.64583333333)</f>
        <v>45898.64583</v>
      </c>
      <c r="B656" s="5">
        <f>IFERROR(__xludf.DUMMYFUNCTION("""COMPUTED_VALUE"""),2518.6)</f>
        <v>2518.6</v>
      </c>
    </row>
    <row r="657">
      <c r="A657" s="5">
        <f>IFERROR(__xludf.DUMMYFUNCTION("""COMPUTED_VALUE"""),45901.64583333333)</f>
        <v>45901.64583</v>
      </c>
      <c r="B657" s="5">
        <f>IFERROR(__xludf.DUMMYFUNCTION("""COMPUTED_VALUE"""),2570.2)</f>
        <v>2570.2</v>
      </c>
    </row>
    <row r="658">
      <c r="A658" s="5">
        <f>IFERROR(__xludf.DUMMYFUNCTION("""COMPUTED_VALUE"""),45902.64583333333)</f>
        <v>45902.64583</v>
      </c>
      <c r="B658" s="5">
        <f>IFERROR(__xludf.DUMMYFUNCTION("""COMPUTED_VALUE"""),2540.0)</f>
        <v>2540</v>
      </c>
    </row>
    <row r="659">
      <c r="A659" s="5">
        <f>IFERROR(__xludf.DUMMYFUNCTION("""COMPUTED_VALUE"""),45903.64583333333)</f>
        <v>45903.64583</v>
      </c>
      <c r="B659" s="5">
        <f>IFERROR(__xludf.DUMMYFUNCTION("""COMPUTED_VALUE"""),2553.9)</f>
        <v>2553.9</v>
      </c>
    </row>
    <row r="660">
      <c r="A660" s="5">
        <f>IFERROR(__xludf.DUMMYFUNCTION("""COMPUTED_VALUE"""),45904.64583333333)</f>
        <v>45904.64583</v>
      </c>
      <c r="B660" s="5">
        <f>IFERROR(__xludf.DUMMYFUNCTION("""COMPUTED_VALUE"""),2568.6)</f>
        <v>2568.6</v>
      </c>
    </row>
    <row r="661">
      <c r="A661" s="5">
        <f>IFERROR(__xludf.DUMMYFUNCTION("""COMPUTED_VALUE"""),45905.64583333333)</f>
        <v>45905.64583</v>
      </c>
      <c r="B661" s="5">
        <f>IFERROR(__xludf.DUMMYFUNCTION("""COMPUTED_VALUE"""),2579.9)</f>
        <v>2579.9</v>
      </c>
    </row>
    <row r="662">
      <c r="A662" s="5">
        <f>IFERROR(__xludf.DUMMYFUNCTION("""COMPUTED_VALUE"""),45908.64583333333)</f>
        <v>45908.64583</v>
      </c>
      <c r="B662" s="5">
        <f>IFERROR(__xludf.DUMMYFUNCTION("""COMPUTED_VALUE"""),2530.8)</f>
        <v>2530.8</v>
      </c>
    </row>
    <row r="663">
      <c r="A663" s="5">
        <f>IFERROR(__xludf.DUMMYFUNCTION("""COMPUTED_VALUE"""),45909.64583333333)</f>
        <v>45909.64583</v>
      </c>
      <c r="B663" s="5">
        <f>IFERROR(__xludf.DUMMYFUNCTION("""COMPUTED_VALUE"""),2537.3)</f>
        <v>2537.3</v>
      </c>
    </row>
    <row r="664">
      <c r="A664" s="5">
        <f>IFERROR(__xludf.DUMMYFUNCTION("""COMPUTED_VALUE"""),45910.64583333333)</f>
        <v>45910.64583</v>
      </c>
      <c r="B664" s="5">
        <f>IFERROR(__xludf.DUMMYFUNCTION("""COMPUTED_VALUE"""),2543.3)</f>
        <v>2543.3</v>
      </c>
    </row>
    <row r="665">
      <c r="A665" s="5">
        <f>IFERROR(__xludf.DUMMYFUNCTION("""COMPUTED_VALUE"""),45911.64583333333)</f>
        <v>45911.64583</v>
      </c>
      <c r="B665" s="5">
        <f>IFERROR(__xludf.DUMMYFUNCTION("""COMPUTED_VALUE"""),2555.9)</f>
        <v>2555.9</v>
      </c>
    </row>
    <row r="666">
      <c r="A666" s="5">
        <f>IFERROR(__xludf.DUMMYFUNCTION("""COMPUTED_VALUE"""),45912.64583333333)</f>
        <v>45912.64583</v>
      </c>
      <c r="B666" s="5">
        <f>IFERROR(__xludf.DUMMYFUNCTION("""COMPUTED_VALUE"""),2546.3)</f>
        <v>2546.3</v>
      </c>
    </row>
    <row r="667">
      <c r="A667" s="5">
        <f>IFERROR(__xludf.DUMMYFUNCTION("""COMPUTED_VALUE"""),45915.64583333333)</f>
        <v>45915.64583</v>
      </c>
      <c r="B667" s="5">
        <f>IFERROR(__xludf.DUMMYFUNCTION("""COMPUTED_VALUE"""),2502.6)</f>
        <v>2502.6</v>
      </c>
    </row>
    <row r="668">
      <c r="A668" s="5">
        <f>IFERROR(__xludf.DUMMYFUNCTION("""COMPUTED_VALUE"""),45916.64583333333)</f>
        <v>45916.64583</v>
      </c>
      <c r="B668" s="5">
        <f>IFERROR(__xludf.DUMMYFUNCTION("""COMPUTED_VALUE"""),2480.9)</f>
        <v>2480.9</v>
      </c>
    </row>
    <row r="669">
      <c r="A669" s="5">
        <f>IFERROR(__xludf.DUMMYFUNCTION("""COMPUTED_VALUE"""),45917.64583333333)</f>
        <v>45917.64583</v>
      </c>
      <c r="B669" s="5">
        <f>IFERROR(__xludf.DUMMYFUNCTION("""COMPUTED_VALUE"""),2493.6)</f>
        <v>2493.6</v>
      </c>
    </row>
    <row r="670">
      <c r="A670" s="5">
        <f>IFERROR(__xludf.DUMMYFUNCTION("""COMPUTED_VALUE"""),45918.64583333333)</f>
        <v>45918.64583</v>
      </c>
      <c r="B670" s="5">
        <f>IFERROR(__xludf.DUMMYFUNCTION("""COMPUTED_VALUE"""),2478.7)</f>
        <v>2478.7</v>
      </c>
    </row>
    <row r="671">
      <c r="A671" s="5">
        <f>IFERROR(__xludf.DUMMYFUNCTION("""COMPUTED_VALUE"""),45919.64583333333)</f>
        <v>45919.64583</v>
      </c>
      <c r="B671" s="5">
        <f>IFERROR(__xludf.DUMMYFUNCTION("""COMPUTED_VALUE"""),2481.7)</f>
        <v>2481.7</v>
      </c>
    </row>
    <row r="672">
      <c r="A672" s="5">
        <f>IFERROR(__xludf.DUMMYFUNCTION("""COMPUTED_VALUE"""),45922.64583333333)</f>
        <v>45922.64583</v>
      </c>
      <c r="B672" s="5">
        <f>IFERROR(__xludf.DUMMYFUNCTION("""COMPUTED_VALUE"""),2482.7)</f>
        <v>2482.7</v>
      </c>
    </row>
    <row r="673">
      <c r="A673" s="5">
        <f>IFERROR(__xludf.DUMMYFUNCTION("""COMPUTED_VALUE"""),45923.64583333333)</f>
        <v>45923.64583</v>
      </c>
      <c r="B673" s="5">
        <f>IFERROR(__xludf.DUMMYFUNCTION("""COMPUTED_VALUE"""),2446.9)</f>
        <v>2446.9</v>
      </c>
    </row>
    <row r="674">
      <c r="A674" s="5">
        <f>IFERROR(__xludf.DUMMYFUNCTION("""COMPUTED_VALUE"""),45924.64583333333)</f>
        <v>45924.64583</v>
      </c>
      <c r="B674" s="5">
        <f>IFERROR(__xludf.DUMMYFUNCTION("""COMPUTED_VALUE"""),2457.2)</f>
        <v>2457.2</v>
      </c>
    </row>
    <row r="675">
      <c r="A675" s="5">
        <f>IFERROR(__xludf.DUMMYFUNCTION("""COMPUTED_VALUE"""),45925.64583333333)</f>
        <v>45925.64583</v>
      </c>
      <c r="B675" s="5">
        <f>IFERROR(__xludf.DUMMYFUNCTION("""COMPUTED_VALUE"""),2404.0)</f>
        <v>2404</v>
      </c>
    </row>
    <row r="676">
      <c r="A676" s="5">
        <f>IFERROR(__xludf.DUMMYFUNCTION("""COMPUTED_VALUE"""),45926.64583333333)</f>
        <v>45926.64583</v>
      </c>
      <c r="B676" s="5">
        <f>IFERROR(__xludf.DUMMYFUNCTION("""COMPUTED_VALUE"""),2342.8)</f>
        <v>2342.8</v>
      </c>
    </row>
    <row r="677">
      <c r="A677" s="5">
        <f>IFERROR(__xludf.DUMMYFUNCTION("""COMPUTED_VALUE"""),45929.64583333333)</f>
        <v>45929.64583</v>
      </c>
      <c r="B677" s="5">
        <f>IFERROR(__xludf.DUMMYFUNCTION("""COMPUTED_VALUE"""),2342.6)</f>
        <v>2342.6</v>
      </c>
    </row>
    <row r="678">
      <c r="A678" s="5">
        <f>IFERROR(__xludf.DUMMYFUNCTION("""COMPUTED_VALUE"""),45930.64583333333)</f>
        <v>45930.64583</v>
      </c>
      <c r="B678" s="5">
        <f>IFERROR(__xludf.DUMMYFUNCTION("""COMPUTED_VALUE"""),2350.0)</f>
        <v>2350</v>
      </c>
    </row>
    <row r="679">
      <c r="A679" s="5">
        <f>IFERROR(__xludf.DUMMYFUNCTION("""COMPUTED_VALUE"""),45931.64583333333)</f>
        <v>45931.64583</v>
      </c>
      <c r="B679" s="5">
        <f>IFERROR(__xludf.DUMMYFUNCTION("""COMPUTED_VALUE"""),2335.8)</f>
        <v>2335.8</v>
      </c>
    </row>
    <row r="680">
      <c r="A680" s="5">
        <f>IFERROR(__xludf.DUMMYFUNCTION("""COMPUTED_VALUE"""),45933.64583333333)</f>
        <v>45933.64583</v>
      </c>
      <c r="B680" s="5">
        <f>IFERROR(__xludf.DUMMYFUNCTION("""COMPUTED_VALUE"""),2357.8)</f>
        <v>2357.8</v>
      </c>
    </row>
    <row r="681">
      <c r="A681" s="5">
        <f>IFERROR(__xludf.DUMMYFUNCTION("""COMPUTED_VALUE"""),45936.64583333333)</f>
        <v>45936.64583</v>
      </c>
      <c r="B681" s="5">
        <f>IFERROR(__xludf.DUMMYFUNCTION("""COMPUTED_VALUE"""),2354.8)</f>
        <v>2354.8</v>
      </c>
    </row>
    <row r="682">
      <c r="A682" s="5">
        <f>IFERROR(__xludf.DUMMYFUNCTION("""COMPUTED_VALUE"""),45937.64583333333)</f>
        <v>45937.64583</v>
      </c>
      <c r="B682" s="5">
        <f>IFERROR(__xludf.DUMMYFUNCTION("""COMPUTED_VALUE"""),2352.8)</f>
        <v>2352.8</v>
      </c>
    </row>
    <row r="683">
      <c r="A683" s="5">
        <f>IFERROR(__xludf.DUMMYFUNCTION("""COMPUTED_VALUE"""),45938.64583333333)</f>
        <v>45938.64583</v>
      </c>
      <c r="B683" s="5">
        <f>IFERROR(__xludf.DUMMYFUNCTION("""COMPUTED_VALUE"""),2328.5)</f>
        <v>2328.5</v>
      </c>
    </row>
    <row r="684">
      <c r="A684" s="5">
        <f>IFERROR(__xludf.DUMMYFUNCTION("""COMPUTED_VALUE"""),45939.64583333333)</f>
        <v>45939.64583</v>
      </c>
      <c r="B684" s="5">
        <f>IFERROR(__xludf.DUMMYFUNCTION("""COMPUTED_VALUE"""),2336.4)</f>
        <v>2336.4</v>
      </c>
    </row>
    <row r="685">
      <c r="A685" s="5">
        <f>IFERROR(__xludf.DUMMYFUNCTION("""COMPUTED_VALUE"""),45940.64583333333)</f>
        <v>45940.64583</v>
      </c>
      <c r="B685" s="5">
        <f>IFERROR(__xludf.DUMMYFUNCTION("""COMPUTED_VALUE"""),2340.2)</f>
        <v>2340.2</v>
      </c>
    </row>
    <row r="686">
      <c r="A686" s="5">
        <f>IFERROR(__xludf.DUMMYFUNCTION("""COMPUTED_VALUE"""),45943.64583333333)</f>
        <v>45943.64583</v>
      </c>
      <c r="B686" s="5">
        <f>IFERROR(__xludf.DUMMYFUNCTION("""COMPUTED_VALUE"""),2342.5)</f>
        <v>2342.5</v>
      </c>
    </row>
    <row r="687">
      <c r="A687" s="5">
        <f>IFERROR(__xludf.DUMMYFUNCTION("""COMPUTED_VALUE"""),45944.64583333333)</f>
        <v>45944.64583</v>
      </c>
      <c r="B687" s="5">
        <f>IFERROR(__xludf.DUMMYFUNCTION("""COMPUTED_VALUE"""),2318.1)</f>
        <v>2318.1</v>
      </c>
    </row>
    <row r="688">
      <c r="A688" s="5">
        <f>IFERROR(__xludf.DUMMYFUNCTION("""COMPUTED_VALUE"""),45945.64583333333)</f>
        <v>45945.64583</v>
      </c>
      <c r="B688" s="5">
        <f>IFERROR(__xludf.DUMMYFUNCTION("""COMPUTED_VALUE"""),2375.1)</f>
        <v>2375.1</v>
      </c>
    </row>
    <row r="689">
      <c r="A689" s="5">
        <f>IFERROR(__xludf.DUMMYFUNCTION("""COMPUTED_VALUE"""),45946.64583333333)</f>
        <v>45946.64583</v>
      </c>
      <c r="B689" s="5">
        <f>IFERROR(__xludf.DUMMYFUNCTION("""COMPUTED_VALUE"""),2409.7)</f>
        <v>2409.7</v>
      </c>
    </row>
    <row r="690">
      <c r="A690" s="5">
        <f>IFERROR(__xludf.DUMMYFUNCTION("""COMPUTED_VALUE"""),45947.64583333333)</f>
        <v>45947.64583</v>
      </c>
      <c r="B690" s="5">
        <f>IFERROR(__xludf.DUMMYFUNCTION("""COMPUTED_VALUE"""),2507.8)</f>
        <v>2507.8</v>
      </c>
    </row>
    <row r="691">
      <c r="A691" s="5">
        <f>IFERROR(__xludf.DUMMYFUNCTION("""COMPUTED_VALUE"""),45950.64583333333)</f>
        <v>45950.64583</v>
      </c>
      <c r="B691" s="5">
        <f>IFERROR(__xludf.DUMMYFUNCTION("""COMPUTED_VALUE"""),2516.0)</f>
        <v>2516</v>
      </c>
    </row>
    <row r="692">
      <c r="A692" s="5">
        <f>IFERROR(__xludf.DUMMYFUNCTION("""COMPUTED_VALUE"""),45951.64583333333)</f>
        <v>45951.64583</v>
      </c>
      <c r="B692" s="5">
        <f>IFERROR(__xludf.DUMMYFUNCTION("""COMPUTED_VALUE"""),2504.6)</f>
        <v>2504.6</v>
      </c>
    </row>
    <row r="693">
      <c r="A693" s="5">
        <f>IFERROR(__xludf.DUMMYFUNCTION("""COMPUTED_VALUE"""),45953.64583333333)</f>
        <v>45953.64583</v>
      </c>
      <c r="B693" s="5">
        <f>IFERROR(__xludf.DUMMYFUNCTION("""COMPUTED_VALUE"""),2502.4)</f>
        <v>2502.4</v>
      </c>
    </row>
    <row r="694">
      <c r="A694" s="5">
        <f>IFERROR(__xludf.DUMMYFUNCTION("""COMPUTED_VALUE"""),45954.64583333333)</f>
        <v>45954.64583</v>
      </c>
      <c r="B694" s="5">
        <f>IFERROR(__xludf.DUMMYFUNCTION("""COMPUTED_VALUE"""),2501.6)</f>
        <v>2501.6</v>
      </c>
    </row>
    <row r="695">
      <c r="A695" s="5">
        <f>IFERROR(__xludf.DUMMYFUNCTION("""COMPUTED_VALUE"""),45957.64583333333)</f>
        <v>45957.64583</v>
      </c>
      <c r="B695" s="5">
        <f>IFERROR(__xludf.DUMMYFUNCTION("""COMPUTED_VALUE"""),2518.8)</f>
        <v>2518.8</v>
      </c>
    </row>
    <row r="696">
      <c r="A696" s="5">
        <f>IFERROR(__xludf.DUMMYFUNCTION("""COMPUTED_VALUE"""),45958.64583333333)</f>
        <v>45958.64583</v>
      </c>
      <c r="B696" s="5">
        <f>IFERROR(__xludf.DUMMYFUNCTION("""COMPUTED_VALUE"""),2509.3)</f>
        <v>2509.3</v>
      </c>
    </row>
    <row r="697">
      <c r="A697" s="5">
        <f>IFERROR(__xludf.DUMMYFUNCTION("""COMPUTED_VALUE"""),45959.64583333333)</f>
        <v>45959.64583</v>
      </c>
      <c r="B697" s="5">
        <f>IFERROR(__xludf.DUMMYFUNCTION("""COMPUTED_VALUE"""),2538.7)</f>
        <v>2538.7</v>
      </c>
    </row>
    <row r="698">
      <c r="A698" s="5">
        <f>IFERROR(__xludf.DUMMYFUNCTION("""COMPUTED_VALUE"""),45960.64583333333)</f>
        <v>45960.64583</v>
      </c>
      <c r="B698" s="5">
        <f>IFERROR(__xludf.DUMMYFUNCTION("""COMPUTED_VALUE"""),2523.5)</f>
        <v>2523.5</v>
      </c>
    </row>
    <row r="699">
      <c r="A699" s="5">
        <f>IFERROR(__xludf.DUMMYFUNCTION("""COMPUTED_VALUE"""),45961.64583333333)</f>
        <v>45961.64583</v>
      </c>
      <c r="B699" s="5">
        <f>IFERROR(__xludf.DUMMYFUNCTION("""COMPUTED_VALUE"""),2510.8)</f>
        <v>2510.8</v>
      </c>
    </row>
    <row r="700">
      <c r="A700" s="5">
        <f>IFERROR(__xludf.DUMMYFUNCTION("""COMPUTED_VALUE"""),45964.64583333333)</f>
        <v>45964.64583</v>
      </c>
      <c r="B700" s="5">
        <f>IFERROR(__xludf.DUMMYFUNCTION("""COMPUTED_VALUE"""),2512.2)</f>
        <v>2512.2</v>
      </c>
    </row>
    <row r="701">
      <c r="A701" s="5">
        <f>IFERROR(__xludf.DUMMYFUNCTION("""COMPUTED_VALUE"""),45965.64583333333)</f>
        <v>45965.64583</v>
      </c>
      <c r="B701" s="5">
        <f>IFERROR(__xludf.DUMMYFUNCTION("""COMPUTED_VALUE"""),2486.7)</f>
        <v>2486.7</v>
      </c>
    </row>
    <row r="702">
      <c r="A702" s="5">
        <f>IFERROR(__xludf.DUMMYFUNCTION("""COMPUTED_VALUE"""),45967.64583333333)</f>
        <v>45967.64583</v>
      </c>
      <c r="B702" s="5">
        <f>IFERROR(__xludf.DUMMYFUNCTION("""COMPUTED_VALUE"""),2602.9)</f>
        <v>2602.9</v>
      </c>
    </row>
    <row r="703">
      <c r="A703" s="5">
        <f>IFERROR(__xludf.DUMMYFUNCTION("""COMPUTED_VALUE"""),45968.64583333333)</f>
        <v>45968.64583</v>
      </c>
      <c r="B703" s="5">
        <f>IFERROR(__xludf.DUMMYFUNCTION("""COMPUTED_VALUE"""),2613.8)</f>
        <v>2613.8</v>
      </c>
    </row>
    <row r="704">
      <c r="A704" s="5">
        <f>IFERROR(__xludf.DUMMYFUNCTION("""COMPUTED_VALUE"""),45971.64583333333)</f>
        <v>45971.64583</v>
      </c>
      <c r="B704" s="5">
        <f>IFERROR(__xludf.DUMMYFUNCTION("""COMPUTED_VALUE"""),2650.4)</f>
        <v>2650.4</v>
      </c>
    </row>
    <row r="705">
      <c r="A705" s="5">
        <f>IFERROR(__xludf.DUMMYFUNCTION("""COMPUTED_VALUE"""),45972.64583333333)</f>
        <v>45972.64583</v>
      </c>
      <c r="B705" s="5">
        <f>IFERROR(__xludf.DUMMYFUNCTION("""COMPUTED_VALUE"""),2657.2)</f>
        <v>2657.2</v>
      </c>
    </row>
    <row r="706">
      <c r="A706" s="5">
        <f>IFERROR(__xludf.DUMMYFUNCTION("""COMPUTED_VALUE"""),45973.64583333333)</f>
        <v>45973.64583</v>
      </c>
      <c r="B706" s="5">
        <f>IFERROR(__xludf.DUMMYFUNCTION("""COMPUTED_VALUE"""),2769.8)</f>
        <v>2769.8</v>
      </c>
    </row>
    <row r="707">
      <c r="A707" s="5">
        <f>IFERROR(__xludf.DUMMYFUNCTION("""COMPUTED_VALUE"""),45974.64583333333)</f>
        <v>45974.64583</v>
      </c>
      <c r="B707" s="5">
        <f>IFERROR(__xludf.DUMMYFUNCTION("""COMPUTED_VALUE"""),2879.4)</f>
        <v>2879.4</v>
      </c>
    </row>
    <row r="708">
      <c r="A708" s="5">
        <f>IFERROR(__xludf.DUMMYFUNCTION("""COMPUTED_VALUE"""),45975.64583333333)</f>
        <v>45975.64583</v>
      </c>
      <c r="B708" s="5">
        <f>IFERROR(__xludf.DUMMYFUNCTION("""COMPUTED_VALUE"""),2906.4)</f>
        <v>2906.4</v>
      </c>
    </row>
    <row r="709">
      <c r="A709" s="5">
        <f>IFERROR(__xludf.DUMMYFUNCTION("""COMPUTED_VALUE"""),45978.64583333333)</f>
        <v>45978.64583</v>
      </c>
      <c r="B709" s="5">
        <f>IFERROR(__xludf.DUMMYFUNCTION("""COMPUTED_VALUE"""),2887.9)</f>
        <v>2887.9</v>
      </c>
    </row>
    <row r="710">
      <c r="A710" s="5">
        <f>IFERROR(__xludf.DUMMYFUNCTION("""COMPUTED_VALUE"""),45979.64583333333)</f>
        <v>45979.64583</v>
      </c>
      <c r="B710" s="5">
        <f>IFERROR(__xludf.DUMMYFUNCTION("""COMPUTED_VALUE"""),2906.0)</f>
        <v>2906</v>
      </c>
    </row>
    <row r="711">
      <c r="A711" s="5">
        <f>IFERROR(__xludf.DUMMYFUNCTION("""COMPUTED_VALUE"""),45980.64583333333)</f>
        <v>45980.64583</v>
      </c>
      <c r="B711" s="5">
        <f>IFERROR(__xludf.DUMMYFUNCTION("""COMPUTED_VALUE"""),2893.7)</f>
        <v>2893.7</v>
      </c>
    </row>
    <row r="712">
      <c r="A712" s="5">
        <f>IFERROR(__xludf.DUMMYFUNCTION("""COMPUTED_VALUE"""),45981.64583333333)</f>
        <v>45981.64583</v>
      </c>
      <c r="B712" s="5">
        <f>IFERROR(__xludf.DUMMYFUNCTION("""COMPUTED_VALUE"""),2859.8)</f>
        <v>2859.8</v>
      </c>
    </row>
    <row r="713">
      <c r="A713" s="5">
        <f>IFERROR(__xludf.DUMMYFUNCTION("""COMPUTED_VALUE"""),45982.64583333333)</f>
        <v>45982.64583</v>
      </c>
      <c r="B713" s="5">
        <f>IFERROR(__xludf.DUMMYFUNCTION("""COMPUTED_VALUE"""),2876.6)</f>
        <v>2876.6</v>
      </c>
    </row>
    <row r="714">
      <c r="A714" s="5">
        <f>IFERROR(__xludf.DUMMYFUNCTION("""COMPUTED_VALUE"""),45985.64583333333)</f>
        <v>45985.64583</v>
      </c>
      <c r="B714" s="5">
        <f>IFERROR(__xludf.DUMMYFUNCTION("""COMPUTED_VALUE"""),2879.2)</f>
        <v>2879.2</v>
      </c>
    </row>
    <row r="715">
      <c r="A715" s="5">
        <f>IFERROR(__xludf.DUMMYFUNCTION("""COMPUTED_VALUE"""),45986.64583333333)</f>
        <v>45986.64583</v>
      </c>
      <c r="B715" s="5">
        <f>IFERROR(__xludf.DUMMYFUNCTION("""COMPUTED_VALUE"""),2875.8)</f>
        <v>2875.8</v>
      </c>
    </row>
    <row r="716">
      <c r="A716" s="5">
        <f>IFERROR(__xludf.DUMMYFUNCTION("""COMPUTED_VALUE"""),45987.64583333333)</f>
        <v>45987.64583</v>
      </c>
      <c r="B716" s="5">
        <f>IFERROR(__xludf.DUMMYFUNCTION("""COMPUTED_VALUE"""),2874.0)</f>
        <v>2874</v>
      </c>
    </row>
    <row r="717">
      <c r="A717" s="5">
        <f>IFERROR(__xludf.DUMMYFUNCTION("""COMPUTED_VALUE"""),45988.64583333333)</f>
        <v>45988.64583</v>
      </c>
      <c r="B717" s="5">
        <f>IFERROR(__xludf.DUMMYFUNCTION("""COMPUTED_VALUE"""),2879.1)</f>
        <v>2879.1</v>
      </c>
    </row>
    <row r="718">
      <c r="A718" s="5">
        <f>IFERROR(__xludf.DUMMYFUNCTION("""COMPUTED_VALUE"""),45989.64583333333)</f>
        <v>45989.64583</v>
      </c>
      <c r="B718" s="5">
        <f>IFERROR(__xludf.DUMMYFUNCTION("""COMPUTED_VALUE"""),2874.4)</f>
        <v>2874.4</v>
      </c>
    </row>
    <row r="719">
      <c r="A719" s="5">
        <f>IFERROR(__xludf.DUMMYFUNCTION("""COMPUTED_VALUE"""),45992.64583333333)</f>
        <v>45992.64583</v>
      </c>
      <c r="B719" s="5">
        <f>IFERROR(__xludf.DUMMYFUNCTION("""COMPUTED_VALUE"""),2867.6)</f>
        <v>2867.6</v>
      </c>
    </row>
    <row r="720">
      <c r="A720" s="5">
        <f>IFERROR(__xludf.DUMMYFUNCTION("""COMPUTED_VALUE"""),45993.64583333333)</f>
        <v>45993.64583</v>
      </c>
      <c r="B720" s="5">
        <f>IFERROR(__xludf.DUMMYFUNCTION("""COMPUTED_VALUE"""),2954.4)</f>
        <v>2954.4</v>
      </c>
    </row>
    <row r="721">
      <c r="A721" s="5">
        <f>IFERROR(__xludf.DUMMYFUNCTION("""COMPUTED_VALUE"""),45994.64583333333)</f>
        <v>45994.64583</v>
      </c>
      <c r="B721" s="5">
        <f>IFERROR(__xludf.DUMMYFUNCTION("""COMPUTED_VALUE"""),2953.5)</f>
        <v>2953.5</v>
      </c>
    </row>
    <row r="722">
      <c r="A722" s="5">
        <f>IFERROR(__xludf.DUMMYFUNCTION("""COMPUTED_VALUE"""),45995.64583333333)</f>
        <v>45995.64583</v>
      </c>
      <c r="B722" s="5">
        <f>IFERROR(__xludf.DUMMYFUNCTION("""COMPUTED_VALUE"""),2957.2)</f>
        <v>2957.2</v>
      </c>
    </row>
    <row r="723">
      <c r="A723" s="5">
        <f>IFERROR(__xludf.DUMMYFUNCTION("""COMPUTED_VALUE"""),45996.64583333333)</f>
        <v>45996.64583</v>
      </c>
      <c r="B723" s="5">
        <f>IFERROR(__xludf.DUMMYFUNCTION("""COMPUTED_VALUE"""),2968.5)</f>
        <v>2968.5</v>
      </c>
    </row>
    <row r="724">
      <c r="A724" s="5">
        <f>IFERROR(__xludf.DUMMYFUNCTION("""COMPUTED_VALUE"""),45999.64583333333)</f>
        <v>45999.64583</v>
      </c>
      <c r="B724" s="5">
        <f>IFERROR(__xludf.DUMMYFUNCTION("""COMPUTED_VALUE"""),2928.3)</f>
        <v>2928.3</v>
      </c>
    </row>
    <row r="725">
      <c r="A725" s="5">
        <f>IFERROR(__xludf.DUMMYFUNCTION("""COMPUTED_VALUE"""),46000.64583333333)</f>
        <v>46000.64583</v>
      </c>
      <c r="B725" s="5">
        <f>IFERROR(__xludf.DUMMYFUNCTION("""COMPUTED_VALUE"""),2796.0)</f>
        <v>2796</v>
      </c>
    </row>
    <row r="726">
      <c r="A726" s="5">
        <f>IFERROR(__xludf.DUMMYFUNCTION("""COMPUTED_VALUE"""),46001.64583333333)</f>
        <v>46001.64583</v>
      </c>
      <c r="B726" s="5">
        <f>IFERROR(__xludf.DUMMYFUNCTION("""COMPUTED_VALUE"""),2804.5)</f>
        <v>2804.5</v>
      </c>
    </row>
    <row r="727">
      <c r="A727" s="5">
        <f>IFERROR(__xludf.DUMMYFUNCTION("""COMPUTED_VALUE"""),46002.64583333333)</f>
        <v>46002.64583</v>
      </c>
      <c r="B727" s="5">
        <f>IFERROR(__xludf.DUMMYFUNCTION("""COMPUTED_VALUE"""),2779.4)</f>
        <v>2779.4</v>
      </c>
    </row>
    <row r="728">
      <c r="A728" s="5">
        <f>IFERROR(__xludf.DUMMYFUNCTION("""COMPUTED_VALUE"""),46003.64583333333)</f>
        <v>46003.64583</v>
      </c>
      <c r="B728" s="5">
        <f>IFERROR(__xludf.DUMMYFUNCTION("""COMPUTED_VALUE"""),2764.8)</f>
        <v>2764.8</v>
      </c>
    </row>
    <row r="729">
      <c r="A729" s="5">
        <f>IFERROR(__xludf.DUMMYFUNCTION("""COMPUTED_VALUE"""),46006.64583333333)</f>
        <v>46006.64583</v>
      </c>
      <c r="B729" s="5">
        <f>IFERROR(__xludf.DUMMYFUNCTION("""COMPUTED_VALUE"""),2780.2)</f>
        <v>2780.2</v>
      </c>
    </row>
    <row r="730">
      <c r="A730" s="5">
        <f>IFERROR(__xludf.DUMMYFUNCTION("""COMPUTED_VALUE"""),46007.64583333333)</f>
        <v>46007.64583</v>
      </c>
      <c r="B730" s="5">
        <f>IFERROR(__xludf.DUMMYFUNCTION("""COMPUTED_VALUE"""),2790.9)</f>
        <v>2790.9</v>
      </c>
    </row>
    <row r="731">
      <c r="A731" s="5">
        <f>IFERROR(__xludf.DUMMYFUNCTION("""COMPUTED_VALUE"""),46008.64583333333)</f>
        <v>46008.64583</v>
      </c>
      <c r="B731" s="5">
        <f>IFERROR(__xludf.DUMMYFUNCTION("""COMPUTED_VALUE"""),2785.7)</f>
        <v>2785.7</v>
      </c>
    </row>
    <row r="732">
      <c r="A732" s="5">
        <f>IFERROR(__xludf.DUMMYFUNCTION("""COMPUTED_VALUE"""),46009.64583333333)</f>
        <v>46009.64583</v>
      </c>
      <c r="B732" s="5">
        <f>IFERROR(__xludf.DUMMYFUNCTION("""COMPUTED_VALUE"""),2759.7)</f>
        <v>2759.7</v>
      </c>
    </row>
    <row r="733">
      <c r="A733" s="5">
        <f>IFERROR(__xludf.DUMMYFUNCTION("""COMPUTED_VALUE"""),46010.64583333333)</f>
        <v>46010.64583</v>
      </c>
      <c r="B733" s="5">
        <f>IFERROR(__xludf.DUMMYFUNCTION("""COMPUTED_VALUE"""),2799.9)</f>
        <v>2799.9</v>
      </c>
    </row>
    <row r="734">
      <c r="A734" s="5">
        <f>IFERROR(__xludf.DUMMYFUNCTION("""COMPUTED_VALUE"""),46013.64583333333)</f>
        <v>46013.64583</v>
      </c>
      <c r="B734" s="5">
        <f>IFERROR(__xludf.DUMMYFUNCTION("""COMPUTED_VALUE"""),2807.6)</f>
        <v>2807.6</v>
      </c>
    </row>
    <row r="735">
      <c r="A735" s="5">
        <f>IFERROR(__xludf.DUMMYFUNCTION("""COMPUTED_VALUE"""),46014.64583333333)</f>
        <v>46014.64583</v>
      </c>
      <c r="B735" s="5">
        <f>IFERROR(__xludf.DUMMYFUNCTION("""COMPUTED_VALUE"""),2807.8)</f>
        <v>2807.8</v>
      </c>
    </row>
    <row r="736">
      <c r="A736" s="5">
        <f>IFERROR(__xludf.DUMMYFUNCTION("""COMPUTED_VALUE"""),46015.64583333333)</f>
        <v>46015.64583</v>
      </c>
      <c r="B736" s="5">
        <f>IFERROR(__xludf.DUMMYFUNCTION("""COMPUTED_VALUE"""),2785.5)</f>
        <v>2785.5</v>
      </c>
    </row>
    <row r="737">
      <c r="A737" s="5">
        <f>IFERROR(__xludf.DUMMYFUNCTION("""COMPUTED_VALUE"""),46017.64583333333)</f>
        <v>46017.64583</v>
      </c>
      <c r="B737" s="5">
        <f>IFERROR(__xludf.DUMMYFUNCTION("""COMPUTED_VALUE"""),2746.5)</f>
        <v>2746.5</v>
      </c>
    </row>
    <row r="738">
      <c r="A738" s="5">
        <f>IFERROR(__xludf.DUMMYFUNCTION("""COMPUTED_VALUE"""),46020.64583333333)</f>
        <v>46020.64583</v>
      </c>
      <c r="B738" s="5">
        <f>IFERROR(__xludf.DUMMYFUNCTION("""COMPUTED_VALUE"""),2775.4)</f>
        <v>2775.4</v>
      </c>
    </row>
    <row r="739">
      <c r="A739" s="5">
        <f>IFERROR(__xludf.DUMMYFUNCTION("""COMPUTED_VALUE"""),46021.64583333333)</f>
        <v>46021.64583</v>
      </c>
      <c r="B739" s="5">
        <f>IFERROR(__xludf.DUMMYFUNCTION("""COMPUTED_VALUE"""),2758.3)</f>
        <v>2758.3</v>
      </c>
    </row>
    <row r="740">
      <c r="A740" s="5">
        <f>IFERROR(__xludf.DUMMYFUNCTION("""COMPUTED_VALUE"""),46022.64583333333)</f>
        <v>46022.64583</v>
      </c>
      <c r="B740" s="5">
        <f>IFERROR(__xludf.DUMMYFUNCTION("""COMPUTED_VALUE"""),2769.5)</f>
        <v>2769.5</v>
      </c>
    </row>
    <row r="741">
      <c r="A741" s="5">
        <f>IFERROR(__xludf.DUMMYFUNCTION("""COMPUTED_VALUE"""),46023.64583333333)</f>
        <v>46023.64583</v>
      </c>
      <c r="B741" s="5">
        <f>IFERROR(__xludf.DUMMYFUNCTION("""COMPUTED_VALUE"""),2752.0)</f>
        <v>2752</v>
      </c>
    </row>
    <row r="742">
      <c r="A742" s="5">
        <f>IFERROR(__xludf.DUMMYFUNCTION("""COMPUTED_VALUE"""),46024.64583333333)</f>
        <v>46024.64583</v>
      </c>
      <c r="B742" s="5">
        <f>IFERROR(__xludf.DUMMYFUNCTION("""COMPUTED_VALUE"""),2772.6)</f>
        <v>2772.6</v>
      </c>
    </row>
    <row r="743">
      <c r="A743" s="5">
        <f>IFERROR(__xludf.DUMMYFUNCTION("""COMPUTED_VALUE"""),46027.64583333333)</f>
        <v>46027.64583</v>
      </c>
      <c r="B743" s="5">
        <f>IFERROR(__xludf.DUMMYFUNCTION("""COMPUTED_VALUE"""),2815.6)</f>
        <v>2815.6</v>
      </c>
    </row>
    <row r="744">
      <c r="A744" s="5">
        <f>IFERROR(__xludf.DUMMYFUNCTION("""COMPUTED_VALUE"""),46028.64583333333)</f>
        <v>46028.64583</v>
      </c>
      <c r="B744" s="5">
        <f>IFERROR(__xludf.DUMMYFUNCTION("""COMPUTED_VALUE"""),2845.8)</f>
        <v>2845.8</v>
      </c>
    </row>
    <row r="745">
      <c r="A745" s="5">
        <f>IFERROR(__xludf.DUMMYFUNCTION("""COMPUTED_VALUE"""),46029.64583333333)</f>
        <v>46029.64583</v>
      </c>
      <c r="B745" s="5">
        <f>IFERROR(__xludf.DUMMYFUNCTION("""COMPUTED_VALUE"""),2809.4)</f>
        <v>2809.4</v>
      </c>
    </row>
    <row r="746">
      <c r="A746" s="5">
        <f>IFERROR(__xludf.DUMMYFUNCTION("""COMPUTED_VALUE"""),46030.64583333333)</f>
        <v>46030.64583</v>
      </c>
      <c r="B746" s="5">
        <f>IFERROR(__xludf.DUMMYFUNCTION("""COMPUTED_VALUE"""),2786.5)</f>
        <v>2786.5</v>
      </c>
    </row>
    <row r="747">
      <c r="A747" s="5">
        <f>IFERROR(__xludf.DUMMYFUNCTION("""COMPUTED_VALUE"""),46031.64583333333)</f>
        <v>46031.64583</v>
      </c>
      <c r="B747" s="5">
        <f>IFERROR(__xludf.DUMMYFUNCTION("""COMPUTED_VALUE"""),2825.5)</f>
        <v>2825.5</v>
      </c>
    </row>
    <row r="748">
      <c r="A748" s="5">
        <f>IFERROR(__xludf.DUMMYFUNCTION("""COMPUTED_VALUE"""),46034.64583333333)</f>
        <v>46034.64583</v>
      </c>
      <c r="B748" s="5">
        <f>IFERROR(__xludf.DUMMYFUNCTION("""COMPUTED_VALUE"""),2896.4)</f>
        <v>2896.4</v>
      </c>
    </row>
    <row r="749">
      <c r="A749" s="5">
        <f>IFERROR(__xludf.DUMMYFUNCTION("""COMPUTED_VALUE"""),46035.64583333333)</f>
        <v>46035.64583</v>
      </c>
      <c r="B749" s="5">
        <f>IFERROR(__xludf.DUMMYFUNCTION("""COMPUTED_VALUE"""),2886.3)</f>
        <v>2886.3</v>
      </c>
    </row>
    <row r="750">
      <c r="A750" s="5">
        <f>IFERROR(__xludf.DUMMYFUNCTION("""COMPUTED_VALUE"""),46036.64583333333)</f>
        <v>46036.64583</v>
      </c>
      <c r="B750" s="5">
        <f>IFERROR(__xludf.DUMMYFUNCTION("""COMPUTED_VALUE"""),2813.9)</f>
        <v>2813.9</v>
      </c>
    </row>
    <row r="751">
      <c r="A751" s="5">
        <f>IFERROR(__xludf.DUMMYFUNCTION("""COMPUTED_VALUE"""),46038.64583333333)</f>
        <v>46038.64583</v>
      </c>
      <c r="B751" s="5">
        <f>IFERROR(__xludf.DUMMYFUNCTION("""COMPUTED_VALUE"""),2756.9)</f>
        <v>2756.9</v>
      </c>
    </row>
    <row r="752">
      <c r="A752" s="5">
        <f>IFERROR(__xludf.DUMMYFUNCTION("""COMPUTED_VALUE"""),46041.64583333333)</f>
        <v>46041.64583</v>
      </c>
      <c r="B752" s="5">
        <f>IFERROR(__xludf.DUMMYFUNCTION("""COMPUTED_VALUE"""),2754.0)</f>
        <v>2754</v>
      </c>
    </row>
    <row r="753">
      <c r="A753" s="5">
        <f>IFERROR(__xludf.DUMMYFUNCTION("""COMPUTED_VALUE"""),46042.64583333333)</f>
        <v>46042.64583</v>
      </c>
      <c r="B753" s="5">
        <f>IFERROR(__xludf.DUMMYFUNCTION("""COMPUTED_VALUE"""),2675.6)</f>
        <v>2675.6</v>
      </c>
    </row>
    <row r="754">
      <c r="A754" s="5">
        <f>IFERROR(__xludf.DUMMYFUNCTION("""COMPUTED_VALUE"""),46043.64583333333)</f>
        <v>46043.64583</v>
      </c>
      <c r="B754" s="5">
        <f>IFERROR(__xludf.DUMMYFUNCTION("""COMPUTED_VALUE"""),2661.1)</f>
        <v>2661.1</v>
      </c>
    </row>
    <row r="755">
      <c r="A755" s="5">
        <f>IFERROR(__xludf.DUMMYFUNCTION("""COMPUTED_VALUE"""),46044.64583333333)</f>
        <v>46044.64583</v>
      </c>
      <c r="B755" s="5">
        <f>IFERROR(__xludf.DUMMYFUNCTION("""COMPUTED_VALUE"""),2703.8)</f>
        <v>2703.8</v>
      </c>
    </row>
    <row r="756">
      <c r="A756" s="5">
        <f>IFERROR(__xludf.DUMMYFUNCTION("""COMPUTED_VALUE"""),46045.64583333333)</f>
        <v>46045.64583</v>
      </c>
      <c r="B756" s="5">
        <f>IFERROR(__xludf.DUMMYFUNCTION("""COMPUTED_VALUE"""),2703.7)</f>
        <v>2703.7</v>
      </c>
    </row>
    <row r="757">
      <c r="A757" s="5">
        <f>IFERROR(__xludf.DUMMYFUNCTION("""COMPUTED_VALUE"""),46049.64583333333)</f>
        <v>46049.64583</v>
      </c>
      <c r="B757" s="5">
        <f>IFERROR(__xludf.DUMMYFUNCTION("""COMPUTED_VALUE"""),2622.8)</f>
        <v>2622.8</v>
      </c>
    </row>
    <row r="758">
      <c r="A758" s="5">
        <f>IFERROR(__xludf.DUMMYFUNCTION("""COMPUTED_VALUE"""),46050.64583333333)</f>
        <v>46050.64583</v>
      </c>
      <c r="B758" s="5">
        <f>IFERROR(__xludf.DUMMYFUNCTION("""COMPUTED_VALUE"""),2511.8)</f>
        <v>2511.8</v>
      </c>
    </row>
    <row r="759">
      <c r="A759" s="5">
        <f>IFERROR(__xludf.DUMMYFUNCTION("""COMPUTED_VALUE"""),46051.64583333333)</f>
        <v>46051.64583</v>
      </c>
      <c r="B759" s="5">
        <f>IFERROR(__xludf.DUMMYFUNCTION("""COMPUTED_VALUE"""),2416.0)</f>
        <v>2416</v>
      </c>
    </row>
    <row r="760">
      <c r="A760" s="5">
        <f>IFERROR(__xludf.DUMMYFUNCTION("""COMPUTED_VALUE"""),46052.64583333333)</f>
        <v>46052.64583</v>
      </c>
      <c r="B760" s="5">
        <f>IFERROR(__xludf.DUMMYFUNCTION("""COMPUTED_VALUE"""),2428.3)</f>
        <v>2428.3</v>
      </c>
    </row>
    <row r="761">
      <c r="A761" s="5">
        <f>IFERROR(__xludf.DUMMYFUNCTION("""COMPUTED_VALUE"""),46055.64583333333)</f>
        <v>46055.64583</v>
      </c>
      <c r="B761" s="5">
        <f>IFERROR(__xludf.DUMMYFUNCTION("""COMPUTED_VALUE"""),2402.0)</f>
        <v>2402</v>
      </c>
    </row>
    <row r="762">
      <c r="A762" s="5">
        <f>IFERROR(__xludf.DUMMYFUNCTION("""COMPUTED_VALUE"""),46056.64583333333)</f>
        <v>46056.64583</v>
      </c>
      <c r="B762" s="5">
        <f>IFERROR(__xludf.DUMMYFUNCTION("""COMPUTED_VALUE"""),2426.0)</f>
        <v>2426</v>
      </c>
    </row>
    <row r="763">
      <c r="A763" s="5">
        <f>IFERROR(__xludf.DUMMYFUNCTION("""COMPUTED_VALUE"""),46057.64583333333)</f>
        <v>46057.64583</v>
      </c>
      <c r="B763" s="5">
        <f>IFERROR(__xludf.DUMMYFUNCTION("""COMPUTED_VALUE"""),2452.7)</f>
        <v>2452.7</v>
      </c>
    </row>
    <row r="764">
      <c r="A764" s="5">
        <f>IFERROR(__xludf.DUMMYFUNCTION("""COMPUTED_VALUE"""),46058.64583333333)</f>
        <v>46058.64583</v>
      </c>
      <c r="B764" s="5">
        <f>IFERROR(__xludf.DUMMYFUNCTION("""COMPUTED_VALUE"""),2432.1)</f>
        <v>2432.1</v>
      </c>
    </row>
    <row r="765">
      <c r="A765" s="5">
        <f>IFERROR(__xludf.DUMMYFUNCTION("""COMPUTED_VALUE"""),46059.64583333333)</f>
        <v>46059.64583</v>
      </c>
      <c r="B765" s="5">
        <f>IFERROR(__xludf.DUMMYFUNCTION("""COMPUTED_VALUE"""),2401.1)</f>
        <v>2401.1</v>
      </c>
    </row>
    <row r="766">
      <c r="A766" s="5">
        <f>IFERROR(__xludf.DUMMYFUNCTION("""COMPUTED_VALUE"""),46062.64583333333)</f>
        <v>46062.64583</v>
      </c>
      <c r="B766" s="5">
        <f>IFERROR(__xludf.DUMMYFUNCTION("""COMPUTED_VALUE"""),2417.4)</f>
        <v>2417.4</v>
      </c>
    </row>
    <row r="767">
      <c r="A767" s="5">
        <f>IFERROR(__xludf.DUMMYFUNCTION("""COMPUTED_VALUE"""),46063.64583333333)</f>
        <v>46063.64583</v>
      </c>
      <c r="B767" s="5">
        <f>IFERROR(__xludf.DUMMYFUNCTION("""COMPUTED_VALUE"""),2393.6)</f>
        <v>2393.6</v>
      </c>
    </row>
    <row r="768">
      <c r="A768" s="5">
        <f>IFERROR(__xludf.DUMMYFUNCTION("""COMPUTED_VALUE"""),46064.64583333333)</f>
        <v>46064.64583</v>
      </c>
      <c r="B768" s="5">
        <f>IFERROR(__xludf.DUMMYFUNCTION("""COMPUTED_VALUE"""),2392.5)</f>
        <v>2392.5</v>
      </c>
    </row>
    <row r="769">
      <c r="A769" s="5">
        <f>IFERROR(__xludf.DUMMYFUNCTION("""COMPUTED_VALUE"""),46065.64583333333)</f>
        <v>46065.64583</v>
      </c>
      <c r="B769" s="5">
        <f>IFERROR(__xludf.DUMMYFUNCTION("""COMPUTED_VALUE"""),2410.5)</f>
        <v>2410.5</v>
      </c>
    </row>
    <row r="770">
      <c r="A770" s="5">
        <f>IFERROR(__xludf.DUMMYFUNCTION("""COMPUTED_VALUE"""),46066.64583333333)</f>
        <v>46066.64583</v>
      </c>
      <c r="B770" s="5">
        <f>IFERROR(__xludf.DUMMYFUNCTION("""COMPUTED_VALUE"""),2366.4)</f>
        <v>2366.4</v>
      </c>
    </row>
    <row r="771">
      <c r="A771" s="5">
        <f>IFERROR(__xludf.DUMMYFUNCTION("""COMPUTED_VALUE"""),46069.64583333333)</f>
        <v>46069.64583</v>
      </c>
      <c r="B771" s="5">
        <f>IFERROR(__xludf.DUMMYFUNCTION("""COMPUTED_VALUE"""),2397.2)</f>
        <v>2397.2</v>
      </c>
    </row>
    <row r="772">
      <c r="A772" s="5">
        <f>IFERROR(__xludf.DUMMYFUNCTION("""COMPUTED_VALUE"""),46070.64583333333)</f>
        <v>46070.64583</v>
      </c>
      <c r="B772" s="5">
        <f>IFERROR(__xludf.DUMMYFUNCTION("""COMPUTED_VALUE"""),2437.4)</f>
        <v>2437.4</v>
      </c>
    </row>
    <row r="773">
      <c r="A773" s="5">
        <f>IFERROR(__xludf.DUMMYFUNCTION("""COMPUTED_VALUE"""),46071.64583333333)</f>
        <v>46071.64583</v>
      </c>
      <c r="B773" s="5">
        <f>IFERROR(__xludf.DUMMYFUNCTION("""COMPUTED_VALUE"""),2432.1)</f>
        <v>2432.1</v>
      </c>
    </row>
    <row r="774">
      <c r="A774" s="5">
        <f>IFERROR(__xludf.DUMMYFUNCTION("""COMPUTED_VALUE"""),46072.64583333333)</f>
        <v>46072.64583</v>
      </c>
      <c r="B774" s="5">
        <f>IFERROR(__xludf.DUMMYFUNCTION("""COMPUTED_VALUE"""),2400.8)</f>
        <v>2400.8</v>
      </c>
    </row>
    <row r="775">
      <c r="A775" s="5">
        <f>IFERROR(__xludf.DUMMYFUNCTION("""COMPUTED_VALUE"""),46073.64583333333)</f>
        <v>46073.64583</v>
      </c>
      <c r="B775" s="5">
        <f>IFERROR(__xludf.DUMMYFUNCTION("""COMPUTED_VALUE"""),2428.1)</f>
        <v>2428.1</v>
      </c>
    </row>
    <row r="776">
      <c r="A776" s="5">
        <f>IFERROR(__xludf.DUMMYFUNCTION("""COMPUTED_VALUE"""),46076.64583333333)</f>
        <v>46076.64583</v>
      </c>
      <c r="B776" s="5">
        <f>IFERROR(__xludf.DUMMYFUNCTION("""COMPUTED_VALUE"""),2429.7)</f>
        <v>2429.7</v>
      </c>
    </row>
    <row r="777">
      <c r="A777" s="5">
        <f>IFERROR(__xludf.DUMMYFUNCTION("""COMPUTED_VALUE"""),46077.64583333333)</f>
        <v>46077.64583</v>
      </c>
      <c r="B777" s="5">
        <f>IFERROR(__xludf.DUMMYFUNCTION("""COMPUTED_VALUE"""),2413.1)</f>
        <v>2413.1</v>
      </c>
    </row>
    <row r="778">
      <c r="A778" s="5">
        <f>IFERROR(__xludf.DUMMYFUNCTION("""COMPUTED_VALUE"""),46078.64583333333)</f>
        <v>46078.64583</v>
      </c>
      <c r="B778" s="5">
        <f>IFERROR(__xludf.DUMMYFUNCTION("""COMPUTED_VALUE"""),2416.4)</f>
        <v>2416.4</v>
      </c>
    </row>
    <row r="779">
      <c r="A779" s="5">
        <f>IFERROR(__xludf.DUMMYFUNCTION("""COMPUTED_VALUE"""),46079.64583333333)</f>
        <v>46079.64583</v>
      </c>
      <c r="B779" s="5">
        <f>IFERROR(__xludf.DUMMYFUNCTION("""COMPUTED_VALUE"""),2394.9)</f>
        <v>2394.9</v>
      </c>
    </row>
    <row r="780">
      <c r="A780" s="5">
        <f>IFERROR(__xludf.DUMMYFUNCTION("""COMPUTED_VALUE"""),46080.64583333333)</f>
        <v>46080.64583</v>
      </c>
      <c r="B780" s="5">
        <f>IFERROR(__xludf.DUMMYFUNCTION("""COMPUTED_VALUE"""),2376.2)</f>
        <v>2376.2</v>
      </c>
    </row>
    <row r="781">
      <c r="A781" s="5">
        <f>IFERROR(__xludf.DUMMYFUNCTION("""COMPUTED_VALUE"""),46083.64583333333)</f>
        <v>46083.64583</v>
      </c>
      <c r="B781" s="5">
        <f>IFERROR(__xludf.DUMMYFUNCTION("""COMPUTED_VALUE"""),2307.1)</f>
        <v>2307.1</v>
      </c>
    </row>
    <row r="782">
      <c r="A782" s="5">
        <f>IFERROR(__xludf.DUMMYFUNCTION("""COMPUTED_VALUE"""),46085.64583333333)</f>
        <v>46085.64583</v>
      </c>
      <c r="B782" s="5">
        <f>IFERROR(__xludf.DUMMYFUNCTION("""COMPUTED_VALUE"""),2285.2)</f>
        <v>2285.2</v>
      </c>
    </row>
    <row r="783">
      <c r="A783" s="5">
        <f>IFERROR(__xludf.DUMMYFUNCTION("""COMPUTED_VALUE"""),46086.64583333333)</f>
        <v>46086.64583</v>
      </c>
      <c r="B783" s="5">
        <f>IFERROR(__xludf.DUMMYFUNCTION("""COMPUTED_VALUE"""),2287.8)</f>
        <v>2287.8</v>
      </c>
    </row>
    <row r="784">
      <c r="A784" s="5">
        <f>IFERROR(__xludf.DUMMYFUNCTION("""COMPUTED_VALUE"""),46087.64583333333)</f>
        <v>46087.64583</v>
      </c>
      <c r="B784" s="5">
        <f>IFERROR(__xludf.DUMMYFUNCTION("""COMPUTED_VALUE"""),2279.5)</f>
        <v>2279.5</v>
      </c>
    </row>
    <row r="785">
      <c r="A785" s="5">
        <f>IFERROR(__xludf.DUMMYFUNCTION("""COMPUTED_VALUE"""),46090.64583333333)</f>
        <v>46090.64583</v>
      </c>
      <c r="B785" s="5">
        <f>IFERROR(__xludf.DUMMYFUNCTION("""COMPUTED_VALUE"""),2220.8)</f>
        <v>2220.8</v>
      </c>
    </row>
    <row r="786">
      <c r="A786" s="5">
        <f>IFERROR(__xludf.DUMMYFUNCTION("""COMPUTED_VALUE"""),46091.64583333333)</f>
        <v>46091.64583</v>
      </c>
      <c r="B786" s="5">
        <f>IFERROR(__xludf.DUMMYFUNCTION("""COMPUTED_VALUE"""),2280.4)</f>
        <v>2280.4</v>
      </c>
    </row>
    <row r="787">
      <c r="A787" s="5">
        <f>IFERROR(__xludf.DUMMYFUNCTION("""COMPUTED_VALUE"""),46092.64583333333)</f>
        <v>46092.64583</v>
      </c>
      <c r="B787" s="5">
        <f>IFERROR(__xludf.DUMMYFUNCTION("""COMPUTED_VALUE"""),2232.0)</f>
        <v>2232</v>
      </c>
    </row>
    <row r="788">
      <c r="A788" s="5">
        <f>IFERROR(__xludf.DUMMYFUNCTION("""COMPUTED_VALUE"""),46093.64583333333)</f>
        <v>46093.64583</v>
      </c>
      <c r="B788" s="5">
        <f>IFERROR(__xludf.DUMMYFUNCTION("""COMPUTED_VALUE"""),2221.2)</f>
        <v>2221.2</v>
      </c>
    </row>
    <row r="789">
      <c r="A789" s="5">
        <f>IFERROR(__xludf.DUMMYFUNCTION("""COMPUTED_VALUE"""),46094.64583333333)</f>
        <v>46094.64583</v>
      </c>
      <c r="B789" s="5">
        <f>IFERROR(__xludf.DUMMYFUNCTION("""COMPUTED_VALUE"""),2196.8)</f>
        <v>2196.8</v>
      </c>
    </row>
    <row r="790">
      <c r="A790" s="5">
        <f>IFERROR(__xludf.DUMMYFUNCTION("""COMPUTED_VALUE"""),46097.64583333333)</f>
        <v>46097.64583</v>
      </c>
      <c r="B790" s="5">
        <f>IFERROR(__xludf.DUMMYFUNCTION("""COMPUTED_VALUE"""),2217.7)</f>
        <v>2217.7</v>
      </c>
    </row>
    <row r="791">
      <c r="A791" s="5">
        <f>IFERROR(__xludf.DUMMYFUNCTION("""COMPUTED_VALUE"""),46098.64583333333)</f>
        <v>46098.64583</v>
      </c>
      <c r="B791" s="5">
        <f>IFERROR(__xludf.DUMMYFUNCTION("""COMPUTED_VALUE"""),2238.2)</f>
        <v>2238.2</v>
      </c>
    </row>
    <row r="792">
      <c r="A792" s="5">
        <f>IFERROR(__xludf.DUMMYFUNCTION("""COMPUTED_VALUE"""),46099.64583333333)</f>
        <v>46099.64583</v>
      </c>
      <c r="B792" s="5">
        <f>IFERROR(__xludf.DUMMYFUNCTION("""COMPUTED_VALUE"""),2262.1)</f>
        <v>2262.1</v>
      </c>
    </row>
    <row r="793">
      <c r="A793" s="5">
        <f>IFERROR(__xludf.DUMMYFUNCTION("""COMPUTED_VALUE"""),46100.64583333333)</f>
        <v>46100.64583</v>
      </c>
      <c r="B793" s="5">
        <f>IFERROR(__xludf.DUMMYFUNCTION("""COMPUTED_VALUE"""),2186.0)</f>
        <v>2186</v>
      </c>
    </row>
    <row r="794">
      <c r="A794" s="5">
        <f>IFERROR(__xludf.DUMMYFUNCTION("""COMPUTED_VALUE"""),46101.64583333333)</f>
        <v>46101.64583</v>
      </c>
      <c r="B794" s="5">
        <f>IFERROR(__xludf.DUMMYFUNCTION("""COMPUTED_VALUE"""),2195.4)</f>
        <v>2195.4</v>
      </c>
    </row>
    <row r="795">
      <c r="A795" s="5">
        <f>IFERROR(__xludf.DUMMYFUNCTION("""COMPUTED_VALUE"""),46104.64583333333)</f>
        <v>46104.64583</v>
      </c>
      <c r="B795" s="5">
        <f>IFERROR(__xludf.DUMMYFUNCTION("""COMPUTED_VALUE"""),2121.3)</f>
        <v>2121.3</v>
      </c>
    </row>
    <row r="796">
      <c r="A796" s="5">
        <f>IFERROR(__xludf.DUMMYFUNCTION("""COMPUTED_VALUE"""),46105.64583333333)</f>
        <v>46105.64583</v>
      </c>
      <c r="B796" s="5">
        <f>IFERROR(__xludf.DUMMYFUNCTION("""COMPUTED_VALUE"""),2217.3)</f>
        <v>2217.3</v>
      </c>
    </row>
    <row r="797">
      <c r="A797" s="5">
        <f>IFERROR(__xludf.DUMMYFUNCTION("""COMPUTED_VALUE"""),46106.64583333333)</f>
        <v>46106.64583</v>
      </c>
      <c r="B797" s="5">
        <f>IFERROR(__xludf.DUMMYFUNCTION("""COMPUTED_VALUE"""),2270.2)</f>
        <v>2270.2</v>
      </c>
    </row>
    <row r="798">
      <c r="A798" s="5">
        <f>IFERROR(__xludf.DUMMYFUNCTION("""COMPUTED_VALUE"""),46108.64583333333)</f>
        <v>46108.64583</v>
      </c>
      <c r="B798" s="5">
        <f>IFERROR(__xludf.DUMMYFUNCTION("""COMPUTED_VALUE"""),2207.4)</f>
        <v>2207.4</v>
      </c>
    </row>
    <row r="799">
      <c r="A799" s="5">
        <f>IFERROR(__xludf.DUMMYFUNCTION("""COMPUTED_VALUE"""),46111.64583333333)</f>
        <v>46111.64583</v>
      </c>
      <c r="B799" s="5">
        <f>IFERROR(__xludf.DUMMYFUNCTION("""COMPUTED_VALUE"""),2165.2)</f>
        <v>2165.2</v>
      </c>
    </row>
    <row r="800">
      <c r="A800" s="5">
        <f>IFERROR(__xludf.DUMMYFUNCTION("""COMPUTED_VALUE"""),46113.64583333333)</f>
        <v>46113.64583</v>
      </c>
      <c r="B800" s="5">
        <f>IFERROR(__xludf.DUMMYFUNCTION("""COMPUTED_VALUE"""),2225.8)</f>
        <v>2225.8</v>
      </c>
    </row>
    <row r="801">
      <c r="A801" s="5">
        <f>IFERROR(__xludf.DUMMYFUNCTION("""COMPUTED_VALUE"""),46114.64583333333)</f>
        <v>46114.64583</v>
      </c>
      <c r="B801" s="5">
        <f>IFERROR(__xludf.DUMMYFUNCTION("""COMPUTED_VALUE"""),2169.0)</f>
        <v>2169</v>
      </c>
    </row>
    <row r="802">
      <c r="A802" s="5">
        <f>IFERROR(__xludf.DUMMYFUNCTION("""COMPUTED_VALUE"""),46118.64583333333)</f>
        <v>46118.64583</v>
      </c>
      <c r="B802" s="5">
        <f>IFERROR(__xludf.DUMMYFUNCTION("""COMPUTED_VALUE"""),2184.3)</f>
        <v>2184.3</v>
      </c>
    </row>
    <row r="803">
      <c r="A803" s="5">
        <f>IFERROR(__xludf.DUMMYFUNCTION("""COMPUTED_VALUE"""),46119.64583333333)</f>
        <v>46119.64583</v>
      </c>
      <c r="B803" s="5">
        <f>IFERROR(__xludf.DUMMYFUNCTION("""COMPUTED_VALUE"""),2186.2)</f>
        <v>2186.2</v>
      </c>
    </row>
    <row r="804">
      <c r="A804" s="5">
        <f>IFERROR(__xludf.DUMMYFUNCTION("""COMPUTED_VALUE"""),46120.64583333333)</f>
        <v>46120.64583</v>
      </c>
      <c r="B804" s="5">
        <f>IFERROR(__xludf.DUMMYFUNCTION("""COMPUTED_VALUE"""),2282.4)</f>
        <v>2282.4</v>
      </c>
    </row>
    <row r="805">
      <c r="A805" s="5">
        <f>IFERROR(__xludf.DUMMYFUNCTION("""COMPUTED_VALUE"""),46121.64583333333)</f>
        <v>46121.64583</v>
      </c>
      <c r="B805" s="5">
        <f>IFERROR(__xludf.DUMMYFUNCTION("""COMPUTED_VALUE"""),2269.6)</f>
        <v>2269.6</v>
      </c>
    </row>
    <row r="806">
      <c r="A806" s="5">
        <f>IFERROR(__xludf.DUMMYFUNCTION("""COMPUTED_VALUE"""),46122.64583333333)</f>
        <v>46122.64583</v>
      </c>
      <c r="B806" s="5">
        <f>IFERROR(__xludf.DUMMYFUNCTION("""COMPUTED_VALUE"""),2360.7)</f>
        <v>2360.7</v>
      </c>
    </row>
    <row r="807">
      <c r="A807" s="5">
        <f>IFERROR(__xludf.DUMMYFUNCTION("""COMPUTED_VALUE"""),46125.64583333333)</f>
        <v>46125.64583</v>
      </c>
      <c r="B807" s="5">
        <f>IFERROR(__xludf.DUMMYFUNCTION("""COMPUTED_VALUE"""),2352.4)</f>
        <v>2352.4</v>
      </c>
    </row>
    <row r="808">
      <c r="A808" s="5">
        <f>IFERROR(__xludf.DUMMYFUNCTION("""COMPUTED_VALUE"""),46127.64583333333)</f>
        <v>46127.64583</v>
      </c>
      <c r="B808" s="5">
        <f>IFERROR(__xludf.DUMMYFUNCTION("""COMPUTED_VALUE"""),2423.1)</f>
        <v>2423.1</v>
      </c>
    </row>
    <row r="809">
      <c r="A809" s="5">
        <f>IFERROR(__xludf.DUMMYFUNCTION("""COMPUTED_VALUE"""),46128.64583333333)</f>
        <v>46128.64583</v>
      </c>
      <c r="B809" s="5">
        <f>IFERROR(__xludf.DUMMYFUNCTION("""COMPUTED_VALUE"""),2440.3)</f>
        <v>2440.3</v>
      </c>
    </row>
    <row r="810">
      <c r="A810" s="5">
        <f>IFERROR(__xludf.DUMMYFUNCTION("""COMPUTED_VALUE"""),46129.64583333333)</f>
        <v>46129.64583</v>
      </c>
      <c r="B810" s="5">
        <f>IFERROR(__xludf.DUMMYFUNCTION("""COMPUTED_VALUE"""),2464.0)</f>
        <v>2464</v>
      </c>
    </row>
    <row r="811">
      <c r="A811" s="5">
        <f>IFERROR(__xludf.DUMMYFUNCTION("""COMPUTED_VALUE"""),46132.64583333333)</f>
        <v>46132.64583</v>
      </c>
      <c r="B811" s="5">
        <f>IFERROR(__xludf.DUMMYFUNCTION("""COMPUTED_VALUE"""),2516.8)</f>
        <v>2516.8</v>
      </c>
    </row>
    <row r="812">
      <c r="A812" s="5">
        <f>IFERROR(__xludf.DUMMYFUNCTION("""COMPUTED_VALUE"""),46133.64583333333)</f>
        <v>46133.64583</v>
      </c>
      <c r="B812" s="5">
        <f>IFERROR(__xludf.DUMMYFUNCTION("""COMPUTED_VALUE"""),2543.6)</f>
        <v>2543.6</v>
      </c>
    </row>
    <row r="813">
      <c r="A813" s="5">
        <f>IFERROR(__xludf.DUMMYFUNCTION("""COMPUTED_VALUE"""),46134.64583333333)</f>
        <v>46134.64583</v>
      </c>
      <c r="B813" s="5">
        <f>IFERROR(__xludf.DUMMYFUNCTION("""COMPUTED_VALUE"""),2562.9)</f>
        <v>2562.9</v>
      </c>
    </row>
    <row r="814">
      <c r="A814" s="5">
        <f>IFERROR(__xludf.DUMMYFUNCTION("""COMPUTED_VALUE"""),46135.64583333333)</f>
        <v>46135.64583</v>
      </c>
      <c r="B814" s="5">
        <f>IFERROR(__xludf.DUMMYFUNCTION("""COMPUTED_VALUE"""),2521.4)</f>
        <v>2521.4</v>
      </c>
    </row>
    <row r="815">
      <c r="A815" s="5">
        <f>IFERROR(__xludf.DUMMYFUNCTION("""COMPUTED_VALUE"""),46136.64583333333)</f>
        <v>46136.64583</v>
      </c>
      <c r="B815" s="5">
        <f>IFERROR(__xludf.DUMMYFUNCTION("""COMPUTED_VALUE"""),2485.1)</f>
        <v>2485.1</v>
      </c>
    </row>
    <row r="816">
      <c r="A816" s="5">
        <f>IFERROR(__xludf.DUMMYFUNCTION("""COMPUTED_VALUE"""),46139.64583333333)</f>
        <v>46139.64583</v>
      </c>
      <c r="B816" s="5">
        <f>IFERROR(__xludf.DUMMYFUNCTION("""COMPUTED_VALUE"""),2485.2)</f>
        <v>2485.2</v>
      </c>
    </row>
    <row r="817">
      <c r="A817" s="5">
        <f>IFERROR(__xludf.DUMMYFUNCTION("""COMPUTED_VALUE"""),46140.64583333333)</f>
        <v>46140.64583</v>
      </c>
      <c r="B817" s="5">
        <f>IFERROR(__xludf.DUMMYFUNCTION("""COMPUTED_VALUE"""),2462.6)</f>
        <v>2462.6</v>
      </c>
    </row>
    <row r="818">
      <c r="A818" s="5">
        <f>IFERROR(__xludf.DUMMYFUNCTION("""COMPUTED_VALUE"""),46141.64583333333)</f>
        <v>46141.64583</v>
      </c>
      <c r="B818" s="5">
        <f>IFERROR(__xludf.DUMMYFUNCTION("""COMPUTED_VALUE"""),2447.3)</f>
        <v>2447.3</v>
      </c>
    </row>
    <row r="819">
      <c r="A819" s="5">
        <f>IFERROR(__xludf.DUMMYFUNCTION("""COMPUTED_VALUE"""),46142.64583333333)</f>
        <v>46142.64583</v>
      </c>
      <c r="B819" s="5">
        <f>IFERROR(__xludf.DUMMYFUNCTION("""COMPUTED_VALUE"""),2444.5)</f>
        <v>2444.5</v>
      </c>
    </row>
    <row r="820">
      <c r="A820" s="5">
        <f>IFERROR(__xludf.DUMMYFUNCTION("""COMPUTED_VALUE"""),46146.64583333333)</f>
        <v>46146.64583</v>
      </c>
      <c r="B820" s="5">
        <f>IFERROR(__xludf.DUMMYFUNCTION("""COMPUTED_VALUE"""),2448.1)</f>
        <v>2448.1</v>
      </c>
    </row>
    <row r="821">
      <c r="A821" s="5">
        <f>IFERROR(__xludf.DUMMYFUNCTION("""COMPUTED_VALUE"""),46147.64583333333)</f>
        <v>46147.64583</v>
      </c>
      <c r="B821" s="5">
        <f>IFERROR(__xludf.DUMMYFUNCTION("""COMPUTED_VALUE"""),2430.0)</f>
        <v>2430</v>
      </c>
    </row>
    <row r="822">
      <c r="A822" s="5">
        <f>IFERROR(__xludf.DUMMYFUNCTION("""COMPUTED_VALUE"""),46148.64583333333)</f>
        <v>46148.64583</v>
      </c>
      <c r="B822" s="5">
        <f>IFERROR(__xludf.DUMMYFUNCTION("""COMPUTED_VALUE"""),2519.0)</f>
        <v>2519</v>
      </c>
    </row>
    <row r="823">
      <c r="A823" s="5">
        <f>IFERROR(__xludf.DUMMYFUNCTION("""COMPUTED_VALUE"""),46149.64583333333)</f>
        <v>46149.64583</v>
      </c>
      <c r="B823" s="5">
        <f>IFERROR(__xludf.DUMMYFUNCTION("""COMPUTED_VALUE"""),2530.6)</f>
        <v>2530.6</v>
      </c>
    </row>
    <row r="824">
      <c r="A824" s="5">
        <f>IFERROR(__xludf.DUMMYFUNCTION("""COMPUTED_VALUE"""),46150.64583333333)</f>
        <v>46150.64583</v>
      </c>
      <c r="B824" s="5">
        <f>IFERROR(__xludf.DUMMYFUNCTION("""COMPUTED_VALUE"""),2599.9)</f>
        <v>2599.9</v>
      </c>
    </row>
    <row r="825">
      <c r="A825" s="5">
        <f>IFERROR(__xludf.DUMMYFUNCTION("""COMPUTED_VALUE"""),46153.64583333333)</f>
        <v>46153.64583</v>
      </c>
      <c r="B825" s="5">
        <f>IFERROR(__xludf.DUMMYFUNCTION("""COMPUTED_VALUE"""),2566.1)</f>
        <v>2566.1</v>
      </c>
    </row>
    <row r="826">
      <c r="A826" s="5">
        <f>IFERROR(__xludf.DUMMYFUNCTION("""COMPUTED_VALUE"""),46154.64583333333)</f>
        <v>46154.64583</v>
      </c>
      <c r="B826" s="5">
        <f>IFERROR(__xludf.DUMMYFUNCTION("""COMPUTED_VALUE"""),2505.5)</f>
        <v>2505.5</v>
      </c>
    </row>
    <row r="827">
      <c r="A827" s="5">
        <f>IFERROR(__xludf.DUMMYFUNCTION("""COMPUTED_VALUE"""),46155.64583333333)</f>
        <v>46155.64583</v>
      </c>
      <c r="B827" s="5">
        <f>IFERROR(__xludf.DUMMYFUNCTION("""COMPUTED_VALUE"""),2617.6)</f>
        <v>2617.6</v>
      </c>
    </row>
    <row r="828">
      <c r="A828" s="5">
        <f>IFERROR(__xludf.DUMMYFUNCTION("""COMPUTED_VALUE"""),46156.64583333333)</f>
        <v>46156.64583</v>
      </c>
      <c r="B828" s="5">
        <f>IFERROR(__xludf.DUMMYFUNCTION("""COMPUTED_VALUE"""),2622.2)</f>
        <v>2622.2</v>
      </c>
    </row>
    <row r="829">
      <c r="A829" s="5">
        <f>IFERROR(__xludf.DUMMYFUNCTION("""COMPUTED_VALUE"""),46157.64583333333)</f>
        <v>46157.64583</v>
      </c>
      <c r="B829" s="5">
        <f>IFERROR(__xludf.DUMMYFUNCTION("""COMPUTED_VALUE"""),2605.6)</f>
        <v>2605.6</v>
      </c>
    </row>
    <row r="830">
      <c r="A830" s="5">
        <f>IFERROR(__xludf.DUMMYFUNCTION("""COMPUTED_VALUE"""),46160.64583333333)</f>
        <v>46160.64583</v>
      </c>
      <c r="B830" s="5">
        <f>IFERROR(__xludf.DUMMYFUNCTION("""COMPUTED_VALUE"""),2614.0)</f>
        <v>2614</v>
      </c>
    </row>
    <row r="831">
      <c r="A831" s="5">
        <f>IFERROR(__xludf.DUMMYFUNCTION("""COMPUTED_VALUE"""),46161.64583333333)</f>
        <v>46161.64583</v>
      </c>
      <c r="B831" s="5">
        <f>IFERROR(__xludf.DUMMYFUNCTION("""COMPUTED_VALUE"""),2600.7)</f>
        <v>2600.7</v>
      </c>
    </row>
    <row r="832">
      <c r="A832" s="5">
        <f>IFERROR(__xludf.DUMMYFUNCTION("""COMPUTED_VALUE"""),46162.64583333333)</f>
        <v>46162.64583</v>
      </c>
      <c r="B832" s="5">
        <f>IFERROR(__xludf.DUMMYFUNCTION("""COMPUTED_VALUE"""),2598.6)</f>
        <v>2598.6</v>
      </c>
    </row>
    <row r="833">
      <c r="A833" s="5">
        <f>IFERROR(__xludf.DUMMYFUNCTION("""COMPUTED_VALUE"""),46163.64583333333)</f>
        <v>46163.64583</v>
      </c>
      <c r="B833" s="5">
        <f>IFERROR(__xludf.DUMMYFUNCTION("""COMPUTED_VALUE"""),2598.8)</f>
        <v>2598.8</v>
      </c>
    </row>
    <row r="834">
      <c r="A834" s="5">
        <f>IFERROR(__xludf.DUMMYFUNCTION("""COMPUTED_VALUE"""),46164.64583333333)</f>
        <v>46164.64583</v>
      </c>
      <c r="B834" s="5">
        <f>IFERROR(__xludf.DUMMYFUNCTION("""COMPUTED_VALUE"""),2639.8)</f>
        <v>2639.8</v>
      </c>
    </row>
    <row r="835">
      <c r="A835" s="5">
        <f>IFERROR(__xludf.DUMMYFUNCTION("""COMPUTED_VALUE"""),46167.64583333333)</f>
        <v>46167.64583</v>
      </c>
      <c r="B835" s="5">
        <f>IFERROR(__xludf.DUMMYFUNCTION("""COMPUTED_VALUE"""),2657.8)</f>
        <v>2657.8</v>
      </c>
    </row>
    <row r="836">
      <c r="A836" s="5">
        <f>IFERROR(__xludf.DUMMYFUNCTION("""COMPUTED_VALUE"""),46168.64583333333)</f>
        <v>46168.64583</v>
      </c>
      <c r="B836" s="5">
        <f>IFERROR(__xludf.DUMMYFUNCTION("""COMPUTED_VALUE"""),2647.0)</f>
        <v>2647</v>
      </c>
    </row>
    <row r="837">
      <c r="A837" s="5">
        <f>IFERROR(__xludf.DUMMYFUNCTION("""COMPUTED_VALUE"""),46169.64583333333)</f>
        <v>46169.64583</v>
      </c>
      <c r="B837" s="5">
        <f>IFERROR(__xludf.DUMMYFUNCTION("""COMPUTED_VALUE"""),2671.9)</f>
        <v>2671.9</v>
      </c>
    </row>
    <row r="838">
      <c r="A838" s="5">
        <f>IFERROR(__xludf.DUMMYFUNCTION("""COMPUTED_VALUE"""),46171.64583333333)</f>
        <v>46171.64583</v>
      </c>
      <c r="B838" s="5">
        <f>IFERROR(__xludf.DUMMYFUNCTION("""COMPUTED_VALUE"""),2671.6)</f>
        <v>2671.6</v>
      </c>
    </row>
    <row r="839">
      <c r="A839" s="5">
        <f>IFERROR(__xludf.DUMMYFUNCTION("""COMPUTED_VALUE"""),46174.64583333333)</f>
        <v>46174.64583</v>
      </c>
      <c r="B839" s="5">
        <f>IFERROR(__xludf.DUMMYFUNCTION("""COMPUTED_VALUE"""),2632.4)</f>
        <v>2632.4</v>
      </c>
    </row>
    <row r="840">
      <c r="A840" s="5">
        <f>IFERROR(__xludf.DUMMYFUNCTION("""COMPUTED_VALUE"""),46175.64583333333)</f>
        <v>46175.64583</v>
      </c>
      <c r="B840" s="5">
        <f>IFERROR(__xludf.DUMMYFUNCTION("""COMPUTED_VALUE"""),2660.7)</f>
        <v>2660.7</v>
      </c>
    </row>
    <row r="841">
      <c r="A841" s="5">
        <f>IFERROR(__xludf.DUMMYFUNCTION("""COMPUTED_VALUE"""),46176.64583333333)</f>
        <v>46176.64583</v>
      </c>
      <c r="B841" s="5">
        <f>IFERROR(__xludf.DUMMYFUNCTION("""COMPUTED_VALUE"""),2662.4)</f>
        <v>2662.4</v>
      </c>
    </row>
    <row r="842">
      <c r="A842" s="5">
        <f>IFERROR(__xludf.DUMMYFUNCTION("""COMPUTED_VALUE"""),46177.64583333333)</f>
        <v>46177.64583</v>
      </c>
      <c r="B842" s="5">
        <f>IFERROR(__xludf.DUMMYFUNCTION("""COMPUTED_VALUE"""),2661.6)</f>
        <v>2661.6</v>
      </c>
    </row>
    <row r="843">
      <c r="A843" s="5">
        <f>IFERROR(__xludf.DUMMYFUNCTION("""COMPUTED_VALUE"""),46178.64583333333)</f>
        <v>46178.64583</v>
      </c>
      <c r="B843" s="5">
        <f>IFERROR(__xludf.DUMMYFUNCTION("""COMPUTED_VALUE"""),2686.7)</f>
        <v>2686.7</v>
      </c>
    </row>
    <row r="844">
      <c r="A844" s="5">
        <f>IFERROR(__xludf.DUMMYFUNCTION("""COMPUTED_VALUE"""),46181.64583333333)</f>
        <v>46181.64583</v>
      </c>
      <c r="B844" s="5">
        <f>IFERROR(__xludf.DUMMYFUNCTION("""COMPUTED_VALUE"""),2659.2)</f>
        <v>2659.2</v>
      </c>
    </row>
    <row r="845">
      <c r="A845" s="5">
        <f>IFERROR(__xludf.DUMMYFUNCTION("""COMPUTED_VALUE"""),46182.64583333333)</f>
        <v>46182.64583</v>
      </c>
      <c r="B845" s="5">
        <f>IFERROR(__xludf.DUMMYFUNCTION("""COMPUTED_VALUE"""),2708.1)</f>
        <v>2708.1</v>
      </c>
    </row>
    <row r="846">
      <c r="A846" s="5">
        <f>IFERROR(__xludf.DUMMYFUNCTION("""COMPUTED_VALUE"""),46183.64583333333)</f>
        <v>46183.64583</v>
      </c>
      <c r="B846" s="5">
        <f>IFERROR(__xludf.DUMMYFUNCTION("""COMPUTED_VALUE"""),2715.1)</f>
        <v>2715.1</v>
      </c>
    </row>
    <row r="847">
      <c r="A847" s="5">
        <f>IFERROR(__xludf.DUMMYFUNCTION("""COMPUTED_VALUE"""),46184.64583333333)</f>
        <v>46184.64583</v>
      </c>
      <c r="B847" s="5">
        <f>IFERROR(__xludf.DUMMYFUNCTION("""COMPUTED_VALUE"""),2690.9)</f>
        <v>2690.9</v>
      </c>
    </row>
    <row r="848">
      <c r="A848" s="5">
        <f>IFERROR(__xludf.DUMMYFUNCTION("""COMPUTED_VALUE"""),46185.64583333333)</f>
        <v>46185.64583</v>
      </c>
      <c r="B848" s="5">
        <f>IFERROR(__xludf.DUMMYFUNCTION("""COMPUTED_VALUE"""),2747.4)</f>
        <v>2747.4</v>
      </c>
    </row>
    <row r="849">
      <c r="A849" s="5">
        <f>IFERROR(__xludf.DUMMYFUNCTION("""COMPUTED_VALUE"""),46188.64583333333)</f>
        <v>46188.64583</v>
      </c>
      <c r="B849" s="5">
        <f>IFERROR(__xludf.DUMMYFUNCTION("""COMPUTED_VALUE"""),2739.3)</f>
        <v>2739.3</v>
      </c>
    </row>
    <row r="850">
      <c r="A850" s="5">
        <f>IFERROR(__xludf.DUMMYFUNCTION("""COMPUTED_VALUE"""),46189.64583333333)</f>
        <v>46189.64583</v>
      </c>
      <c r="B850" s="5">
        <f>IFERROR(__xludf.DUMMYFUNCTION("""COMPUTED_VALUE"""),2748.1)</f>
        <v>2748.1</v>
      </c>
    </row>
    <row r="851">
      <c r="A851" s="5">
        <f>IFERROR(__xludf.DUMMYFUNCTION("""COMPUTED_VALUE"""),46190.64583333333)</f>
        <v>46190.64583</v>
      </c>
      <c r="B851" s="5">
        <f>IFERROR(__xludf.DUMMYFUNCTION("""COMPUTED_VALUE"""),2738.0)</f>
        <v>2738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27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IFERROR(__xludf.DUMMYFUNCTION("""COMPUTED_VALUE"""),224.75)</f>
        <v>224.75</v>
      </c>
    </row>
    <row r="4">
      <c r="A4" s="4">
        <f>IFERROR(__xludf.DUMMYFUNCTION("""COMPUTED_VALUE"""),44929.64583333333)</f>
        <v>44929.64583</v>
      </c>
      <c r="B4" s="5">
        <f>IFERROR(__xludf.DUMMYFUNCTION("""COMPUTED_VALUE"""),224.1)</f>
        <v>224.1</v>
      </c>
    </row>
    <row r="5">
      <c r="A5" s="4">
        <f>IFERROR(__xludf.DUMMYFUNCTION("""COMPUTED_VALUE"""),44930.64583333333)</f>
        <v>44930.64583</v>
      </c>
      <c r="B5" s="5">
        <f>IFERROR(__xludf.DUMMYFUNCTION("""COMPUTED_VALUE"""),217.15)</f>
        <v>217.15</v>
      </c>
    </row>
    <row r="6">
      <c r="A6" s="4">
        <f>IFERROR(__xludf.DUMMYFUNCTION("""COMPUTED_VALUE"""),44931.64583333333)</f>
        <v>44931.64583</v>
      </c>
      <c r="B6" s="5">
        <f>IFERROR(__xludf.DUMMYFUNCTION("""COMPUTED_VALUE"""),218.15)</f>
        <v>218.15</v>
      </c>
    </row>
    <row r="7">
      <c r="A7" s="4">
        <f>IFERROR(__xludf.DUMMYFUNCTION("""COMPUTED_VALUE"""),44932.64583333333)</f>
        <v>44932.64583</v>
      </c>
      <c r="B7" s="5">
        <f>IFERROR(__xludf.DUMMYFUNCTION("""COMPUTED_VALUE"""),214.25)</f>
        <v>214.25</v>
      </c>
    </row>
    <row r="8">
      <c r="A8" s="4">
        <f>IFERROR(__xludf.DUMMYFUNCTION("""COMPUTED_VALUE"""),44935.64583333333)</f>
        <v>44935.64583</v>
      </c>
      <c r="B8" s="5">
        <f>IFERROR(__xludf.DUMMYFUNCTION("""COMPUTED_VALUE"""),214.95)</f>
        <v>214.95</v>
      </c>
    </row>
    <row r="9">
      <c r="A9" s="4">
        <f>IFERROR(__xludf.DUMMYFUNCTION("""COMPUTED_VALUE"""),44936.64583333333)</f>
        <v>44936.64583</v>
      </c>
      <c r="B9" s="5">
        <f>IFERROR(__xludf.DUMMYFUNCTION("""COMPUTED_VALUE"""),216.75)</f>
        <v>216.75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IFERROR(__xludf.DUMMYFUNCTION("""COMPUTED_VALUE"""),213.4)</f>
        <v>213.4</v>
      </c>
    </row>
    <row r="11">
      <c r="A11" s="4">
        <f>IFERROR(__xludf.DUMMYFUNCTION("""COMPUTED_VALUE"""),44938.64583333333)</f>
        <v>44938.64583</v>
      </c>
      <c r="B11" s="5">
        <f>IFERROR(__xludf.DUMMYFUNCTION("""COMPUTED_VALUE"""),213.9)</f>
        <v>213.9</v>
      </c>
    </row>
    <row r="12">
      <c r="A12" s="4">
        <f>IFERROR(__xludf.DUMMYFUNCTION("""COMPUTED_VALUE"""),44939.64583333333)</f>
        <v>44939.64583</v>
      </c>
      <c r="B12" s="5">
        <f>IFERROR(__xludf.DUMMYFUNCTION("""COMPUTED_VALUE"""),215.1)</f>
        <v>215.1</v>
      </c>
    </row>
    <row r="13">
      <c r="A13" s="4">
        <f>IFERROR(__xludf.DUMMYFUNCTION("""COMPUTED_VALUE"""),44942.64583333333)</f>
        <v>44942.64583</v>
      </c>
      <c r="B13" s="5">
        <f>IFERROR(__xludf.DUMMYFUNCTION("""COMPUTED_VALUE"""),213.75)</f>
        <v>213.75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IFERROR(__xludf.DUMMYFUNCTION("""COMPUTED_VALUE"""),213.1)</f>
        <v>213.1</v>
      </c>
    </row>
    <row r="15">
      <c r="A15" s="4">
        <f>IFERROR(__xludf.DUMMYFUNCTION("""COMPUTED_VALUE"""),44944.64583333333)</f>
        <v>44944.64583</v>
      </c>
      <c r="B15" s="5">
        <f>IFERROR(__xludf.DUMMYFUNCTION("""COMPUTED_VALUE"""),216.85)</f>
        <v>216.85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IFERROR(__xludf.DUMMYFUNCTION("""COMPUTED_VALUE"""),223.95)</f>
        <v>223.95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IFERROR(__xludf.DUMMYFUNCTION("""COMPUTED_VALUE"""),227.0)</f>
        <v>227</v>
      </c>
    </row>
    <row r="18">
      <c r="A18" s="4">
        <f>IFERROR(__xludf.DUMMYFUNCTION("""COMPUTED_VALUE"""),44949.64583333333)</f>
        <v>44949.64583</v>
      </c>
      <c r="B18" s="5">
        <f>IFERROR(__xludf.DUMMYFUNCTION("""COMPUTED_VALUE"""),230.1)</f>
        <v>230.1</v>
      </c>
    </row>
    <row r="19">
      <c r="A19" s="4">
        <f>IFERROR(__xludf.DUMMYFUNCTION("""COMPUTED_VALUE"""),44950.64583333333)</f>
        <v>44950.64583</v>
      </c>
      <c r="B19" s="5">
        <f>IFERROR(__xludf.DUMMYFUNCTION("""COMPUTED_VALUE"""),227.6)</f>
        <v>227.6</v>
      </c>
    </row>
    <row r="20">
      <c r="A20" s="4">
        <f>IFERROR(__xludf.DUMMYFUNCTION("""COMPUTED_VALUE"""),44951.64583333333)</f>
        <v>44951.64583</v>
      </c>
      <c r="B20" s="5">
        <f>IFERROR(__xludf.DUMMYFUNCTION("""COMPUTED_VALUE"""),226.15)</f>
        <v>226.15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IFERROR(__xludf.DUMMYFUNCTION("""COMPUTED_VALUE"""),222.4)</f>
        <v>222.4</v>
      </c>
    </row>
    <row r="22">
      <c r="A22" s="4">
        <f>IFERROR(__xludf.DUMMYFUNCTION("""COMPUTED_VALUE"""),44956.64583333333)</f>
        <v>44956.64583</v>
      </c>
      <c r="B22" s="5">
        <f>IFERROR(__xludf.DUMMYFUNCTION("""COMPUTED_VALUE"""),225.85)</f>
        <v>225.85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IFERROR(__xludf.DUMMYFUNCTION("""COMPUTED_VALUE"""),224.85)</f>
        <v>224.85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IFERROR(__xludf.DUMMYFUNCTION("""COMPUTED_VALUE"""),220.65)</f>
        <v>220.65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IFERROR(__xludf.DUMMYFUNCTION("""COMPUTED_VALUE"""),217.65)</f>
        <v>217.65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IFERROR(__xludf.DUMMYFUNCTION("""COMPUTED_VALUE"""),218.9)</f>
        <v>218.9</v>
      </c>
    </row>
    <row r="27">
      <c r="A27" s="4">
        <f>IFERROR(__xludf.DUMMYFUNCTION("""COMPUTED_VALUE"""),44963.64583333333)</f>
        <v>44963.64583</v>
      </c>
      <c r="B27" s="5">
        <f>IFERROR(__xludf.DUMMYFUNCTION("""COMPUTED_VALUE"""),219.6)</f>
        <v>219.6</v>
      </c>
    </row>
    <row r="28">
      <c r="A28" s="4">
        <f>IFERROR(__xludf.DUMMYFUNCTION("""COMPUTED_VALUE"""),44964.64583333333)</f>
        <v>44964.64583</v>
      </c>
      <c r="B28" s="5">
        <f>IFERROR(__xludf.DUMMYFUNCTION("""COMPUTED_VALUE"""),219.7)</f>
        <v>219.7</v>
      </c>
    </row>
    <row r="29">
      <c r="A29" s="4">
        <f>IFERROR(__xludf.DUMMYFUNCTION("""COMPUTED_VALUE"""),44965.64583333333)</f>
        <v>44965.64583</v>
      </c>
      <c r="B29" s="5">
        <f>IFERROR(__xludf.DUMMYFUNCTION("""COMPUTED_VALUE"""),215.5)</f>
        <v>215.5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IFERROR(__xludf.DUMMYFUNCTION("""COMPUTED_VALUE"""),214.55)</f>
        <v>214.55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IFERROR(__xludf.DUMMYFUNCTION("""COMPUTED_VALUE"""),211.5)</f>
        <v>211.5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IFERROR(__xludf.DUMMYFUNCTION("""COMPUTED_VALUE"""),213.05)</f>
        <v>213.05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IFERROR(__xludf.DUMMYFUNCTION("""COMPUTED_VALUE"""),211.75)</f>
        <v>211.75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IFERROR(__xludf.DUMMYFUNCTION("""COMPUTED_VALUE"""),212.9)</f>
        <v>212.9</v>
      </c>
    </row>
    <row r="35">
      <c r="A35" s="4">
        <f>IFERROR(__xludf.DUMMYFUNCTION("""COMPUTED_VALUE"""),44973.64583333333)</f>
        <v>44973.64583</v>
      </c>
      <c r="B35" s="5">
        <f>IFERROR(__xludf.DUMMYFUNCTION("""COMPUTED_VALUE"""),215.45)</f>
        <v>215.45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IFERROR(__xludf.DUMMYFUNCTION("""COMPUTED_VALUE"""),217.5)</f>
        <v>217.5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IFERROR(__xludf.DUMMYFUNCTION("""COMPUTED_VALUE"""),218.3)</f>
        <v>218.3</v>
      </c>
    </row>
    <row r="38">
      <c r="A38" s="4">
        <f>IFERROR(__xludf.DUMMYFUNCTION("""COMPUTED_VALUE"""),44978.64583333333)</f>
        <v>44978.64583</v>
      </c>
      <c r="B38" s="5">
        <f>IFERROR(__xludf.DUMMYFUNCTION("""COMPUTED_VALUE"""),214.05)</f>
        <v>214.05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IFERROR(__xludf.DUMMYFUNCTION("""COMPUTED_VALUE"""),211.85)</f>
        <v>211.85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IFERROR(__xludf.DUMMYFUNCTION("""COMPUTED_VALUE"""),214.9)</f>
        <v>214.9</v>
      </c>
    </row>
    <row r="41">
      <c r="A41" s="4">
        <f>IFERROR(__xludf.DUMMYFUNCTION("""COMPUTED_VALUE"""),44981.64583333333)</f>
        <v>44981.64583</v>
      </c>
      <c r="B41" s="5">
        <f>IFERROR(__xludf.DUMMYFUNCTION("""COMPUTED_VALUE"""),217.05)</f>
        <v>217.05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IFERROR(__xludf.DUMMYFUNCTION("""COMPUTED_VALUE"""),216.95)</f>
        <v>216.95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IFERROR(__xludf.DUMMYFUNCTION("""COMPUTED_VALUE"""),215.4)</f>
        <v>215.4</v>
      </c>
    </row>
    <row r="44">
      <c r="A44" s="4">
        <f>IFERROR(__xludf.DUMMYFUNCTION("""COMPUTED_VALUE"""),44986.64583333333)</f>
        <v>44986.64583</v>
      </c>
      <c r="B44" s="5">
        <f>IFERROR(__xludf.DUMMYFUNCTION("""COMPUTED_VALUE"""),218.75)</f>
        <v>218.75</v>
      </c>
    </row>
    <row r="45">
      <c r="A45" s="4">
        <f>IFERROR(__xludf.DUMMYFUNCTION("""COMPUTED_VALUE"""),44987.64583333333)</f>
        <v>44987.64583</v>
      </c>
      <c r="B45" s="5">
        <f>IFERROR(__xludf.DUMMYFUNCTION("""COMPUTED_VALUE"""),222.85)</f>
        <v>222.85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IFERROR(__xludf.DUMMYFUNCTION("""COMPUTED_VALUE"""),222.95)</f>
        <v>222.95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IFERROR(__xludf.DUMMYFUNCTION("""COMPUTED_VALUE"""),224.9)</f>
        <v>224.9</v>
      </c>
    </row>
    <row r="48">
      <c r="A48" s="4">
        <f>IFERROR(__xludf.DUMMYFUNCTION("""COMPUTED_VALUE"""),44993.64583333333)</f>
        <v>44993.64583</v>
      </c>
      <c r="B48" s="5">
        <f>IFERROR(__xludf.DUMMYFUNCTION("""COMPUTED_VALUE"""),224.85)</f>
        <v>224.85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IFERROR(__xludf.DUMMYFUNCTION("""COMPUTED_VALUE"""),224.8)</f>
        <v>224.8</v>
      </c>
    </row>
    <row r="50">
      <c r="A50" s="4">
        <f>IFERROR(__xludf.DUMMYFUNCTION("""COMPUTED_VALUE"""),44995.64583333333)</f>
        <v>44995.64583</v>
      </c>
      <c r="B50" s="5">
        <f>IFERROR(__xludf.DUMMYFUNCTION("""COMPUTED_VALUE"""),224.35)</f>
        <v>224.35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IFERROR(__xludf.DUMMYFUNCTION("""COMPUTED_VALUE"""),220.8)</f>
        <v>220.8</v>
      </c>
    </row>
    <row r="52">
      <c r="A52" s="4">
        <f>IFERROR(__xludf.DUMMYFUNCTION("""COMPUTED_VALUE"""),44999.64583333333)</f>
        <v>44999.64583</v>
      </c>
      <c r="B52" s="5">
        <f>IFERROR(__xludf.DUMMYFUNCTION("""COMPUTED_VALUE"""),221.05)</f>
        <v>221.05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IFERROR(__xludf.DUMMYFUNCTION("""COMPUTED_VALUE"""),219.9)</f>
        <v>219.9</v>
      </c>
    </row>
    <row r="54">
      <c r="A54" s="4">
        <f>IFERROR(__xludf.DUMMYFUNCTION("""COMPUTED_VALUE"""),45001.64583333333)</f>
        <v>45001.64583</v>
      </c>
      <c r="B54" s="5">
        <f>IFERROR(__xludf.DUMMYFUNCTION("""COMPUTED_VALUE"""),220.85)</f>
        <v>220.85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IFERROR(__xludf.DUMMYFUNCTION("""COMPUTED_VALUE"""),221.65)</f>
        <v>221.65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IFERROR(__xludf.DUMMYFUNCTION("""COMPUTED_VALUE"""),217.05)</f>
        <v>217.05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IFERROR(__xludf.DUMMYFUNCTION("""COMPUTED_VALUE"""),217.05)</f>
        <v>217.05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IFERROR(__xludf.DUMMYFUNCTION("""COMPUTED_VALUE"""),213.95)</f>
        <v>213.95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IFERROR(__xludf.DUMMYFUNCTION("""COMPUTED_VALUE"""),213.35)</f>
        <v>213.35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IFERROR(__xludf.DUMMYFUNCTION("""COMPUTED_VALUE"""),208.45)</f>
        <v>208.45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IFERROR(__xludf.DUMMYFUNCTION("""COMPUTED_VALUE"""),208.4)</f>
        <v>208.4</v>
      </c>
    </row>
    <row r="62">
      <c r="A62" s="4">
        <f>IFERROR(__xludf.DUMMYFUNCTION("""COMPUTED_VALUE"""),45013.64583333333)</f>
        <v>45013.64583</v>
      </c>
      <c r="B62" s="5">
        <f>IFERROR(__xludf.DUMMYFUNCTION("""COMPUTED_VALUE"""),208.9)</f>
        <v>208.9</v>
      </c>
    </row>
    <row r="63">
      <c r="A63" s="4">
        <f>IFERROR(__xludf.DUMMYFUNCTION("""COMPUTED_VALUE"""),45014.64583333333)</f>
        <v>45014.64583</v>
      </c>
      <c r="B63" s="5">
        <f>IFERROR(__xludf.DUMMYFUNCTION("""COMPUTED_VALUE"""),212.95)</f>
        <v>212.95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IFERROR(__xludf.DUMMYFUNCTION("""COMPUTED_VALUE"""),213.65)</f>
        <v>213.65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IFERROR(__xludf.DUMMYFUNCTION("""COMPUTED_VALUE"""),220.15)</f>
        <v>220.15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IFERROR(__xludf.DUMMYFUNCTION("""COMPUTED_VALUE"""),222.5)</f>
        <v>222.5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IFERROR(__xludf.DUMMYFUNCTION("""COMPUTED_VALUE"""),221.7)</f>
        <v>221.7</v>
      </c>
    </row>
    <row r="68">
      <c r="A68" s="4">
        <f>IFERROR(__xludf.DUMMYFUNCTION("""COMPUTED_VALUE"""),45026.64583333333)</f>
        <v>45026.64583</v>
      </c>
      <c r="B68" s="5">
        <f>IFERROR(__xludf.DUMMYFUNCTION("""COMPUTED_VALUE"""),222.05)</f>
        <v>222.05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IFERROR(__xludf.DUMMYFUNCTION("""COMPUTED_VALUE"""),223.65)</f>
        <v>223.65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IFERROR(__xludf.DUMMYFUNCTION("""COMPUTED_VALUE"""),227.7)</f>
        <v>227.7</v>
      </c>
    </row>
    <row r="71">
      <c r="A71" s="4">
        <f>IFERROR(__xludf.DUMMYFUNCTION("""COMPUTED_VALUE"""),45029.64583333333)</f>
        <v>45029.64583</v>
      </c>
      <c r="B71" s="5">
        <f>IFERROR(__xludf.DUMMYFUNCTION("""COMPUTED_VALUE"""),225.5)</f>
        <v>225.5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IFERROR(__xludf.DUMMYFUNCTION("""COMPUTED_VALUE"""),229.6)</f>
        <v>229.6</v>
      </c>
    </row>
    <row r="73">
      <c r="A73" s="4">
        <f>IFERROR(__xludf.DUMMYFUNCTION("""COMPUTED_VALUE"""),45034.64583333333)</f>
        <v>45034.64583</v>
      </c>
      <c r="B73" s="5">
        <f>IFERROR(__xludf.DUMMYFUNCTION("""COMPUTED_VALUE"""),232.2)</f>
        <v>232.2</v>
      </c>
    </row>
    <row r="74">
      <c r="A74" s="4">
        <f>IFERROR(__xludf.DUMMYFUNCTION("""COMPUTED_VALUE"""),45035.64583333333)</f>
        <v>45035.64583</v>
      </c>
      <c r="B74" s="5">
        <f>IFERROR(__xludf.DUMMYFUNCTION("""COMPUTED_VALUE"""),230.4)</f>
        <v>230.4</v>
      </c>
    </row>
    <row r="75">
      <c r="A75" s="4">
        <f>IFERROR(__xludf.DUMMYFUNCTION("""COMPUTED_VALUE"""),45036.64583333333)</f>
        <v>45036.64583</v>
      </c>
      <c r="B75" s="5">
        <f>IFERROR(__xludf.DUMMYFUNCTION("""COMPUTED_VALUE"""),229.55)</f>
        <v>229.55</v>
      </c>
    </row>
    <row r="76">
      <c r="A76" s="4">
        <f>IFERROR(__xludf.DUMMYFUNCTION("""COMPUTED_VALUE"""),45037.64583333333)</f>
        <v>45037.64583</v>
      </c>
      <c r="B76" s="5">
        <f>IFERROR(__xludf.DUMMYFUNCTION("""COMPUTED_VALUE"""),230.05)</f>
        <v>230.05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IFERROR(__xludf.DUMMYFUNCTION("""COMPUTED_VALUE"""),231.55)</f>
        <v>231.55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IFERROR(__xludf.DUMMYFUNCTION("""COMPUTED_VALUE"""),230.25)</f>
        <v>230.25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IFERROR(__xludf.DUMMYFUNCTION("""COMPUTED_VALUE"""),229.75)</f>
        <v>229.75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IFERROR(__xludf.DUMMYFUNCTION("""COMPUTED_VALUE"""),231.75)</f>
        <v>231.75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IFERROR(__xludf.DUMMYFUNCTION("""COMPUTED_VALUE"""),233.1)</f>
        <v>233.1</v>
      </c>
    </row>
    <row r="82">
      <c r="A82" s="4">
        <f>IFERROR(__xludf.DUMMYFUNCTION("""COMPUTED_VALUE"""),45048.64583333333)</f>
        <v>45048.64583</v>
      </c>
      <c r="B82" s="5">
        <f>IFERROR(__xludf.DUMMYFUNCTION("""COMPUTED_VALUE"""),236.1)</f>
        <v>236.1</v>
      </c>
    </row>
    <row r="83">
      <c r="A83" s="4">
        <f>IFERROR(__xludf.DUMMYFUNCTION("""COMPUTED_VALUE"""),45049.64583333333)</f>
        <v>45049.64583</v>
      </c>
      <c r="B83" s="5">
        <f>IFERROR(__xludf.DUMMYFUNCTION("""COMPUTED_VALUE"""),236.9)</f>
        <v>236.9</v>
      </c>
    </row>
    <row r="84">
      <c r="A84" s="4">
        <f>IFERROR(__xludf.DUMMYFUNCTION("""COMPUTED_VALUE"""),45050.64583333333)</f>
        <v>45050.64583</v>
      </c>
      <c r="B84" s="5">
        <f>IFERROR(__xludf.DUMMYFUNCTION("""COMPUTED_VALUE"""),237.45)</f>
        <v>237.45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IFERROR(__xludf.DUMMYFUNCTION("""COMPUTED_VALUE"""),237.4)</f>
        <v>237.4</v>
      </c>
    </row>
    <row r="86">
      <c r="A86" s="4">
        <f>IFERROR(__xludf.DUMMYFUNCTION("""COMPUTED_VALUE"""),45054.64583333333)</f>
        <v>45054.64583</v>
      </c>
      <c r="B86" s="5">
        <f>IFERROR(__xludf.DUMMYFUNCTION("""COMPUTED_VALUE"""),232.85)</f>
        <v>232.85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IFERROR(__xludf.DUMMYFUNCTION("""COMPUTED_VALUE"""),236.35)</f>
        <v>236.35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IFERROR(__xludf.DUMMYFUNCTION("""COMPUTED_VALUE"""),236.55)</f>
        <v>236.55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IFERROR(__xludf.DUMMYFUNCTION("""COMPUTED_VALUE"""),236.15)</f>
        <v>236.15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IFERROR(__xludf.DUMMYFUNCTION("""COMPUTED_VALUE"""),235.05)</f>
        <v>235.05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IFERROR(__xludf.DUMMYFUNCTION("""COMPUTED_VALUE"""),237.7)</f>
        <v>237.7</v>
      </c>
    </row>
    <row r="92">
      <c r="A92" s="4">
        <f>IFERROR(__xludf.DUMMYFUNCTION("""COMPUTED_VALUE"""),45062.64583333333)</f>
        <v>45062.64583</v>
      </c>
      <c r="B92" s="5">
        <f>IFERROR(__xludf.DUMMYFUNCTION("""COMPUTED_VALUE"""),240.95)</f>
        <v>240.95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IFERROR(__xludf.DUMMYFUNCTION("""COMPUTED_VALUE"""),241.6)</f>
        <v>241.6</v>
      </c>
    </row>
    <row r="94">
      <c r="A94" s="4">
        <f>IFERROR(__xludf.DUMMYFUNCTION("""COMPUTED_VALUE"""),45064.64583333333)</f>
        <v>45064.64583</v>
      </c>
      <c r="B94" s="5">
        <f>IFERROR(__xludf.DUMMYFUNCTION("""COMPUTED_VALUE"""),239.6)</f>
        <v>239.6</v>
      </c>
    </row>
    <row r="95">
      <c r="A95" s="4">
        <f>IFERROR(__xludf.DUMMYFUNCTION("""COMPUTED_VALUE"""),45065.64583333333)</f>
        <v>45065.64583</v>
      </c>
      <c r="B95" s="5">
        <f>IFERROR(__xludf.DUMMYFUNCTION("""COMPUTED_VALUE"""),239.9)</f>
        <v>239.9</v>
      </c>
    </row>
    <row r="96">
      <c r="A96" s="4">
        <f>IFERROR(__xludf.DUMMYFUNCTION("""COMPUTED_VALUE"""),45068.64583333333)</f>
        <v>45068.64583</v>
      </c>
      <c r="B96" s="5">
        <f>IFERROR(__xludf.DUMMYFUNCTION("""COMPUTED_VALUE"""),238.7)</f>
        <v>238.7</v>
      </c>
    </row>
    <row r="97">
      <c r="A97" s="4">
        <f>IFERROR(__xludf.DUMMYFUNCTION("""COMPUTED_VALUE"""),45069.64583333333)</f>
        <v>45069.64583</v>
      </c>
      <c r="B97" s="5">
        <f>IFERROR(__xludf.DUMMYFUNCTION("""COMPUTED_VALUE"""),239.3)</f>
        <v>239.3</v>
      </c>
    </row>
    <row r="98">
      <c r="A98" s="4">
        <f>IFERROR(__xludf.DUMMYFUNCTION("""COMPUTED_VALUE"""),45070.64583333333)</f>
        <v>45070.64583</v>
      </c>
      <c r="B98" s="5">
        <f>IFERROR(__xludf.DUMMYFUNCTION("""COMPUTED_VALUE"""),241.0)</f>
        <v>241</v>
      </c>
    </row>
    <row r="99">
      <c r="A99" s="4">
        <f>IFERROR(__xludf.DUMMYFUNCTION("""COMPUTED_VALUE"""),45071.64583333333)</f>
        <v>45071.64583</v>
      </c>
      <c r="B99" s="5">
        <f>IFERROR(__xludf.DUMMYFUNCTION("""COMPUTED_VALUE"""),240.05)</f>
        <v>240.05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IFERROR(__xludf.DUMMYFUNCTION("""COMPUTED_VALUE"""),241.5)</f>
        <v>241.5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IFERROR(__xludf.DUMMYFUNCTION("""COMPUTED_VALUE"""),246.1)</f>
        <v>246.1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IFERROR(__xludf.DUMMYFUNCTION("""COMPUTED_VALUE"""),244.3)</f>
        <v>244.3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IFERROR(__xludf.DUMMYFUNCTION("""COMPUTED_VALUE"""),241.25)</f>
        <v>241.25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IFERROR(__xludf.DUMMYFUNCTION("""COMPUTED_VALUE"""),230.35)</f>
        <v>230.35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IFERROR(__xludf.DUMMYFUNCTION("""COMPUTED_VALUE"""),230.9)</f>
        <v>230.9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IFERROR(__xludf.DUMMYFUNCTION("""COMPUTED_VALUE"""),229.7)</f>
        <v>229.7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IFERROR(__xludf.DUMMYFUNCTION("""COMPUTED_VALUE"""),227.8)</f>
        <v>227.8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IFERROR(__xludf.DUMMYFUNCTION("""COMPUTED_VALUE"""),230.7)</f>
        <v>230.7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IFERROR(__xludf.DUMMYFUNCTION("""COMPUTED_VALUE"""),228.1)</f>
        <v>228.1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IFERROR(__xludf.DUMMYFUNCTION("""COMPUTED_VALUE"""),227.65)</f>
        <v>227.65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IFERROR(__xludf.DUMMYFUNCTION("""COMPUTED_VALUE"""),229.0)</f>
        <v>229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IFERROR(__xludf.DUMMYFUNCTION("""COMPUTED_VALUE"""),228.95)</f>
        <v>228.95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IFERROR(__xludf.DUMMYFUNCTION("""COMPUTED_VALUE"""),228.95)</f>
        <v>228.95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IFERROR(__xludf.DUMMYFUNCTION("""COMPUTED_VALUE"""),228.6)</f>
        <v>228.6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IFERROR(__xludf.DUMMYFUNCTION("""COMPUTED_VALUE"""),228.55)</f>
        <v>228.55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IFERROR(__xludf.DUMMYFUNCTION("""COMPUTED_VALUE"""),227.15)</f>
        <v>227.15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IFERROR(__xludf.DUMMYFUNCTION("""COMPUTED_VALUE"""),227.25)</f>
        <v>227.25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IFERROR(__xludf.DUMMYFUNCTION("""COMPUTED_VALUE"""),228.45)</f>
        <v>228.45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IFERROR(__xludf.DUMMYFUNCTION("""COMPUTED_VALUE"""),226.95)</f>
        <v>226.95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IFERROR(__xludf.DUMMYFUNCTION("""COMPUTED_VALUE"""),225.9)</f>
        <v>225.9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IFERROR(__xludf.DUMMYFUNCTION("""COMPUTED_VALUE"""),224.3)</f>
        <v>224.3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IFERROR(__xludf.DUMMYFUNCTION("""COMPUTED_VALUE"""),225.15)</f>
        <v>225.15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IFERROR(__xludf.DUMMYFUNCTION("""COMPUTED_VALUE"""),227.25)</f>
        <v>227.25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IFERROR(__xludf.DUMMYFUNCTION("""COMPUTED_VALUE"""),231.0)</f>
        <v>231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IFERROR(__xludf.DUMMYFUNCTION("""COMPUTED_VALUE"""),231.65)</f>
        <v>231.65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IFERROR(__xludf.DUMMYFUNCTION("""COMPUTED_VALUE"""),231.8)</f>
        <v>231.8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IFERROR(__xludf.DUMMYFUNCTION("""COMPUTED_VALUE"""),231.4)</f>
        <v>231.4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IFERROR(__xludf.DUMMYFUNCTION("""COMPUTED_VALUE"""),234.6)</f>
        <v>234.6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IFERROR(__xludf.DUMMYFUNCTION("""COMPUTED_VALUE"""),234.0)</f>
        <v>234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IFERROR(__xludf.DUMMYFUNCTION("""COMPUTED_VALUE"""),233.75)</f>
        <v>233.75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IFERROR(__xludf.DUMMYFUNCTION("""COMPUTED_VALUE"""),234.0)</f>
        <v>234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IFERROR(__xludf.DUMMYFUNCTION("""COMPUTED_VALUE"""),234.4)</f>
        <v>234.4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IFERROR(__xludf.DUMMYFUNCTION("""COMPUTED_VALUE"""),229.9)</f>
        <v>229.9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IFERROR(__xludf.DUMMYFUNCTION("""COMPUTED_VALUE"""),231.05)</f>
        <v>231.05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IFERROR(__xludf.DUMMYFUNCTION("""COMPUTED_VALUE"""),230.2)</f>
        <v>230.2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IFERROR(__xludf.DUMMYFUNCTION("""COMPUTED_VALUE"""),228.25)</f>
        <v>228.25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IFERROR(__xludf.DUMMYFUNCTION("""COMPUTED_VALUE"""),228.6)</f>
        <v>228.6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IFERROR(__xludf.DUMMYFUNCTION("""COMPUTED_VALUE"""),229.75)</f>
        <v>229.75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IFERROR(__xludf.DUMMYFUNCTION("""COMPUTED_VALUE"""),229.0)</f>
        <v>229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IFERROR(__xludf.DUMMYFUNCTION("""COMPUTED_VALUE"""),230.95)</f>
        <v>230.95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IFERROR(__xludf.DUMMYFUNCTION("""COMPUTED_VALUE"""),229.95)</f>
        <v>229.95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IFERROR(__xludf.DUMMYFUNCTION("""COMPUTED_VALUE"""),230.5)</f>
        <v>230.5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IFERROR(__xludf.DUMMYFUNCTION("""COMPUTED_VALUE"""),229.05)</f>
        <v>229.05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IFERROR(__xludf.DUMMYFUNCTION("""COMPUTED_VALUE"""),227.1)</f>
        <v>227.1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IFERROR(__xludf.DUMMYFUNCTION("""COMPUTED_VALUE"""),229.25)</f>
        <v>229.25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IFERROR(__xludf.DUMMYFUNCTION("""COMPUTED_VALUE"""),240.35)</f>
        <v>240.35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IFERROR(__xludf.DUMMYFUNCTION("""COMPUTED_VALUE"""),234.55)</f>
        <v>234.55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IFERROR(__xludf.DUMMYFUNCTION("""COMPUTED_VALUE"""),230.05)</f>
        <v>230.05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IFERROR(__xludf.DUMMYFUNCTION("""COMPUTED_VALUE"""),233.75)</f>
        <v>233.75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IFERROR(__xludf.DUMMYFUNCTION("""COMPUTED_VALUE"""),232.95)</f>
        <v>232.95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IFERROR(__xludf.DUMMYFUNCTION("""COMPUTED_VALUE"""),230.25)</f>
        <v>230.25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IFERROR(__xludf.DUMMYFUNCTION("""COMPUTED_VALUE"""),234.75)</f>
        <v>234.75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IFERROR(__xludf.DUMMYFUNCTION("""COMPUTED_VALUE"""),234.9)</f>
        <v>234.9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IFERROR(__xludf.DUMMYFUNCTION("""COMPUTED_VALUE"""),234.9)</f>
        <v>234.9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IFERROR(__xludf.DUMMYFUNCTION("""COMPUTED_VALUE"""),233.9)</f>
        <v>233.9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IFERROR(__xludf.DUMMYFUNCTION("""COMPUTED_VALUE"""),233.05)</f>
        <v>233.05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IFERROR(__xludf.DUMMYFUNCTION("""COMPUTED_VALUE"""),232.3)</f>
        <v>232.3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IFERROR(__xludf.DUMMYFUNCTION("""COMPUTED_VALUE"""),227.45)</f>
        <v>227.45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IFERROR(__xludf.DUMMYFUNCTION("""COMPUTED_VALUE"""),230.1)</f>
        <v>230.1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IFERROR(__xludf.DUMMYFUNCTION("""COMPUTED_VALUE"""),230.75)</f>
        <v>230.75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IFERROR(__xludf.DUMMYFUNCTION("""COMPUTED_VALUE"""),230.9)</f>
        <v>230.9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IFERROR(__xludf.DUMMYFUNCTION("""COMPUTED_VALUE"""),229.25)</f>
        <v>229.25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IFERROR(__xludf.DUMMYFUNCTION("""COMPUTED_VALUE"""),227.7)</f>
        <v>227.7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IFERROR(__xludf.DUMMYFUNCTION("""COMPUTED_VALUE"""),229.45)</f>
        <v>229.45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IFERROR(__xludf.DUMMYFUNCTION("""COMPUTED_VALUE"""),229.95)</f>
        <v>229.95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IFERROR(__xludf.DUMMYFUNCTION("""COMPUTED_VALUE"""),228.75)</f>
        <v>228.75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IFERROR(__xludf.DUMMYFUNCTION("""COMPUTED_VALUE"""),230.05)</f>
        <v>230.05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IFERROR(__xludf.DUMMYFUNCTION("""COMPUTED_VALUE"""),236.9)</f>
        <v>236.9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IFERROR(__xludf.DUMMYFUNCTION("""COMPUTED_VALUE"""),247.8)</f>
        <v>247.8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IFERROR(__xludf.DUMMYFUNCTION("""COMPUTED_VALUE"""),255.35)</f>
        <v>255.35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IFERROR(__xludf.DUMMYFUNCTION("""COMPUTED_VALUE"""),255.8)</f>
        <v>255.8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IFERROR(__xludf.DUMMYFUNCTION("""COMPUTED_VALUE"""),274.0)</f>
        <v>274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IFERROR(__xludf.DUMMYFUNCTION("""COMPUTED_VALUE"""),282.1)</f>
        <v>282.1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IFERROR(__xludf.DUMMYFUNCTION("""COMPUTED_VALUE"""),278.95)</f>
        <v>278.95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IFERROR(__xludf.DUMMYFUNCTION("""COMPUTED_VALUE"""),270.75)</f>
        <v>270.75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IFERROR(__xludf.DUMMYFUNCTION("""COMPUTED_VALUE"""),279.65)</f>
        <v>279.65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IFERROR(__xludf.DUMMYFUNCTION("""COMPUTED_VALUE"""),277.55)</f>
        <v>277.55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IFERROR(__xludf.DUMMYFUNCTION("""COMPUTED_VALUE"""),279.3)</f>
        <v>279.3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IFERROR(__xludf.DUMMYFUNCTION("""COMPUTED_VALUE"""),281.25)</f>
        <v>281.25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IFERROR(__xludf.DUMMYFUNCTION("""COMPUTED_VALUE"""),284.3)</f>
        <v>284.3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IFERROR(__xludf.DUMMYFUNCTION("""COMPUTED_VALUE"""),280.45)</f>
        <v>280.45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IFERROR(__xludf.DUMMYFUNCTION("""COMPUTED_VALUE"""),283.35)</f>
        <v>283.35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IFERROR(__xludf.DUMMYFUNCTION("""COMPUTED_VALUE"""),288.05)</f>
        <v>288.05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IFERROR(__xludf.DUMMYFUNCTION("""COMPUTED_VALUE"""),286.75)</f>
        <v>286.75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IFERROR(__xludf.DUMMYFUNCTION("""COMPUTED_VALUE"""),291.55)</f>
        <v>291.55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IFERROR(__xludf.DUMMYFUNCTION("""COMPUTED_VALUE"""),290.2)</f>
        <v>290.2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IFERROR(__xludf.DUMMYFUNCTION("""COMPUTED_VALUE"""),295.2)</f>
        <v>295.2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IFERROR(__xludf.DUMMYFUNCTION("""COMPUTED_VALUE"""),291.9)</f>
        <v>291.9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IFERROR(__xludf.DUMMYFUNCTION("""COMPUTED_VALUE"""),287.95)</f>
        <v>287.95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IFERROR(__xludf.DUMMYFUNCTION("""COMPUTED_VALUE"""),289.35)</f>
        <v>289.35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IFERROR(__xludf.DUMMYFUNCTION("""COMPUTED_VALUE"""),287.8)</f>
        <v>287.8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IFERROR(__xludf.DUMMYFUNCTION("""COMPUTED_VALUE"""),287.8)</f>
        <v>287.8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IFERROR(__xludf.DUMMYFUNCTION("""COMPUTED_VALUE"""),303.25)</f>
        <v>303.25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IFERROR(__xludf.DUMMYFUNCTION("""COMPUTED_VALUE"""),301.85)</f>
        <v>301.85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IFERROR(__xludf.DUMMYFUNCTION("""COMPUTED_VALUE"""),307.2)</f>
        <v>307.2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IFERROR(__xludf.DUMMYFUNCTION("""COMPUTED_VALUE"""),307.95)</f>
        <v>307.95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IFERROR(__xludf.DUMMYFUNCTION("""COMPUTED_VALUE"""),312.0)</f>
        <v>312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IFERROR(__xludf.DUMMYFUNCTION("""COMPUTED_VALUE"""),317.4)</f>
        <v>317.4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IFERROR(__xludf.DUMMYFUNCTION("""COMPUTED_VALUE"""),316.95)</f>
        <v>316.95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IFERROR(__xludf.DUMMYFUNCTION("""COMPUTED_VALUE"""),314.8)</f>
        <v>314.8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IFERROR(__xludf.DUMMYFUNCTION("""COMPUTED_VALUE"""),312.4)</f>
        <v>312.4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IFERROR(__xludf.DUMMYFUNCTION("""COMPUTED_VALUE"""),306.1)</f>
        <v>306.1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IFERROR(__xludf.DUMMYFUNCTION("""COMPUTED_VALUE"""),310.3)</f>
        <v>310.3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IFERROR(__xludf.DUMMYFUNCTION("""COMPUTED_VALUE"""),305.25)</f>
        <v>305.25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IFERROR(__xludf.DUMMYFUNCTION("""COMPUTED_VALUE"""),313.95)</f>
        <v>313.95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IFERROR(__xludf.DUMMYFUNCTION("""COMPUTED_VALUE"""),314.55)</f>
        <v>314.55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IFERROR(__xludf.DUMMYFUNCTION("""COMPUTED_VALUE"""),314.25)</f>
        <v>314.25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IFERROR(__xludf.DUMMYFUNCTION("""COMPUTED_VALUE"""),306.65)</f>
        <v>306.65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IFERROR(__xludf.DUMMYFUNCTION("""COMPUTED_VALUE"""),308.85)</f>
        <v>308.85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IFERROR(__xludf.DUMMYFUNCTION("""COMPUTED_VALUE"""),312.0)</f>
        <v>312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IFERROR(__xludf.DUMMYFUNCTION("""COMPUTED_VALUE"""),316.55)</f>
        <v>316.55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IFERROR(__xludf.DUMMYFUNCTION("""COMPUTED_VALUE"""),314.25)</f>
        <v>314.25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IFERROR(__xludf.DUMMYFUNCTION("""COMPUTED_VALUE"""),317.4)</f>
        <v>317.4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IFERROR(__xludf.DUMMYFUNCTION("""COMPUTED_VALUE"""),323.55)</f>
        <v>323.55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IFERROR(__xludf.DUMMYFUNCTION("""COMPUTED_VALUE"""),323.4)</f>
        <v>323.4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IFERROR(__xludf.DUMMYFUNCTION("""COMPUTED_VALUE"""),349.35)</f>
        <v>349.35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IFERROR(__xludf.DUMMYFUNCTION("""COMPUTED_VALUE"""),350.6)</f>
        <v>350.6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IFERROR(__xludf.DUMMYFUNCTION("""COMPUTED_VALUE"""),345.8)</f>
        <v>345.8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IFERROR(__xludf.DUMMYFUNCTION("""COMPUTED_VALUE"""),345.25)</f>
        <v>345.25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IFERROR(__xludf.DUMMYFUNCTION("""COMPUTED_VALUE"""),347.75)</f>
        <v>347.75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IFERROR(__xludf.DUMMYFUNCTION("""COMPUTED_VALUE"""),334.2)</f>
        <v>334.2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IFERROR(__xludf.DUMMYFUNCTION("""COMPUTED_VALUE"""),332.15)</f>
        <v>332.15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IFERROR(__xludf.DUMMYFUNCTION("""COMPUTED_VALUE"""),334.45)</f>
        <v>334.45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IFERROR(__xludf.DUMMYFUNCTION("""COMPUTED_VALUE"""),332.8)</f>
        <v>332.8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IFERROR(__xludf.DUMMYFUNCTION("""COMPUTED_VALUE"""),341.95)</f>
        <v>341.95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IFERROR(__xludf.DUMMYFUNCTION("""COMPUTED_VALUE"""),342.35)</f>
        <v>342.35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IFERROR(__xludf.DUMMYFUNCTION("""COMPUTED_VALUE"""),342.15)</f>
        <v>342.15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IFERROR(__xludf.DUMMYFUNCTION("""COMPUTED_VALUE"""),346.65)</f>
        <v>346.65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IFERROR(__xludf.DUMMYFUNCTION("""COMPUTED_VALUE"""),354.7)</f>
        <v>354.7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IFERROR(__xludf.DUMMYFUNCTION("""COMPUTED_VALUE"""),355.55)</f>
        <v>355.55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IFERROR(__xludf.DUMMYFUNCTION("""COMPUTED_VALUE"""),352.15)</f>
        <v>352.15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IFERROR(__xludf.DUMMYFUNCTION("""COMPUTED_VALUE"""),351.95)</f>
        <v>351.95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IFERROR(__xludf.DUMMYFUNCTION("""COMPUTED_VALUE"""),351.0)</f>
        <v>351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IFERROR(__xludf.DUMMYFUNCTION("""COMPUTED_VALUE"""),353.65)</f>
        <v>353.65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IFERROR(__xludf.DUMMYFUNCTION("""COMPUTED_VALUE"""),347.5)</f>
        <v>347.5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IFERROR(__xludf.DUMMYFUNCTION("""COMPUTED_VALUE"""),345.2)</f>
        <v>345.2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IFERROR(__xludf.DUMMYFUNCTION("""COMPUTED_VALUE"""),347.6)</f>
        <v>347.6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IFERROR(__xludf.DUMMYFUNCTION("""COMPUTED_VALUE"""),350.0)</f>
        <v>350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IFERROR(__xludf.DUMMYFUNCTION("""COMPUTED_VALUE"""),347.65)</f>
        <v>347.65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IFERROR(__xludf.DUMMYFUNCTION("""COMPUTED_VALUE"""),366.95)</f>
        <v>366.95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IFERROR(__xludf.DUMMYFUNCTION("""COMPUTED_VALUE"""),352.15)</f>
        <v>352.15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IFERROR(__xludf.DUMMYFUNCTION("""COMPUTED_VALUE"""),355.5)</f>
        <v>355.5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IFERROR(__xludf.DUMMYFUNCTION("""COMPUTED_VALUE"""),363.25)</f>
        <v>363.25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IFERROR(__xludf.DUMMYFUNCTION("""COMPUTED_VALUE"""),366.05)</f>
        <v>366.05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IFERROR(__xludf.DUMMYFUNCTION("""COMPUTED_VALUE"""),365.6)</f>
        <v>365.6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IFERROR(__xludf.DUMMYFUNCTION("""COMPUTED_VALUE"""),380.95)</f>
        <v>380.95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IFERROR(__xludf.DUMMYFUNCTION("""COMPUTED_VALUE"""),376.0)</f>
        <v>376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IFERROR(__xludf.DUMMYFUNCTION("""COMPUTED_VALUE"""),381.8)</f>
        <v>381.8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IFERROR(__xludf.DUMMYFUNCTION("""COMPUTED_VALUE"""),392.65)</f>
        <v>392.65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IFERROR(__xludf.DUMMYFUNCTION("""COMPUTED_VALUE"""),384.55)</f>
        <v>384.55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IFERROR(__xludf.DUMMYFUNCTION("""COMPUTED_VALUE"""),384.75)</f>
        <v>384.75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IFERROR(__xludf.DUMMYFUNCTION("""COMPUTED_VALUE"""),384.25)</f>
        <v>384.25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IFERROR(__xludf.DUMMYFUNCTION("""COMPUTED_VALUE"""),380.4)</f>
        <v>380.4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IFERROR(__xludf.DUMMYFUNCTION("""COMPUTED_VALUE"""),385.35)</f>
        <v>385.35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IFERROR(__xludf.DUMMYFUNCTION("""COMPUTED_VALUE"""),382.05)</f>
        <v>382.05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IFERROR(__xludf.DUMMYFUNCTION("""COMPUTED_VALUE"""),384.35)</f>
        <v>384.35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IFERROR(__xludf.DUMMYFUNCTION("""COMPUTED_VALUE"""),381.1)</f>
        <v>381.1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IFERROR(__xludf.DUMMYFUNCTION("""COMPUTED_VALUE"""),384.65)</f>
        <v>384.65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IFERROR(__xludf.DUMMYFUNCTION("""COMPUTED_VALUE"""),381.9)</f>
        <v>381.9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IFERROR(__xludf.DUMMYFUNCTION("""COMPUTED_VALUE"""),379.65)</f>
        <v>379.65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IFERROR(__xludf.DUMMYFUNCTION("""COMPUTED_VALUE"""),375.65)</f>
        <v>375.65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IFERROR(__xludf.DUMMYFUNCTION("""COMPUTED_VALUE"""),383.25)</f>
        <v>383.25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IFERROR(__xludf.DUMMYFUNCTION("""COMPUTED_VALUE"""),375.3)</f>
        <v>375.3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IFERROR(__xludf.DUMMYFUNCTION("""COMPUTED_VALUE"""),382.6)</f>
        <v>382.6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IFERROR(__xludf.DUMMYFUNCTION("""COMPUTED_VALUE"""),389.4)</f>
        <v>389.4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IFERROR(__xludf.DUMMYFUNCTION("""COMPUTED_VALUE"""),412.8)</f>
        <v>412.8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IFERROR(__xludf.DUMMYFUNCTION("""COMPUTED_VALUE"""),402.55)</f>
        <v>402.55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IFERROR(__xludf.DUMMYFUNCTION("""COMPUTED_VALUE"""),406.15)</f>
        <v>406.15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IFERROR(__xludf.DUMMYFUNCTION("""COMPUTED_VALUE"""),406.7)</f>
        <v>406.7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IFERROR(__xludf.DUMMYFUNCTION("""COMPUTED_VALUE"""),419.8)</f>
        <v>419.8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IFERROR(__xludf.DUMMYFUNCTION("""COMPUTED_VALUE"""),440.25)</f>
        <v>440.25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IFERROR(__xludf.DUMMYFUNCTION("""COMPUTED_VALUE"""),448.65)</f>
        <v>448.65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IFERROR(__xludf.DUMMYFUNCTION("""COMPUTED_VALUE"""),452.65)</f>
        <v>452.65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IFERROR(__xludf.DUMMYFUNCTION("""COMPUTED_VALUE"""),459.2)</f>
        <v>459.2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IFERROR(__xludf.DUMMYFUNCTION("""COMPUTED_VALUE"""),456.2)</f>
        <v>456.2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IFERROR(__xludf.DUMMYFUNCTION("""COMPUTED_VALUE"""),432.8)</f>
        <v>432.8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IFERROR(__xludf.DUMMYFUNCTION("""COMPUTED_VALUE"""),452.35)</f>
        <v>452.35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IFERROR(__xludf.DUMMYFUNCTION("""COMPUTED_VALUE"""),466.35)</f>
        <v>466.35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IFERROR(__xludf.DUMMYFUNCTION("""COMPUTED_VALUE"""),476.85)</f>
        <v>476.85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IFERROR(__xludf.DUMMYFUNCTION("""COMPUTED_VALUE"""),480.0)</f>
        <v>480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IFERROR(__xludf.DUMMYFUNCTION("""COMPUTED_VALUE"""),461.0)</f>
        <v>461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IFERROR(__xludf.DUMMYFUNCTION("""COMPUTED_VALUE"""),446.5)</f>
        <v>446.5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IFERROR(__xludf.DUMMYFUNCTION("""COMPUTED_VALUE"""),432.95)</f>
        <v>432.95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IFERROR(__xludf.DUMMYFUNCTION("""COMPUTED_VALUE"""),445.15)</f>
        <v>445.15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IFERROR(__xludf.DUMMYFUNCTION("""COMPUTED_VALUE"""),443.9)</f>
        <v>443.9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IFERROR(__xludf.DUMMYFUNCTION("""COMPUTED_VALUE"""),442.3)</f>
        <v>442.3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IFERROR(__xludf.DUMMYFUNCTION("""COMPUTED_VALUE"""),441.4)</f>
        <v>441.4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IFERROR(__xludf.DUMMYFUNCTION("""COMPUTED_VALUE"""),434.2)</f>
        <v>434.2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IFERROR(__xludf.DUMMYFUNCTION("""COMPUTED_VALUE"""),436.7)</f>
        <v>436.7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IFERROR(__xludf.DUMMYFUNCTION("""COMPUTED_VALUE"""),446.35)</f>
        <v>446.35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IFERROR(__xludf.DUMMYFUNCTION("""COMPUTED_VALUE"""),455.4)</f>
        <v>455.4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IFERROR(__xludf.DUMMYFUNCTION("""COMPUTED_VALUE"""),460.65)</f>
        <v>460.65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IFERROR(__xludf.DUMMYFUNCTION("""COMPUTED_VALUE"""),461.6)</f>
        <v>461.6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IFERROR(__xludf.DUMMYFUNCTION("""COMPUTED_VALUE"""),458.6)</f>
        <v>458.6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IFERROR(__xludf.DUMMYFUNCTION("""COMPUTED_VALUE"""),453.9)</f>
        <v>453.9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IFERROR(__xludf.DUMMYFUNCTION("""COMPUTED_VALUE"""),449.3)</f>
        <v>449.3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IFERROR(__xludf.DUMMYFUNCTION("""COMPUTED_VALUE"""),417.05)</f>
        <v>417.05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IFERROR(__xludf.DUMMYFUNCTION("""COMPUTED_VALUE"""),427.7)</f>
        <v>427.7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IFERROR(__xludf.DUMMYFUNCTION("""COMPUTED_VALUE"""),415.25)</f>
        <v>415.25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IFERROR(__xludf.DUMMYFUNCTION("""COMPUTED_VALUE"""),421.85)</f>
        <v>421.85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IFERROR(__xludf.DUMMYFUNCTION("""COMPUTED_VALUE"""),419.05)</f>
        <v>419.05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IFERROR(__xludf.DUMMYFUNCTION("""COMPUTED_VALUE"""),419.5)</f>
        <v>419.5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IFERROR(__xludf.DUMMYFUNCTION("""COMPUTED_VALUE"""),432.05)</f>
        <v>432.05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IFERROR(__xludf.DUMMYFUNCTION("""COMPUTED_VALUE"""),431.95)</f>
        <v>431.95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IFERROR(__xludf.DUMMYFUNCTION("""COMPUTED_VALUE"""),435.95)</f>
        <v>435.95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IFERROR(__xludf.DUMMYFUNCTION("""COMPUTED_VALUE"""),429.45)</f>
        <v>429.45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IFERROR(__xludf.DUMMYFUNCTION("""COMPUTED_VALUE"""),434.1)</f>
        <v>434.1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IFERROR(__xludf.DUMMYFUNCTION("""COMPUTED_VALUE"""),442.05)</f>
        <v>442.05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IFERROR(__xludf.DUMMYFUNCTION("""COMPUTED_VALUE"""),443.2)</f>
        <v>443.2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IFERROR(__xludf.DUMMYFUNCTION("""COMPUTED_VALUE"""),445.5)</f>
        <v>445.5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IFERROR(__xludf.DUMMYFUNCTION("""COMPUTED_VALUE"""),448.85)</f>
        <v>448.85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IFERROR(__xludf.DUMMYFUNCTION("""COMPUTED_VALUE"""),446.95)</f>
        <v>446.95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IFERROR(__xludf.DUMMYFUNCTION("""COMPUTED_VALUE"""),447.4)</f>
        <v>447.4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IFERROR(__xludf.DUMMYFUNCTION("""COMPUTED_VALUE"""),439.85)</f>
        <v>439.85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IFERROR(__xludf.DUMMYFUNCTION("""COMPUTED_VALUE"""),456.35)</f>
        <v>456.35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IFERROR(__xludf.DUMMYFUNCTION("""COMPUTED_VALUE"""),455.6)</f>
        <v>455.6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IFERROR(__xludf.DUMMYFUNCTION("""COMPUTED_VALUE"""),451.0)</f>
        <v>451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IFERROR(__xludf.DUMMYFUNCTION("""COMPUTED_VALUE"""),453.2)</f>
        <v>453.2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IFERROR(__xludf.DUMMYFUNCTION("""COMPUTED_VALUE"""),438.6)</f>
        <v>438.6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IFERROR(__xludf.DUMMYFUNCTION("""COMPUTED_VALUE"""),435.3)</f>
        <v>435.3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IFERROR(__xludf.DUMMYFUNCTION("""COMPUTED_VALUE"""),442.95)</f>
        <v>442.95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IFERROR(__xludf.DUMMYFUNCTION("""COMPUTED_VALUE"""),440.95)</f>
        <v>440.95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IFERROR(__xludf.DUMMYFUNCTION("""COMPUTED_VALUE"""),443.85)</f>
        <v>443.85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IFERROR(__xludf.DUMMYFUNCTION("""COMPUTED_VALUE"""),452.45)</f>
        <v>452.45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IFERROR(__xludf.DUMMYFUNCTION("""COMPUTED_VALUE"""),455.8)</f>
        <v>455.8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IFERROR(__xludf.DUMMYFUNCTION("""COMPUTED_VALUE"""),453.25)</f>
        <v>453.25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IFERROR(__xludf.DUMMYFUNCTION("""COMPUTED_VALUE"""),454.3)</f>
        <v>454.3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IFERROR(__xludf.DUMMYFUNCTION("""COMPUTED_VALUE"""),453.9)</f>
        <v>453.9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IFERROR(__xludf.DUMMYFUNCTION("""COMPUTED_VALUE"""),474.6)</f>
        <v>474.6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IFERROR(__xludf.DUMMYFUNCTION("""COMPUTED_VALUE"""),460.6)</f>
        <v>460.6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IFERROR(__xludf.DUMMYFUNCTION("""COMPUTED_VALUE"""),456.0)</f>
        <v>456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IFERROR(__xludf.DUMMYFUNCTION("""COMPUTED_VALUE"""),464.45)</f>
        <v>464.45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IFERROR(__xludf.DUMMYFUNCTION("""COMPUTED_VALUE"""),443.5)</f>
        <v>443.5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IFERROR(__xludf.DUMMYFUNCTION("""COMPUTED_VALUE"""),449.4)</f>
        <v>449.4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IFERROR(__xludf.DUMMYFUNCTION("""COMPUTED_VALUE"""),444.0)</f>
        <v>444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IFERROR(__xludf.DUMMYFUNCTION("""COMPUTED_VALUE"""),448.7)</f>
        <v>448.7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IFERROR(__xludf.DUMMYFUNCTION("""COMPUTED_VALUE"""),467.85)</f>
        <v>467.85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IFERROR(__xludf.DUMMYFUNCTION("""COMPUTED_VALUE"""),468.3)</f>
        <v>468.3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IFERROR(__xludf.DUMMYFUNCTION("""COMPUTED_VALUE"""),470.25)</f>
        <v>470.25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IFERROR(__xludf.DUMMYFUNCTION("""COMPUTED_VALUE"""),490.65)</f>
        <v>490.65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IFERROR(__xludf.DUMMYFUNCTION("""COMPUTED_VALUE"""),501.7)</f>
        <v>501.7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IFERROR(__xludf.DUMMYFUNCTION("""COMPUTED_VALUE"""),497.3)</f>
        <v>497.3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IFERROR(__xludf.DUMMYFUNCTION("""COMPUTED_VALUE"""),501.0)</f>
        <v>501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IFERROR(__xludf.DUMMYFUNCTION("""COMPUTED_VALUE"""),494.45)</f>
        <v>494.45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IFERROR(__xludf.DUMMYFUNCTION("""COMPUTED_VALUE"""),487.65)</f>
        <v>487.65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IFERROR(__xludf.DUMMYFUNCTION("""COMPUTED_VALUE"""),486.45)</f>
        <v>486.45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IFERROR(__xludf.DUMMYFUNCTION("""COMPUTED_VALUE"""),482.15)</f>
        <v>482.15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IFERROR(__xludf.DUMMYFUNCTION("""COMPUTED_VALUE"""),491.2)</f>
        <v>491.2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IFERROR(__xludf.DUMMYFUNCTION("""COMPUTED_VALUE"""),512.35)</f>
        <v>512.35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IFERROR(__xludf.DUMMYFUNCTION("""COMPUTED_VALUE"""),441.9)</f>
        <v>441.9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IFERROR(__xludf.DUMMYFUNCTION("""COMPUTED_VALUE"""),460.55)</f>
        <v>460.55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IFERROR(__xludf.DUMMYFUNCTION("""COMPUTED_VALUE"""),472.95)</f>
        <v>472.95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IFERROR(__xludf.DUMMYFUNCTION("""COMPUTED_VALUE"""),479.15)</f>
        <v>479.15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IFERROR(__xludf.DUMMYFUNCTION("""COMPUTED_VALUE"""),477.7)</f>
        <v>477.7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IFERROR(__xludf.DUMMYFUNCTION("""COMPUTED_VALUE"""),476.35)</f>
        <v>476.35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IFERROR(__xludf.DUMMYFUNCTION("""COMPUTED_VALUE"""),488.7)</f>
        <v>488.7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IFERROR(__xludf.DUMMYFUNCTION("""COMPUTED_VALUE"""),487.9)</f>
        <v>487.9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IFERROR(__xludf.DUMMYFUNCTION("""COMPUTED_VALUE"""),486.95)</f>
        <v>486.95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IFERROR(__xludf.DUMMYFUNCTION("""COMPUTED_VALUE"""),489.05)</f>
        <v>489.05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IFERROR(__xludf.DUMMYFUNCTION("""COMPUTED_VALUE"""),477.95)</f>
        <v>477.95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IFERROR(__xludf.DUMMYFUNCTION("""COMPUTED_VALUE"""),483.15)</f>
        <v>483.15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IFERROR(__xludf.DUMMYFUNCTION("""COMPUTED_VALUE"""),480.2)</f>
        <v>480.2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IFERROR(__xludf.DUMMYFUNCTION("""COMPUTED_VALUE"""),473.7)</f>
        <v>473.7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IFERROR(__xludf.DUMMYFUNCTION("""COMPUTED_VALUE"""),469.25)</f>
        <v>469.25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IFERROR(__xludf.DUMMYFUNCTION("""COMPUTED_VALUE"""),468.75)</f>
        <v>468.75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IFERROR(__xludf.DUMMYFUNCTION("""COMPUTED_VALUE"""),467.05)</f>
        <v>467.05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IFERROR(__xludf.DUMMYFUNCTION("""COMPUTED_VALUE"""),473.15)</f>
        <v>473.15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IFERROR(__xludf.DUMMYFUNCTION("""COMPUTED_VALUE"""),474.8)</f>
        <v>474.8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IFERROR(__xludf.DUMMYFUNCTION("""COMPUTED_VALUE"""),479.1)</f>
        <v>479.1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IFERROR(__xludf.DUMMYFUNCTION("""COMPUTED_VALUE"""),484.95)</f>
        <v>484.95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IFERROR(__xludf.DUMMYFUNCTION("""COMPUTED_VALUE"""),489.55)</f>
        <v>489.55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IFERROR(__xludf.DUMMYFUNCTION("""COMPUTED_VALUE"""),491.5)</f>
        <v>491.5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IFERROR(__xludf.DUMMYFUNCTION("""COMPUTED_VALUE"""),493.3)</f>
        <v>493.3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IFERROR(__xludf.DUMMYFUNCTION("""COMPUTED_VALUE"""),493.8)</f>
        <v>493.8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IFERROR(__xludf.DUMMYFUNCTION("""COMPUTED_VALUE"""),490.75)</f>
        <v>490.75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IFERROR(__xludf.DUMMYFUNCTION("""COMPUTED_VALUE"""),500.05)</f>
        <v>500.05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IFERROR(__xludf.DUMMYFUNCTION("""COMPUTED_VALUE"""),496.2)</f>
        <v>496.2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IFERROR(__xludf.DUMMYFUNCTION("""COMPUTED_VALUE"""),497.75)</f>
        <v>497.75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IFERROR(__xludf.DUMMYFUNCTION("""COMPUTED_VALUE"""),512.45)</f>
        <v>512.45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IFERROR(__xludf.DUMMYFUNCTION("""COMPUTED_VALUE"""),505.25)</f>
        <v>505.25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IFERROR(__xludf.DUMMYFUNCTION("""COMPUTED_VALUE"""),488.0)</f>
        <v>488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IFERROR(__xludf.DUMMYFUNCTION("""COMPUTED_VALUE"""),491.2)</f>
        <v>491.2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IFERROR(__xludf.DUMMYFUNCTION("""COMPUTED_VALUE"""),487.0)</f>
        <v>487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IFERROR(__xludf.DUMMYFUNCTION("""COMPUTED_VALUE"""),493.8)</f>
        <v>493.8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IFERROR(__xludf.DUMMYFUNCTION("""COMPUTED_VALUE"""),494.0)</f>
        <v>494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IFERROR(__xludf.DUMMYFUNCTION("""COMPUTED_VALUE"""),509.85)</f>
        <v>509.85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IFERROR(__xludf.DUMMYFUNCTION("""COMPUTED_VALUE"""),512.15)</f>
        <v>512.15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IFERROR(__xludf.DUMMYFUNCTION("""COMPUTED_VALUE"""),519.35)</f>
        <v>519.35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IFERROR(__xludf.DUMMYFUNCTION("""COMPUTED_VALUE"""),522.2)</f>
        <v>522.2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IFERROR(__xludf.DUMMYFUNCTION("""COMPUTED_VALUE"""),540.4)</f>
        <v>540.4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IFERROR(__xludf.DUMMYFUNCTION("""COMPUTED_VALUE"""),524.5)</f>
        <v>524.5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IFERROR(__xludf.DUMMYFUNCTION("""COMPUTED_VALUE"""),506.8)</f>
        <v>506.8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IFERROR(__xludf.DUMMYFUNCTION("""COMPUTED_VALUE"""),499.6)</f>
        <v>499.6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IFERROR(__xludf.DUMMYFUNCTION("""COMPUTED_VALUE"""),531.5)</f>
        <v>531.5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IFERROR(__xludf.DUMMYFUNCTION("""COMPUTED_VALUE"""),523.45)</f>
        <v>523.45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IFERROR(__xludf.DUMMYFUNCTION("""COMPUTED_VALUE"""),529.8)</f>
        <v>529.8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IFERROR(__xludf.DUMMYFUNCTION("""COMPUTED_VALUE"""),523.95)</f>
        <v>523.95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IFERROR(__xludf.DUMMYFUNCTION("""COMPUTED_VALUE"""),521.75)</f>
        <v>521.75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IFERROR(__xludf.DUMMYFUNCTION("""COMPUTED_VALUE"""),504.7)</f>
        <v>504.7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IFERROR(__xludf.DUMMYFUNCTION("""COMPUTED_VALUE"""),512.3)</f>
        <v>512.3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IFERROR(__xludf.DUMMYFUNCTION("""COMPUTED_VALUE"""),522.0)</f>
        <v>522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IFERROR(__xludf.DUMMYFUNCTION("""COMPUTED_VALUE"""),524.6)</f>
        <v>524.6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IFERROR(__xludf.DUMMYFUNCTION("""COMPUTED_VALUE"""),532.2)</f>
        <v>532.2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IFERROR(__xludf.DUMMYFUNCTION("""COMPUTED_VALUE"""),528.85)</f>
        <v>528.85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IFERROR(__xludf.DUMMYFUNCTION("""COMPUTED_VALUE"""),538.85)</f>
        <v>538.85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IFERROR(__xludf.DUMMYFUNCTION("""COMPUTED_VALUE"""),538.1)</f>
        <v>538.1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IFERROR(__xludf.DUMMYFUNCTION("""COMPUTED_VALUE"""),531.4)</f>
        <v>531.4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IFERROR(__xludf.DUMMYFUNCTION("""COMPUTED_VALUE"""),526.35)</f>
        <v>526.35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IFERROR(__xludf.DUMMYFUNCTION("""COMPUTED_VALUE"""),527.55)</f>
        <v>527.55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IFERROR(__xludf.DUMMYFUNCTION("""COMPUTED_VALUE"""),524.95)</f>
        <v>524.95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IFERROR(__xludf.DUMMYFUNCTION("""COMPUTED_VALUE"""),520.85)</f>
        <v>520.85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IFERROR(__xludf.DUMMYFUNCTION("""COMPUTED_VALUE"""),519.6)</f>
        <v>519.6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IFERROR(__xludf.DUMMYFUNCTION("""COMPUTED_VALUE"""),503.65)</f>
        <v>503.65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IFERROR(__xludf.DUMMYFUNCTION("""COMPUTED_VALUE"""),497.0)</f>
        <v>497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IFERROR(__xludf.DUMMYFUNCTION("""COMPUTED_VALUE"""),488.55)</f>
        <v>488.55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IFERROR(__xludf.DUMMYFUNCTION("""COMPUTED_VALUE"""),484.45)</f>
        <v>484.45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IFERROR(__xludf.DUMMYFUNCTION("""COMPUTED_VALUE"""),491.1)</f>
        <v>491.1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IFERROR(__xludf.DUMMYFUNCTION("""COMPUTED_VALUE"""),483.95)</f>
        <v>483.95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IFERROR(__xludf.DUMMYFUNCTION("""COMPUTED_VALUE"""),495.65)</f>
        <v>495.65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IFERROR(__xludf.DUMMYFUNCTION("""COMPUTED_VALUE"""),490.25)</f>
        <v>490.25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IFERROR(__xludf.DUMMYFUNCTION("""COMPUTED_VALUE"""),493.25)</f>
        <v>493.25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IFERROR(__xludf.DUMMYFUNCTION("""COMPUTED_VALUE"""),488.5)</f>
        <v>488.5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IFERROR(__xludf.DUMMYFUNCTION("""COMPUTED_VALUE"""),487.1)</f>
        <v>487.1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IFERROR(__xludf.DUMMYFUNCTION("""COMPUTED_VALUE"""),477.95)</f>
        <v>477.95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IFERROR(__xludf.DUMMYFUNCTION("""COMPUTED_VALUE"""),490.95)</f>
        <v>490.95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IFERROR(__xludf.DUMMYFUNCTION("""COMPUTED_VALUE"""),500.6)</f>
        <v>500.6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IFERROR(__xludf.DUMMYFUNCTION("""COMPUTED_VALUE"""),504.3)</f>
        <v>504.3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IFERROR(__xludf.DUMMYFUNCTION("""COMPUTED_VALUE"""),505.3)</f>
        <v>505.3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IFERROR(__xludf.DUMMYFUNCTION("""COMPUTED_VALUE"""),506.55)</f>
        <v>506.55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IFERROR(__xludf.DUMMYFUNCTION("""COMPUTED_VALUE"""),516.1)</f>
        <v>516.1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IFERROR(__xludf.DUMMYFUNCTION("""COMPUTED_VALUE"""),510.15)</f>
        <v>510.15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IFERROR(__xludf.DUMMYFUNCTION("""COMPUTED_VALUE"""),508.5)</f>
        <v>508.5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IFERROR(__xludf.DUMMYFUNCTION("""COMPUTED_VALUE"""),502.35)</f>
        <v>502.35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IFERROR(__xludf.DUMMYFUNCTION("""COMPUTED_VALUE"""),497.2)</f>
        <v>497.2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IFERROR(__xludf.DUMMYFUNCTION("""COMPUTED_VALUE"""),480.45)</f>
        <v>480.45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IFERROR(__xludf.DUMMYFUNCTION("""COMPUTED_VALUE"""),491.85)</f>
        <v>491.85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IFERROR(__xludf.DUMMYFUNCTION("""COMPUTED_VALUE"""),486.95)</f>
        <v>486.95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IFERROR(__xludf.DUMMYFUNCTION("""COMPUTED_VALUE"""),488.1)</f>
        <v>488.1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IFERROR(__xludf.DUMMYFUNCTION("""COMPUTED_VALUE"""),492.95)</f>
        <v>492.95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IFERROR(__xludf.DUMMYFUNCTION("""COMPUTED_VALUE"""),498.3)</f>
        <v>498.3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IFERROR(__xludf.DUMMYFUNCTION("""COMPUTED_VALUE"""),494.45)</f>
        <v>494.45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IFERROR(__xludf.DUMMYFUNCTION("""COMPUTED_VALUE"""),495.75)</f>
        <v>495.75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IFERROR(__xludf.DUMMYFUNCTION("""COMPUTED_VALUE"""),489.9)</f>
        <v>489.9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IFERROR(__xludf.DUMMYFUNCTION("""COMPUTED_VALUE"""),492.2)</f>
        <v>492.2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IFERROR(__xludf.DUMMYFUNCTION("""COMPUTED_VALUE"""),485.4)</f>
        <v>485.4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IFERROR(__xludf.DUMMYFUNCTION("""COMPUTED_VALUE"""),468.35)</f>
        <v>468.35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IFERROR(__xludf.DUMMYFUNCTION("""COMPUTED_VALUE"""),474.1)</f>
        <v>474.1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IFERROR(__xludf.DUMMYFUNCTION("""COMPUTED_VALUE"""),477.25)</f>
        <v>477.25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IFERROR(__xludf.DUMMYFUNCTION("""COMPUTED_VALUE"""),461.1)</f>
        <v>461.1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IFERROR(__xludf.DUMMYFUNCTION("""COMPUTED_VALUE"""),441.65)</f>
        <v>441.65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IFERROR(__xludf.DUMMYFUNCTION("""COMPUTED_VALUE"""),445.55)</f>
        <v>445.55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IFERROR(__xludf.DUMMYFUNCTION("""COMPUTED_VALUE"""),449.15)</f>
        <v>449.15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IFERROR(__xludf.DUMMYFUNCTION("""COMPUTED_VALUE"""),452.05)</f>
        <v>452.05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IFERROR(__xludf.DUMMYFUNCTION("""COMPUTED_VALUE"""),443.3)</f>
        <v>443.3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IFERROR(__xludf.DUMMYFUNCTION("""COMPUTED_VALUE"""),434.9)</f>
        <v>434.9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IFERROR(__xludf.DUMMYFUNCTION("""COMPUTED_VALUE"""),435.8)</f>
        <v>435.8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IFERROR(__xludf.DUMMYFUNCTION("""COMPUTED_VALUE"""),435.35)</f>
        <v>435.35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IFERROR(__xludf.DUMMYFUNCTION("""COMPUTED_VALUE"""),424.05)</f>
        <v>424.05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IFERROR(__xludf.DUMMYFUNCTION("""COMPUTED_VALUE"""),421.55)</f>
        <v>421.55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IFERROR(__xludf.DUMMYFUNCTION("""COMPUTED_VALUE"""),414.05)</f>
        <v>414.05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IFERROR(__xludf.DUMMYFUNCTION("""COMPUTED_VALUE"""),406.9)</f>
        <v>406.9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IFERROR(__xludf.DUMMYFUNCTION("""COMPUTED_VALUE"""),409.75)</f>
        <v>409.75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IFERROR(__xludf.DUMMYFUNCTION("""COMPUTED_VALUE"""),413.35)</f>
        <v>413.35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IFERROR(__xludf.DUMMYFUNCTION("""COMPUTED_VALUE"""),412.25)</f>
        <v>412.25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IFERROR(__xludf.DUMMYFUNCTION("""COMPUTED_VALUE"""),406.0)</f>
        <v>406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IFERROR(__xludf.DUMMYFUNCTION("""COMPUTED_VALUE"""),414.05)</f>
        <v>414.05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IFERROR(__xludf.DUMMYFUNCTION("""COMPUTED_VALUE"""),417.45)</f>
        <v>417.45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IFERROR(__xludf.DUMMYFUNCTION("""COMPUTED_VALUE"""),411.5)</f>
        <v>411.5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IFERROR(__xludf.DUMMYFUNCTION("""COMPUTED_VALUE"""),417.15)</f>
        <v>417.15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IFERROR(__xludf.DUMMYFUNCTION("""COMPUTED_VALUE"""),415.2)</f>
        <v>415.2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IFERROR(__xludf.DUMMYFUNCTION("""COMPUTED_VALUE"""),416.4)</f>
        <v>416.4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IFERROR(__xludf.DUMMYFUNCTION("""COMPUTED_VALUE"""),421.7)</f>
        <v>421.7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IFERROR(__xludf.DUMMYFUNCTION("""COMPUTED_VALUE"""),422.1)</f>
        <v>422.1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IFERROR(__xludf.DUMMYFUNCTION("""COMPUTED_VALUE"""),416.65)</f>
        <v>416.65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IFERROR(__xludf.DUMMYFUNCTION("""COMPUTED_VALUE"""),418.4)</f>
        <v>418.4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IFERROR(__xludf.DUMMYFUNCTION("""COMPUTED_VALUE"""),417.15)</f>
        <v>417.15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IFERROR(__xludf.DUMMYFUNCTION("""COMPUTED_VALUE"""),414.0)</f>
        <v>414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IFERROR(__xludf.DUMMYFUNCTION("""COMPUTED_VALUE"""),414.05)</f>
        <v>414.05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IFERROR(__xludf.DUMMYFUNCTION("""COMPUTED_VALUE"""),416.95)</f>
        <v>416.95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IFERROR(__xludf.DUMMYFUNCTION("""COMPUTED_VALUE"""),409.1)</f>
        <v>409.1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IFERROR(__xludf.DUMMYFUNCTION("""COMPUTED_VALUE"""),410.3)</f>
        <v>410.3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IFERROR(__xludf.DUMMYFUNCTION("""COMPUTED_VALUE"""),410.45)</f>
        <v>410.45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IFERROR(__xludf.DUMMYFUNCTION("""COMPUTED_VALUE"""),402.9)</f>
        <v>402.9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IFERROR(__xludf.DUMMYFUNCTION("""COMPUTED_VALUE"""),395.8)</f>
        <v>395.8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IFERROR(__xludf.DUMMYFUNCTION("""COMPUTED_VALUE"""),391.95)</f>
        <v>391.95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IFERROR(__xludf.DUMMYFUNCTION("""COMPUTED_VALUE"""),382.0)</f>
        <v>382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IFERROR(__xludf.DUMMYFUNCTION("""COMPUTED_VALUE"""),382.95)</f>
        <v>382.95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IFERROR(__xludf.DUMMYFUNCTION("""COMPUTED_VALUE"""),384.5)</f>
        <v>384.5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IFERROR(__xludf.DUMMYFUNCTION("""COMPUTED_VALUE"""),386.6)</f>
        <v>386.6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IFERROR(__xludf.DUMMYFUNCTION("""COMPUTED_VALUE"""),380.5)</f>
        <v>380.5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IFERROR(__xludf.DUMMYFUNCTION("""COMPUTED_VALUE"""),377.9)</f>
        <v>377.9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IFERROR(__xludf.DUMMYFUNCTION("""COMPUTED_VALUE"""),384.15)</f>
        <v>384.15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IFERROR(__xludf.DUMMYFUNCTION("""COMPUTED_VALUE"""),386.4)</f>
        <v>386.4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IFERROR(__xludf.DUMMYFUNCTION("""COMPUTED_VALUE"""),392.95)</f>
        <v>392.95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IFERROR(__xludf.DUMMYFUNCTION("""COMPUTED_VALUE"""),393.65)</f>
        <v>393.65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IFERROR(__xludf.DUMMYFUNCTION("""COMPUTED_VALUE"""),378.75)</f>
        <v>378.75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IFERROR(__xludf.DUMMYFUNCTION("""COMPUTED_VALUE"""),379.8)</f>
        <v>379.8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IFERROR(__xludf.DUMMYFUNCTION("""COMPUTED_VALUE"""),380.35)</f>
        <v>380.35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IFERROR(__xludf.DUMMYFUNCTION("""COMPUTED_VALUE"""),372.2)</f>
        <v>372.2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IFERROR(__xludf.DUMMYFUNCTION("""COMPUTED_VALUE"""),368.5)</f>
        <v>368.5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IFERROR(__xludf.DUMMYFUNCTION("""COMPUTED_VALUE"""),362.9)</f>
        <v>362.9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IFERROR(__xludf.DUMMYFUNCTION("""COMPUTED_VALUE"""),369.25)</f>
        <v>369.25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IFERROR(__xludf.DUMMYFUNCTION("""COMPUTED_VALUE"""),374.6)</f>
        <v>374.6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IFERROR(__xludf.DUMMYFUNCTION("""COMPUTED_VALUE"""),378.85)</f>
        <v>378.85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IFERROR(__xludf.DUMMYFUNCTION("""COMPUTED_VALUE"""),387.65)</f>
        <v>387.65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IFERROR(__xludf.DUMMYFUNCTION("""COMPUTED_VALUE"""),387.05)</f>
        <v>387.05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IFERROR(__xludf.DUMMYFUNCTION("""COMPUTED_VALUE"""),381.55)</f>
        <v>381.55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IFERROR(__xludf.DUMMYFUNCTION("""COMPUTED_VALUE"""),379.2)</f>
        <v>379.2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IFERROR(__xludf.DUMMYFUNCTION("""COMPUTED_VALUE"""),385.8)</f>
        <v>385.8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IFERROR(__xludf.DUMMYFUNCTION("""COMPUTED_VALUE"""),383.05)</f>
        <v>383.05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IFERROR(__xludf.DUMMYFUNCTION("""COMPUTED_VALUE"""),375.75)</f>
        <v>375.75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IFERROR(__xludf.DUMMYFUNCTION("""COMPUTED_VALUE"""),370.65)</f>
        <v>370.65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IFERROR(__xludf.DUMMYFUNCTION("""COMPUTED_VALUE"""),379.45)</f>
        <v>379.45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IFERROR(__xludf.DUMMYFUNCTION("""COMPUTED_VALUE"""),385.05)</f>
        <v>385.05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IFERROR(__xludf.DUMMYFUNCTION("""COMPUTED_VALUE"""),395.9)</f>
        <v>395.9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IFERROR(__xludf.DUMMYFUNCTION("""COMPUTED_VALUE"""),374.0)</f>
        <v>374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IFERROR(__xludf.DUMMYFUNCTION("""COMPUTED_VALUE"""),376.55)</f>
        <v>376.55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IFERROR(__xludf.DUMMYFUNCTION("""COMPUTED_VALUE"""),382.85)</f>
        <v>382.85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IFERROR(__xludf.DUMMYFUNCTION("""COMPUTED_VALUE"""),379.6)</f>
        <v>379.6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IFERROR(__xludf.DUMMYFUNCTION("""COMPUTED_VALUE"""),378.25)</f>
        <v>378.25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IFERROR(__xludf.DUMMYFUNCTION("""COMPUTED_VALUE"""),370.5)</f>
        <v>370.5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IFERROR(__xludf.DUMMYFUNCTION("""COMPUTED_VALUE"""),359.0)</f>
        <v>359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IFERROR(__xludf.DUMMYFUNCTION("""COMPUTED_VALUE"""),360.35)</f>
        <v>360.35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IFERROR(__xludf.DUMMYFUNCTION("""COMPUTED_VALUE"""),361.65)</f>
        <v>361.65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IFERROR(__xludf.DUMMYFUNCTION("""COMPUTED_VALUE"""),354.2)</f>
        <v>354.2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IFERROR(__xludf.DUMMYFUNCTION("""COMPUTED_VALUE"""),360.1)</f>
        <v>360.1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IFERROR(__xludf.DUMMYFUNCTION("""COMPUTED_VALUE"""),361.1)</f>
        <v>361.1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IFERROR(__xludf.DUMMYFUNCTION("""COMPUTED_VALUE"""),362.3)</f>
        <v>362.3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IFERROR(__xludf.DUMMYFUNCTION("""COMPUTED_VALUE"""),367.95)</f>
        <v>367.95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IFERROR(__xludf.DUMMYFUNCTION("""COMPUTED_VALUE"""),369.95)</f>
        <v>369.95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IFERROR(__xludf.DUMMYFUNCTION("""COMPUTED_VALUE"""),364.8)</f>
        <v>364.8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IFERROR(__xludf.DUMMYFUNCTION("""COMPUTED_VALUE"""),361.15)</f>
        <v>361.15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IFERROR(__xludf.DUMMYFUNCTION("""COMPUTED_VALUE"""),363.85)</f>
        <v>363.85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IFERROR(__xludf.DUMMYFUNCTION("""COMPUTED_VALUE"""),369.35)</f>
        <v>369.35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IFERROR(__xludf.DUMMYFUNCTION("""COMPUTED_VALUE"""),360.35)</f>
        <v>360.35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IFERROR(__xludf.DUMMYFUNCTION("""COMPUTED_VALUE"""),363.85)</f>
        <v>363.85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IFERROR(__xludf.DUMMYFUNCTION("""COMPUTED_VALUE"""),368.25)</f>
        <v>368.25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IFERROR(__xludf.DUMMYFUNCTION("""COMPUTED_VALUE"""),382.6)</f>
        <v>382.6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IFERROR(__xludf.DUMMYFUNCTION("""COMPUTED_VALUE"""),380.65)</f>
        <v>380.65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IFERROR(__xludf.DUMMYFUNCTION("""COMPUTED_VALUE"""),375.15)</f>
        <v>375.15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IFERROR(__xludf.DUMMYFUNCTION("""COMPUTED_VALUE"""),379.05)</f>
        <v>379.05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IFERROR(__xludf.DUMMYFUNCTION("""COMPUTED_VALUE"""),380.7)</f>
        <v>380.7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IFERROR(__xludf.DUMMYFUNCTION("""COMPUTED_VALUE"""),378.3)</f>
        <v>378.3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IFERROR(__xludf.DUMMYFUNCTION("""COMPUTED_VALUE"""),385.75)</f>
        <v>385.75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IFERROR(__xludf.DUMMYFUNCTION("""COMPUTED_VALUE"""),389.3)</f>
        <v>389.3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IFERROR(__xludf.DUMMYFUNCTION("""COMPUTED_VALUE"""),395.85)</f>
        <v>395.85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IFERROR(__xludf.DUMMYFUNCTION("""COMPUTED_VALUE"""),396.4)</f>
        <v>396.4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IFERROR(__xludf.DUMMYFUNCTION("""COMPUTED_VALUE"""),405.4)</f>
        <v>405.4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IFERROR(__xludf.DUMMYFUNCTION("""COMPUTED_VALUE"""),406.0)</f>
        <v>406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IFERROR(__xludf.DUMMYFUNCTION("""COMPUTED_VALUE"""),398.3)</f>
        <v>398.3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IFERROR(__xludf.DUMMYFUNCTION("""COMPUTED_VALUE"""),394.8)</f>
        <v>394.8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IFERROR(__xludf.DUMMYFUNCTION("""COMPUTED_VALUE"""),396.85)</f>
        <v>396.85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IFERROR(__xludf.DUMMYFUNCTION("""COMPUTED_VALUE"""),398.2)</f>
        <v>398.2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IFERROR(__xludf.DUMMYFUNCTION("""COMPUTED_VALUE"""),397.65)</f>
        <v>397.65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IFERROR(__xludf.DUMMYFUNCTION("""COMPUTED_VALUE"""),397.5)</f>
        <v>397.5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IFERROR(__xludf.DUMMYFUNCTION("""COMPUTED_VALUE"""),397.05)</f>
        <v>397.05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IFERROR(__xludf.DUMMYFUNCTION("""COMPUTED_VALUE"""),385.05)</f>
        <v>385.05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IFERROR(__xludf.DUMMYFUNCTION("""COMPUTED_VALUE"""),377.5)</f>
        <v>377.5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IFERROR(__xludf.DUMMYFUNCTION("""COMPUTED_VALUE"""),382.85)</f>
        <v>382.85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IFERROR(__xludf.DUMMYFUNCTION("""COMPUTED_VALUE"""),374.6)</f>
        <v>374.6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IFERROR(__xludf.DUMMYFUNCTION("""COMPUTED_VALUE"""),392.1)</f>
        <v>392.1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IFERROR(__xludf.DUMMYFUNCTION("""COMPUTED_VALUE"""),395.25)</f>
        <v>395.25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IFERROR(__xludf.DUMMYFUNCTION("""COMPUTED_VALUE"""),399.25)</f>
        <v>399.25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IFERROR(__xludf.DUMMYFUNCTION("""COMPUTED_VALUE"""),398.85)</f>
        <v>398.85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IFERROR(__xludf.DUMMYFUNCTION("""COMPUTED_VALUE"""),400.5)</f>
        <v>400.5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IFERROR(__xludf.DUMMYFUNCTION("""COMPUTED_VALUE"""),398.6)</f>
        <v>398.6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IFERROR(__xludf.DUMMYFUNCTION("""COMPUTED_VALUE"""),398.95)</f>
        <v>398.95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IFERROR(__xludf.DUMMYFUNCTION("""COMPUTED_VALUE"""),399.85)</f>
        <v>399.85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IFERROR(__xludf.DUMMYFUNCTION("""COMPUTED_VALUE"""),393.15)</f>
        <v>393.15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IFERROR(__xludf.DUMMYFUNCTION("""COMPUTED_VALUE"""),397.15)</f>
        <v>397.15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IFERROR(__xludf.DUMMYFUNCTION("""COMPUTED_VALUE"""),389.1)</f>
        <v>389.1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IFERROR(__xludf.DUMMYFUNCTION("""COMPUTED_VALUE"""),385.3)</f>
        <v>385.3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IFERROR(__xludf.DUMMYFUNCTION("""COMPUTED_VALUE"""),384.4)</f>
        <v>384.4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IFERROR(__xludf.DUMMYFUNCTION("""COMPUTED_VALUE"""),385.6)</f>
        <v>385.6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IFERROR(__xludf.DUMMYFUNCTION("""COMPUTED_VALUE"""),378.25)</f>
        <v>378.25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IFERROR(__xludf.DUMMYFUNCTION("""COMPUTED_VALUE"""),383.3)</f>
        <v>383.3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IFERROR(__xludf.DUMMYFUNCTION("""COMPUTED_VALUE"""),385.45)</f>
        <v>385.45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IFERROR(__xludf.DUMMYFUNCTION("""COMPUTED_VALUE"""),382.4)</f>
        <v>382.4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IFERROR(__xludf.DUMMYFUNCTION("""COMPUTED_VALUE"""),395.5)</f>
        <v>395.5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IFERROR(__xludf.DUMMYFUNCTION("""COMPUTED_VALUE"""),395.15)</f>
        <v>395.15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IFERROR(__xludf.DUMMYFUNCTION("""COMPUTED_VALUE"""),403.1)</f>
        <v>403.1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IFERROR(__xludf.DUMMYFUNCTION("""COMPUTED_VALUE"""),404.65)</f>
        <v>404.65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IFERROR(__xludf.DUMMYFUNCTION("""COMPUTED_VALUE"""),404.8)</f>
        <v>404.8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IFERROR(__xludf.DUMMYFUNCTION("""COMPUTED_VALUE"""),402.7)</f>
        <v>402.7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IFERROR(__xludf.DUMMYFUNCTION("""COMPUTED_VALUE"""),408.1)</f>
        <v>408.1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IFERROR(__xludf.DUMMYFUNCTION("""COMPUTED_VALUE"""),405.35)</f>
        <v>405.35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IFERROR(__xludf.DUMMYFUNCTION("""COMPUTED_VALUE"""),398.85)</f>
        <v>398.85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IFERROR(__xludf.DUMMYFUNCTION("""COMPUTED_VALUE"""),401.5)</f>
        <v>401.5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IFERROR(__xludf.DUMMYFUNCTION("""COMPUTED_VALUE"""),402.7)</f>
        <v>402.7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IFERROR(__xludf.DUMMYFUNCTION("""COMPUTED_VALUE"""),399.95)</f>
        <v>399.95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IFERROR(__xludf.DUMMYFUNCTION("""COMPUTED_VALUE"""),398.2)</f>
        <v>398.2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IFERROR(__xludf.DUMMYFUNCTION("""COMPUTED_VALUE"""),398.2)</f>
        <v>398.2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IFERROR(__xludf.DUMMYFUNCTION("""COMPUTED_VALUE"""),397.3)</f>
        <v>397.3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IFERROR(__xludf.DUMMYFUNCTION("""COMPUTED_VALUE"""),399.7)</f>
        <v>399.7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IFERROR(__xludf.DUMMYFUNCTION("""COMPUTED_VALUE"""),392.85)</f>
        <v>392.85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IFERROR(__xludf.DUMMYFUNCTION("""COMPUTED_VALUE"""),394.6)</f>
        <v>394.6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IFERROR(__xludf.DUMMYFUNCTION("""COMPUTED_VALUE"""),394.9)</f>
        <v>394.9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IFERROR(__xludf.DUMMYFUNCTION("""COMPUTED_VALUE"""),398.95)</f>
        <v>398.95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IFERROR(__xludf.DUMMYFUNCTION("""COMPUTED_VALUE"""),401.0)</f>
        <v>401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IFERROR(__xludf.DUMMYFUNCTION("""COMPUTED_VALUE"""),399.55)</f>
        <v>399.55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IFERROR(__xludf.DUMMYFUNCTION("""COMPUTED_VALUE"""),402.1)</f>
        <v>402.1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IFERROR(__xludf.DUMMYFUNCTION("""COMPUTED_VALUE"""),392.7)</f>
        <v>392.7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IFERROR(__xludf.DUMMYFUNCTION("""COMPUTED_VALUE"""),391.2)</f>
        <v>391.2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IFERROR(__xludf.DUMMYFUNCTION("""COMPUTED_VALUE"""),394.35)</f>
        <v>394.35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IFERROR(__xludf.DUMMYFUNCTION("""COMPUTED_VALUE"""),391.3)</f>
        <v>391.3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IFERROR(__xludf.DUMMYFUNCTION("""COMPUTED_VALUE"""),390.35)</f>
        <v>390.35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IFERROR(__xludf.DUMMYFUNCTION("""COMPUTED_VALUE"""),384.25)</f>
        <v>384.25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IFERROR(__xludf.DUMMYFUNCTION("""COMPUTED_VALUE"""),389.05)</f>
        <v>389.05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IFERROR(__xludf.DUMMYFUNCTION("""COMPUTED_VALUE"""),392.5)</f>
        <v>392.5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IFERROR(__xludf.DUMMYFUNCTION("""COMPUTED_VALUE"""),392.65)</f>
        <v>392.65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IFERROR(__xludf.DUMMYFUNCTION("""COMPUTED_VALUE"""),391.75)</f>
        <v>391.75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IFERROR(__xludf.DUMMYFUNCTION("""COMPUTED_VALUE"""),394.15)</f>
        <v>394.15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IFERROR(__xludf.DUMMYFUNCTION("""COMPUTED_VALUE"""),394.15)</f>
        <v>394.15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IFERROR(__xludf.DUMMYFUNCTION("""COMPUTED_VALUE"""),391.95)</f>
        <v>391.95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IFERROR(__xludf.DUMMYFUNCTION("""COMPUTED_VALUE"""),389.75)</f>
        <v>389.75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IFERROR(__xludf.DUMMYFUNCTION("""COMPUTED_VALUE"""),386.9)</f>
        <v>386.9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IFERROR(__xludf.DUMMYFUNCTION("""COMPUTED_VALUE"""),386.45)</f>
        <v>386.45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IFERROR(__xludf.DUMMYFUNCTION("""COMPUTED_VALUE"""),386.1)</f>
        <v>386.1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IFERROR(__xludf.DUMMYFUNCTION("""COMPUTED_VALUE"""),384.25)</f>
        <v>384.25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IFERROR(__xludf.DUMMYFUNCTION("""COMPUTED_VALUE"""),382.85)</f>
        <v>382.85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IFERROR(__xludf.DUMMYFUNCTION("""COMPUTED_VALUE"""),387.45)</f>
        <v>387.45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IFERROR(__xludf.DUMMYFUNCTION("""COMPUTED_VALUE"""),384.05)</f>
        <v>384.05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IFERROR(__xludf.DUMMYFUNCTION("""COMPUTED_VALUE"""),380.95)</f>
        <v>380.95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IFERROR(__xludf.DUMMYFUNCTION("""COMPUTED_VALUE"""),383.85)</f>
        <v>383.85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IFERROR(__xludf.DUMMYFUNCTION("""COMPUTED_VALUE"""),386.45)</f>
        <v>386.45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IFERROR(__xludf.DUMMYFUNCTION("""COMPUTED_VALUE"""),386.45)</f>
        <v>386.45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IFERROR(__xludf.DUMMYFUNCTION("""COMPUTED_VALUE"""),385.9)</f>
        <v>385.9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IFERROR(__xludf.DUMMYFUNCTION("""COMPUTED_VALUE"""),388.5)</f>
        <v>388.5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IFERROR(__xludf.DUMMYFUNCTION("""COMPUTED_VALUE"""),386.8)</f>
        <v>386.8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IFERROR(__xludf.DUMMYFUNCTION("""COMPUTED_VALUE"""),389.1)</f>
        <v>389.1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IFERROR(__xludf.DUMMYFUNCTION("""COMPUTED_VALUE"""),390.75)</f>
        <v>390.75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IFERROR(__xludf.DUMMYFUNCTION("""COMPUTED_VALUE"""),385.55)</f>
        <v>385.55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IFERROR(__xludf.DUMMYFUNCTION("""COMPUTED_VALUE"""),380.8)</f>
        <v>380.8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IFERROR(__xludf.DUMMYFUNCTION("""COMPUTED_VALUE"""),378.35)</f>
        <v>378.35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IFERROR(__xludf.DUMMYFUNCTION("""COMPUTED_VALUE"""),383.65)</f>
        <v>383.65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IFERROR(__xludf.DUMMYFUNCTION("""COMPUTED_VALUE"""),379.9)</f>
        <v>379.9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IFERROR(__xludf.DUMMYFUNCTION("""COMPUTED_VALUE"""),376.35)</f>
        <v>376.35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IFERROR(__xludf.DUMMYFUNCTION("""COMPUTED_VALUE"""),372.5)</f>
        <v>372.5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IFERROR(__xludf.DUMMYFUNCTION("""COMPUTED_VALUE"""),374.7)</f>
        <v>374.7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IFERROR(__xludf.DUMMYFUNCTION("""COMPUTED_VALUE"""),379.5)</f>
        <v>379.5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IFERROR(__xludf.DUMMYFUNCTION("""COMPUTED_VALUE"""),376.85)</f>
        <v>376.85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IFERROR(__xludf.DUMMYFUNCTION("""COMPUTED_VALUE"""),379.55)</f>
        <v>379.55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IFERROR(__xludf.DUMMYFUNCTION("""COMPUTED_VALUE"""),379.7)</f>
        <v>379.7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IFERROR(__xludf.DUMMYFUNCTION("""COMPUTED_VALUE"""),382.5)</f>
        <v>382.5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IFERROR(__xludf.DUMMYFUNCTION("""COMPUTED_VALUE"""),385.35)</f>
        <v>385.35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IFERROR(__xludf.DUMMYFUNCTION("""COMPUTED_VALUE"""),386.1)</f>
        <v>386.1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IFERROR(__xludf.DUMMYFUNCTION("""COMPUTED_VALUE"""),384.45)</f>
        <v>384.45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IFERROR(__xludf.DUMMYFUNCTION("""COMPUTED_VALUE"""),387.8)</f>
        <v>387.8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IFERROR(__xludf.DUMMYFUNCTION("""COMPUTED_VALUE"""),385.35)</f>
        <v>385.35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IFERROR(__xludf.DUMMYFUNCTION("""COMPUTED_VALUE"""),384.7)</f>
        <v>384.7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IFERROR(__xludf.DUMMYFUNCTION("""COMPUTED_VALUE"""),378.15)</f>
        <v>378.15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IFERROR(__xludf.DUMMYFUNCTION("""COMPUTED_VALUE"""),374.45)</f>
        <v>374.45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IFERROR(__xludf.DUMMYFUNCTION("""COMPUTED_VALUE"""),380.0)</f>
        <v>380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IFERROR(__xludf.DUMMYFUNCTION("""COMPUTED_VALUE"""),372.45)</f>
        <v>372.45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IFERROR(__xludf.DUMMYFUNCTION("""COMPUTED_VALUE"""),374.3)</f>
        <v>374.3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IFERROR(__xludf.DUMMYFUNCTION("""COMPUTED_VALUE"""),374.8)</f>
        <v>374.8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IFERROR(__xludf.DUMMYFUNCTION("""COMPUTED_VALUE"""),377.9)</f>
        <v>377.9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IFERROR(__xludf.DUMMYFUNCTION("""COMPUTED_VALUE"""),380.1)</f>
        <v>380.1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IFERROR(__xludf.DUMMYFUNCTION("""COMPUTED_VALUE"""),389.8)</f>
        <v>389.8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IFERROR(__xludf.DUMMYFUNCTION("""COMPUTED_VALUE"""),391.45)</f>
        <v>391.45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IFERROR(__xludf.DUMMYFUNCTION("""COMPUTED_VALUE"""),392.65)</f>
        <v>392.65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IFERROR(__xludf.DUMMYFUNCTION("""COMPUTED_VALUE"""),387.05)</f>
        <v>387.05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IFERROR(__xludf.DUMMYFUNCTION("""COMPUTED_VALUE"""),387.95)</f>
        <v>387.95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IFERROR(__xludf.DUMMYFUNCTION("""COMPUTED_VALUE"""),391.9)</f>
        <v>391.9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IFERROR(__xludf.DUMMYFUNCTION("""COMPUTED_VALUE"""),393.35)</f>
        <v>393.35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IFERROR(__xludf.DUMMYFUNCTION("""COMPUTED_VALUE"""),394.35)</f>
        <v>394.35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IFERROR(__xludf.DUMMYFUNCTION("""COMPUTED_VALUE"""),394.75)</f>
        <v>394.75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IFERROR(__xludf.DUMMYFUNCTION("""COMPUTED_VALUE"""),395.8)</f>
        <v>395.8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IFERROR(__xludf.DUMMYFUNCTION("""COMPUTED_VALUE"""),399.75)</f>
        <v>399.75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IFERROR(__xludf.DUMMYFUNCTION("""COMPUTED_VALUE"""),393.15)</f>
        <v>393.15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IFERROR(__xludf.DUMMYFUNCTION("""COMPUTED_VALUE"""),394.5)</f>
        <v>394.5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IFERROR(__xludf.DUMMYFUNCTION("""COMPUTED_VALUE"""),394.7)</f>
        <v>394.7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IFERROR(__xludf.DUMMYFUNCTION("""COMPUTED_VALUE"""),394.05)</f>
        <v>394.05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IFERROR(__xludf.DUMMYFUNCTION("""COMPUTED_VALUE"""),392.85)</f>
        <v>392.85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IFERROR(__xludf.DUMMYFUNCTION("""COMPUTED_VALUE"""),392.5)</f>
        <v>392.5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IFERROR(__xludf.DUMMYFUNCTION("""COMPUTED_VALUE"""),389.15)</f>
        <v>389.15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IFERROR(__xludf.DUMMYFUNCTION("""COMPUTED_VALUE"""),388.3)</f>
        <v>388.3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IFERROR(__xludf.DUMMYFUNCTION("""COMPUTED_VALUE"""),389.95)</f>
        <v>389.95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IFERROR(__xludf.DUMMYFUNCTION("""COMPUTED_VALUE"""),388.5)</f>
        <v>388.5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IFERROR(__xludf.DUMMYFUNCTION("""COMPUTED_VALUE"""),383.35)</f>
        <v>383.35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IFERROR(__xludf.DUMMYFUNCTION("""COMPUTED_VALUE"""),381.9)</f>
        <v>381.9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IFERROR(__xludf.DUMMYFUNCTION("""COMPUTED_VALUE"""),384.7)</f>
        <v>384.7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IFERROR(__xludf.DUMMYFUNCTION("""COMPUTED_VALUE"""),382.1)</f>
        <v>382.1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IFERROR(__xludf.DUMMYFUNCTION("""COMPUTED_VALUE"""),383.35)</f>
        <v>383.35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IFERROR(__xludf.DUMMYFUNCTION("""COMPUTED_VALUE"""),384.5)</f>
        <v>384.5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IFERROR(__xludf.DUMMYFUNCTION("""COMPUTED_VALUE"""),381.55)</f>
        <v>381.55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IFERROR(__xludf.DUMMYFUNCTION("""COMPUTED_VALUE"""),380.95)</f>
        <v>380.95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IFERROR(__xludf.DUMMYFUNCTION("""COMPUTED_VALUE"""),384.25)</f>
        <v>384.25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IFERROR(__xludf.DUMMYFUNCTION("""COMPUTED_VALUE"""),387.6)</f>
        <v>387.6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IFERROR(__xludf.DUMMYFUNCTION("""COMPUTED_VALUE"""),388.8)</f>
        <v>388.8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IFERROR(__xludf.DUMMYFUNCTION("""COMPUTED_VALUE"""),390.6)</f>
        <v>390.6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IFERROR(__xludf.DUMMYFUNCTION("""COMPUTED_VALUE"""),391.1)</f>
        <v>391.1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IFERROR(__xludf.DUMMYFUNCTION("""COMPUTED_VALUE"""),392.65)</f>
        <v>392.65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IFERROR(__xludf.DUMMYFUNCTION("""COMPUTED_VALUE"""),394.05)</f>
        <v>394.05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IFERROR(__xludf.DUMMYFUNCTION("""COMPUTED_VALUE"""),396.7)</f>
        <v>396.7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IFERROR(__xludf.DUMMYFUNCTION("""COMPUTED_VALUE"""),391.4)</f>
        <v>391.4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IFERROR(__xludf.DUMMYFUNCTION("""COMPUTED_VALUE"""),382.0)</f>
        <v>382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IFERROR(__xludf.DUMMYFUNCTION("""COMPUTED_VALUE"""),387.7)</f>
        <v>387.7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IFERROR(__xludf.DUMMYFUNCTION("""COMPUTED_VALUE"""),388.65)</f>
        <v>388.65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IFERROR(__xludf.DUMMYFUNCTION("""COMPUTED_VALUE"""),388.55)</f>
        <v>388.55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IFERROR(__xludf.DUMMYFUNCTION("""COMPUTED_VALUE"""),377.55)</f>
        <v>377.55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IFERROR(__xludf.DUMMYFUNCTION("""COMPUTED_VALUE"""),373.15)</f>
        <v>373.15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IFERROR(__xludf.DUMMYFUNCTION("""COMPUTED_VALUE"""),376.0)</f>
        <v>376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IFERROR(__xludf.DUMMYFUNCTION("""COMPUTED_VALUE"""),381.35)</f>
        <v>381.35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IFERROR(__xludf.DUMMYFUNCTION("""COMPUTED_VALUE"""),382.8)</f>
        <v>382.8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IFERROR(__xludf.DUMMYFUNCTION("""COMPUTED_VALUE"""),386.5)</f>
        <v>386.5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IFERROR(__xludf.DUMMYFUNCTION("""COMPUTED_VALUE"""),383.2)</f>
        <v>383.2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IFERROR(__xludf.DUMMYFUNCTION("""COMPUTED_VALUE"""),386.95)</f>
        <v>386.95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IFERROR(__xludf.DUMMYFUNCTION("""COMPUTED_VALUE"""),387.85)</f>
        <v>387.85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IFERROR(__xludf.DUMMYFUNCTION("""COMPUTED_VALUE"""),383.95)</f>
        <v>383.95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IFERROR(__xludf.DUMMYFUNCTION("""COMPUTED_VALUE"""),379.05)</f>
        <v>379.05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IFERROR(__xludf.DUMMYFUNCTION("""COMPUTED_VALUE"""),379.65)</f>
        <v>379.65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IFERROR(__xludf.DUMMYFUNCTION("""COMPUTED_VALUE"""),378.2)</f>
        <v>378.2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IFERROR(__xludf.DUMMYFUNCTION("""COMPUTED_VALUE"""),372.55)</f>
        <v>372.55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IFERROR(__xludf.DUMMYFUNCTION("""COMPUTED_VALUE"""),370.05)</f>
        <v>370.05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IFERROR(__xludf.DUMMYFUNCTION("""COMPUTED_VALUE"""),377.35)</f>
        <v>377.35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IFERROR(__xludf.DUMMYFUNCTION("""COMPUTED_VALUE"""),378.05)</f>
        <v>378.05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IFERROR(__xludf.DUMMYFUNCTION("""COMPUTED_VALUE"""),376.15)</f>
        <v>376.15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IFERROR(__xludf.DUMMYFUNCTION("""COMPUTED_VALUE"""),379.65)</f>
        <v>379.65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IFERROR(__xludf.DUMMYFUNCTION("""COMPUTED_VALUE"""),378.95)</f>
        <v>378.95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IFERROR(__xludf.DUMMYFUNCTION("""COMPUTED_VALUE"""),375.25)</f>
        <v>375.25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IFERROR(__xludf.DUMMYFUNCTION("""COMPUTED_VALUE"""),379.05)</f>
        <v>379.05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IFERROR(__xludf.DUMMYFUNCTION("""COMPUTED_VALUE"""),379.95)</f>
        <v>379.95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IFERROR(__xludf.DUMMYFUNCTION("""COMPUTED_VALUE"""),377.35)</f>
        <v>377.35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IFERROR(__xludf.DUMMYFUNCTION("""COMPUTED_VALUE"""),379.35)</f>
        <v>379.35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IFERROR(__xludf.DUMMYFUNCTION("""COMPUTED_VALUE"""),382.15)</f>
        <v>382.15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IFERROR(__xludf.DUMMYFUNCTION("""COMPUTED_VALUE"""),384.0)</f>
        <v>384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IFERROR(__xludf.DUMMYFUNCTION("""COMPUTED_VALUE"""),383.35)</f>
        <v>383.35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IFERROR(__xludf.DUMMYFUNCTION("""COMPUTED_VALUE"""),384.45)</f>
        <v>384.45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IFERROR(__xludf.DUMMYFUNCTION("""COMPUTED_VALUE"""),381.6)</f>
        <v>381.6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IFERROR(__xludf.DUMMYFUNCTION("""COMPUTED_VALUE"""),384.75)</f>
        <v>384.75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IFERROR(__xludf.DUMMYFUNCTION("""COMPUTED_VALUE"""),385.3)</f>
        <v>385.3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IFERROR(__xludf.DUMMYFUNCTION("""COMPUTED_VALUE"""),385.6)</f>
        <v>385.6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IFERROR(__xludf.DUMMYFUNCTION("""COMPUTED_VALUE"""),386.25)</f>
        <v>386.25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IFERROR(__xludf.DUMMYFUNCTION("""COMPUTED_VALUE"""),400.4)</f>
        <v>400.4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IFERROR(__xludf.DUMMYFUNCTION("""COMPUTED_VALUE"""),402.35)</f>
        <v>402.35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IFERROR(__xludf.DUMMYFUNCTION("""COMPUTED_VALUE"""),402.15)</f>
        <v>402.15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IFERROR(__xludf.DUMMYFUNCTION("""COMPUTED_VALUE"""),400.65)</f>
        <v>400.65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IFERROR(__xludf.DUMMYFUNCTION("""COMPUTED_VALUE"""),398.0)</f>
        <v>398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IFERROR(__xludf.DUMMYFUNCTION("""COMPUTED_VALUE"""),399.0)</f>
        <v>399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IFERROR(__xludf.DUMMYFUNCTION("""COMPUTED_VALUE"""),400.45)</f>
        <v>400.45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IFERROR(__xludf.DUMMYFUNCTION("""COMPUTED_VALUE"""),427.9)</f>
        <v>427.9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IFERROR(__xludf.DUMMYFUNCTION("""COMPUTED_VALUE"""),427.45)</f>
        <v>427.45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IFERROR(__xludf.DUMMYFUNCTION("""COMPUTED_VALUE"""),427.05)</f>
        <v>427.05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IFERROR(__xludf.DUMMYFUNCTION("""COMPUTED_VALUE"""),431.65)</f>
        <v>431.65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IFERROR(__xludf.DUMMYFUNCTION("""COMPUTED_VALUE"""),425.25)</f>
        <v>425.25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IFERROR(__xludf.DUMMYFUNCTION("""COMPUTED_VALUE"""),418.35)</f>
        <v>418.35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IFERROR(__xludf.DUMMYFUNCTION("""COMPUTED_VALUE"""),432.3)</f>
        <v>432.3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IFERROR(__xludf.DUMMYFUNCTION("""COMPUTED_VALUE"""),428.9)</f>
        <v>428.9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IFERROR(__xludf.DUMMYFUNCTION("""COMPUTED_VALUE"""),432.2)</f>
        <v>432.2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IFERROR(__xludf.DUMMYFUNCTION("""COMPUTED_VALUE"""),431.0)</f>
        <v>431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IFERROR(__xludf.DUMMYFUNCTION("""COMPUTED_VALUE"""),430.15)</f>
        <v>430.15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IFERROR(__xludf.DUMMYFUNCTION("""COMPUTED_VALUE"""),415.3)</f>
        <v>415.3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IFERROR(__xludf.DUMMYFUNCTION("""COMPUTED_VALUE"""),414.05)</f>
        <v>414.05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IFERROR(__xludf.DUMMYFUNCTION("""COMPUTED_VALUE"""),423.2)</f>
        <v>423.2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IFERROR(__xludf.DUMMYFUNCTION("""COMPUTED_VALUE"""),418.4)</f>
        <v>418.4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IFERROR(__xludf.DUMMYFUNCTION("""COMPUTED_VALUE"""),422.9)</f>
        <v>422.9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IFERROR(__xludf.DUMMYFUNCTION("""COMPUTED_VALUE"""),444.05)</f>
        <v>444.05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IFERROR(__xludf.DUMMYFUNCTION("""COMPUTED_VALUE"""),455.75)</f>
        <v>455.75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IFERROR(__xludf.DUMMYFUNCTION("""COMPUTED_VALUE"""),440.75)</f>
        <v>440.75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IFERROR(__xludf.DUMMYFUNCTION("""COMPUTED_VALUE"""),423.5)</f>
        <v>423.5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IFERROR(__xludf.DUMMYFUNCTION("""COMPUTED_VALUE"""),429.4)</f>
        <v>429.4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IFERROR(__xludf.DUMMYFUNCTION("""COMPUTED_VALUE"""),434.9)</f>
        <v>434.9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IFERROR(__xludf.DUMMYFUNCTION("""COMPUTED_VALUE"""),431.85)</f>
        <v>431.85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IFERROR(__xludf.DUMMYFUNCTION("""COMPUTED_VALUE"""),432.8)</f>
        <v>432.8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IFERROR(__xludf.DUMMYFUNCTION("""COMPUTED_VALUE"""),431.7)</f>
        <v>431.7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IFERROR(__xludf.DUMMYFUNCTION("""COMPUTED_VALUE"""),430.95)</f>
        <v>430.95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IFERROR(__xludf.DUMMYFUNCTION("""COMPUTED_VALUE"""),423.25)</f>
        <v>423.25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IFERROR(__xludf.DUMMYFUNCTION("""COMPUTED_VALUE"""),419.15)</f>
        <v>419.15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IFERROR(__xludf.DUMMYFUNCTION("""COMPUTED_VALUE"""),408.95)</f>
        <v>408.95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IFERROR(__xludf.DUMMYFUNCTION("""COMPUTED_VALUE"""),422.5)</f>
        <v>422.5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IFERROR(__xludf.DUMMYFUNCTION("""COMPUTED_VALUE"""),421.55)</f>
        <v>421.55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IFERROR(__xludf.DUMMYFUNCTION("""COMPUTED_VALUE"""),418.0)</f>
        <v>418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IFERROR(__xludf.DUMMYFUNCTION("""COMPUTED_VALUE"""),416.15)</f>
        <v>416.15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IFERROR(__xludf.DUMMYFUNCTION("""COMPUTED_VALUE"""),423.55)</f>
        <v>423.55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IFERROR(__xludf.DUMMYFUNCTION("""COMPUTED_VALUE"""),426.0)</f>
        <v>426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IFERROR(__xludf.DUMMYFUNCTION("""COMPUTED_VALUE"""),430.95)</f>
        <v>430.95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IFERROR(__xludf.DUMMYFUNCTION("""COMPUTED_VALUE"""),438.6)</f>
        <v>438.6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IFERROR(__xludf.DUMMYFUNCTION("""COMPUTED_VALUE"""),433.5)</f>
        <v>433.5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IFERROR(__xludf.DUMMYFUNCTION("""COMPUTED_VALUE"""),430.65)</f>
        <v>430.65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IFERROR(__xludf.DUMMYFUNCTION("""COMPUTED_VALUE"""),426.25)</f>
        <v>426.25</v>
      </c>
    </row>
    <row r="782">
      <c r="A782" s="4">
        <f>IFERROR(__xludf.DUMMYFUNCTION("""COMPUTED_VALUE"""),46086.64583333333)</f>
        <v>46086.64583</v>
      </c>
      <c r="B782" s="5">
        <f>IFERROR(__xludf.DUMMYFUNCTION("""COMPUTED_VALUE"""),449.4)</f>
        <v>449.4</v>
      </c>
    </row>
    <row r="783">
      <c r="A783" s="4">
        <f>IFERROR(__xludf.DUMMYFUNCTION("""COMPUTED_VALUE"""),46087.64583333333)</f>
        <v>46087.64583</v>
      </c>
      <c r="B783" s="5">
        <f>IFERROR(__xludf.DUMMYFUNCTION("""COMPUTED_VALUE"""),440.45)</f>
        <v>440.45</v>
      </c>
    </row>
    <row r="784">
      <c r="A784" s="4">
        <f>IFERROR(__xludf.DUMMYFUNCTION("""COMPUTED_VALUE"""),46090.64583333333)</f>
        <v>46090.64583</v>
      </c>
      <c r="B784" s="5">
        <f>IFERROR(__xludf.DUMMYFUNCTION("""COMPUTED_VALUE"""),437.65)</f>
        <v>437.65</v>
      </c>
    </row>
    <row r="785">
      <c r="A785" s="4">
        <f>IFERROR(__xludf.DUMMYFUNCTION("""COMPUTED_VALUE"""),46091.64583333333)</f>
        <v>46091.64583</v>
      </c>
      <c r="B785" s="5">
        <f>IFERROR(__xludf.DUMMYFUNCTION("""COMPUTED_VALUE"""),443.55)</f>
        <v>443.55</v>
      </c>
    </row>
    <row r="786">
      <c r="A786" s="4">
        <f>IFERROR(__xludf.DUMMYFUNCTION("""COMPUTED_VALUE"""),46092.64583333333)</f>
        <v>46092.64583</v>
      </c>
      <c r="B786" s="5">
        <f>IFERROR(__xludf.DUMMYFUNCTION("""COMPUTED_VALUE"""),446.75)</f>
        <v>446.75</v>
      </c>
    </row>
    <row r="787">
      <c r="A787" s="4">
        <f>IFERROR(__xludf.DUMMYFUNCTION("""COMPUTED_VALUE"""),46093.64583333333)</f>
        <v>46093.64583</v>
      </c>
      <c r="B787" s="5">
        <f>IFERROR(__xludf.DUMMYFUNCTION("""COMPUTED_VALUE"""),470.1)</f>
        <v>470.1</v>
      </c>
    </row>
    <row r="788">
      <c r="A788" s="4">
        <f>IFERROR(__xludf.DUMMYFUNCTION("""COMPUTED_VALUE"""),46094.64583333333)</f>
        <v>46094.64583</v>
      </c>
      <c r="B788" s="5">
        <f>IFERROR(__xludf.DUMMYFUNCTION("""COMPUTED_VALUE"""),467.0)</f>
        <v>467</v>
      </c>
    </row>
    <row r="789">
      <c r="A789" s="4">
        <f>IFERROR(__xludf.DUMMYFUNCTION("""COMPUTED_VALUE"""),46097.64583333333)</f>
        <v>46097.64583</v>
      </c>
      <c r="B789" s="5">
        <f>IFERROR(__xludf.DUMMYFUNCTION("""COMPUTED_VALUE"""),460.3)</f>
        <v>460.3</v>
      </c>
    </row>
    <row r="790">
      <c r="A790" s="4">
        <f>IFERROR(__xludf.DUMMYFUNCTION("""COMPUTED_VALUE"""),46098.64583333333)</f>
        <v>46098.64583</v>
      </c>
      <c r="B790" s="5">
        <f>IFERROR(__xludf.DUMMYFUNCTION("""COMPUTED_VALUE"""),462.25)</f>
        <v>462.25</v>
      </c>
    </row>
    <row r="791">
      <c r="A791" s="4">
        <f>IFERROR(__xludf.DUMMYFUNCTION("""COMPUTED_VALUE"""),46099.64583333333)</f>
        <v>46099.64583</v>
      </c>
      <c r="B791" s="5">
        <f>IFERROR(__xludf.DUMMYFUNCTION("""COMPUTED_VALUE"""),455.2)</f>
        <v>455.2</v>
      </c>
    </row>
    <row r="792">
      <c r="A792" s="4">
        <f>IFERROR(__xludf.DUMMYFUNCTION("""COMPUTED_VALUE"""),46100.64583333333)</f>
        <v>46100.64583</v>
      </c>
      <c r="B792" s="5">
        <f>IFERROR(__xludf.DUMMYFUNCTION("""COMPUTED_VALUE"""),454.2)</f>
        <v>454.2</v>
      </c>
    </row>
    <row r="793">
      <c r="A793" s="4">
        <f>IFERROR(__xludf.DUMMYFUNCTION("""COMPUTED_VALUE"""),46101.64583333333)</f>
        <v>46101.64583</v>
      </c>
      <c r="B793" s="5">
        <f>IFERROR(__xludf.DUMMYFUNCTION("""COMPUTED_VALUE"""),468.15)</f>
        <v>468.15</v>
      </c>
    </row>
    <row r="794">
      <c r="A794" s="4">
        <f>IFERROR(__xludf.DUMMYFUNCTION("""COMPUTED_VALUE"""),46104.64583333333)</f>
        <v>46104.64583</v>
      </c>
      <c r="B794" s="5">
        <f>IFERROR(__xludf.DUMMYFUNCTION("""COMPUTED_VALUE"""),455.25)</f>
        <v>455.25</v>
      </c>
    </row>
    <row r="795">
      <c r="A795" s="4">
        <f>IFERROR(__xludf.DUMMYFUNCTION("""COMPUTED_VALUE"""),46105.64583333333)</f>
        <v>46105.64583</v>
      </c>
      <c r="B795" s="5">
        <f>IFERROR(__xludf.DUMMYFUNCTION("""COMPUTED_VALUE"""),442.1)</f>
        <v>442.1</v>
      </c>
    </row>
    <row r="796">
      <c r="A796" s="4">
        <f>IFERROR(__xludf.DUMMYFUNCTION("""COMPUTED_VALUE"""),46106.64583333333)</f>
        <v>46106.64583</v>
      </c>
      <c r="B796" s="5">
        <f>IFERROR(__xludf.DUMMYFUNCTION("""COMPUTED_VALUE"""),443.7)</f>
        <v>443.7</v>
      </c>
    </row>
    <row r="797">
      <c r="A797" s="4">
        <f>IFERROR(__xludf.DUMMYFUNCTION("""COMPUTED_VALUE"""),46108.64583333333)</f>
        <v>46108.64583</v>
      </c>
      <c r="B797" s="5">
        <f>IFERROR(__xludf.DUMMYFUNCTION("""COMPUTED_VALUE"""),445.05)</f>
        <v>445.05</v>
      </c>
    </row>
    <row r="798">
      <c r="A798" s="4">
        <f>IFERROR(__xludf.DUMMYFUNCTION("""COMPUTED_VALUE"""),46111.64583333333)</f>
        <v>46111.64583</v>
      </c>
      <c r="B798" s="5">
        <f>IFERROR(__xludf.DUMMYFUNCTION("""COMPUTED_VALUE"""),450.45)</f>
        <v>450.45</v>
      </c>
    </row>
    <row r="799">
      <c r="A799" s="4">
        <f>IFERROR(__xludf.DUMMYFUNCTION("""COMPUTED_VALUE"""),46113.64583333333)</f>
        <v>46113.64583</v>
      </c>
      <c r="B799" s="5">
        <f>IFERROR(__xludf.DUMMYFUNCTION("""COMPUTED_VALUE"""),449.4)</f>
        <v>449.4</v>
      </c>
    </row>
    <row r="800">
      <c r="A800" s="4">
        <f>IFERROR(__xludf.DUMMYFUNCTION("""COMPUTED_VALUE"""),46114.64583333333)</f>
        <v>46114.64583</v>
      </c>
      <c r="B800" s="5">
        <f>IFERROR(__xludf.DUMMYFUNCTION("""COMPUTED_VALUE"""),449.35)</f>
        <v>449.35</v>
      </c>
    </row>
    <row r="801">
      <c r="A801" s="4">
        <f>IFERROR(__xludf.DUMMYFUNCTION("""COMPUTED_VALUE"""),46118.64583333333)</f>
        <v>46118.64583</v>
      </c>
      <c r="B801" s="5">
        <f>IFERROR(__xludf.DUMMYFUNCTION("""COMPUTED_VALUE"""),459.55)</f>
        <v>459.55</v>
      </c>
    </row>
    <row r="802">
      <c r="A802" s="4">
        <f>IFERROR(__xludf.DUMMYFUNCTION("""COMPUTED_VALUE"""),46119.64583333333)</f>
        <v>46119.64583</v>
      </c>
      <c r="B802" s="5">
        <f>IFERROR(__xludf.DUMMYFUNCTION("""COMPUTED_VALUE"""),463.0)</f>
        <v>463</v>
      </c>
    </row>
    <row r="803">
      <c r="A803" s="4">
        <f>IFERROR(__xludf.DUMMYFUNCTION("""COMPUTED_VALUE"""),46120.64583333333)</f>
        <v>46120.64583</v>
      </c>
      <c r="B803" s="5">
        <f>IFERROR(__xludf.DUMMYFUNCTION("""COMPUTED_VALUE"""),449.25)</f>
        <v>449.25</v>
      </c>
    </row>
    <row r="804">
      <c r="A804" s="4">
        <f>IFERROR(__xludf.DUMMYFUNCTION("""COMPUTED_VALUE"""),46121.64583333333)</f>
        <v>46121.64583</v>
      </c>
      <c r="B804" s="5">
        <f>IFERROR(__xludf.DUMMYFUNCTION("""COMPUTED_VALUE"""),454.1)</f>
        <v>454.1</v>
      </c>
    </row>
    <row r="805">
      <c r="A805" s="4">
        <f>IFERROR(__xludf.DUMMYFUNCTION("""COMPUTED_VALUE"""),46122.64583333333)</f>
        <v>46122.64583</v>
      </c>
      <c r="B805" s="5">
        <f>IFERROR(__xludf.DUMMYFUNCTION("""COMPUTED_VALUE"""),434.1)</f>
        <v>434.1</v>
      </c>
    </row>
    <row r="806">
      <c r="A806" s="4">
        <f>IFERROR(__xludf.DUMMYFUNCTION("""COMPUTED_VALUE"""),46125.64583333333)</f>
        <v>46125.64583</v>
      </c>
      <c r="B806" s="5">
        <f>IFERROR(__xludf.DUMMYFUNCTION("""COMPUTED_VALUE"""),435.1)</f>
        <v>435.1</v>
      </c>
    </row>
    <row r="807">
      <c r="A807" s="4">
        <f>IFERROR(__xludf.DUMMYFUNCTION("""COMPUTED_VALUE"""),46127.64583333333)</f>
        <v>46127.64583</v>
      </c>
      <c r="B807" s="5">
        <f>IFERROR(__xludf.DUMMYFUNCTION("""COMPUTED_VALUE"""),435.8)</f>
        <v>435.8</v>
      </c>
    </row>
    <row r="808">
      <c r="A808" s="4">
        <f>IFERROR(__xludf.DUMMYFUNCTION("""COMPUTED_VALUE"""),46128.64583333333)</f>
        <v>46128.64583</v>
      </c>
      <c r="B808" s="5">
        <f>IFERROR(__xludf.DUMMYFUNCTION("""COMPUTED_VALUE"""),432.75)</f>
        <v>432.75</v>
      </c>
    </row>
    <row r="809">
      <c r="A809" s="4">
        <f>IFERROR(__xludf.DUMMYFUNCTION("""COMPUTED_VALUE"""),46129.64583333333)</f>
        <v>46129.64583</v>
      </c>
      <c r="B809" s="5">
        <f>IFERROR(__xludf.DUMMYFUNCTION("""COMPUTED_VALUE"""),438.75)</f>
        <v>438.75</v>
      </c>
    </row>
    <row r="810">
      <c r="A810" s="4">
        <f>IFERROR(__xludf.DUMMYFUNCTION("""COMPUTED_VALUE"""),46132.64583333333)</f>
        <v>46132.64583</v>
      </c>
      <c r="B810" s="5">
        <f>IFERROR(__xludf.DUMMYFUNCTION("""COMPUTED_VALUE"""),441.75)</f>
        <v>441.75</v>
      </c>
    </row>
    <row r="811">
      <c r="A811" s="4">
        <f>IFERROR(__xludf.DUMMYFUNCTION("""COMPUTED_VALUE"""),46133.64583333333)</f>
        <v>46133.64583</v>
      </c>
      <c r="B811" s="5">
        <f>IFERROR(__xludf.DUMMYFUNCTION("""COMPUTED_VALUE"""),443.15)</f>
        <v>443.15</v>
      </c>
    </row>
    <row r="812">
      <c r="A812" s="4">
        <f>IFERROR(__xludf.DUMMYFUNCTION("""COMPUTED_VALUE"""),46134.64583333333)</f>
        <v>46134.64583</v>
      </c>
      <c r="B812" s="5">
        <f>IFERROR(__xludf.DUMMYFUNCTION("""COMPUTED_VALUE"""),444.15)</f>
        <v>444.15</v>
      </c>
    </row>
    <row r="813">
      <c r="A813" s="4">
        <f>IFERROR(__xludf.DUMMYFUNCTION("""COMPUTED_VALUE"""),46135.64583333333)</f>
        <v>46135.64583</v>
      </c>
      <c r="B813" s="5">
        <f>IFERROR(__xludf.DUMMYFUNCTION("""COMPUTED_VALUE"""),450.65)</f>
        <v>450.65</v>
      </c>
    </row>
    <row r="814">
      <c r="A814" s="4">
        <f>IFERROR(__xludf.DUMMYFUNCTION("""COMPUTED_VALUE"""),46136.64583333333)</f>
        <v>46136.64583</v>
      </c>
      <c r="B814" s="5">
        <f>IFERROR(__xludf.DUMMYFUNCTION("""COMPUTED_VALUE"""),456.0)</f>
        <v>456</v>
      </c>
    </row>
    <row r="815">
      <c r="A815" s="4">
        <f>IFERROR(__xludf.DUMMYFUNCTION("""COMPUTED_VALUE"""),46139.64583333333)</f>
        <v>46139.64583</v>
      </c>
      <c r="B815" s="5">
        <f>IFERROR(__xludf.DUMMYFUNCTION("""COMPUTED_VALUE"""),452.5)</f>
        <v>452.5</v>
      </c>
    </row>
    <row r="816">
      <c r="A816" s="4">
        <f>IFERROR(__xludf.DUMMYFUNCTION("""COMPUTED_VALUE"""),46140.64583333333)</f>
        <v>46140.64583</v>
      </c>
      <c r="B816" s="5">
        <f>IFERROR(__xludf.DUMMYFUNCTION("""COMPUTED_VALUE"""),467.0)</f>
        <v>467</v>
      </c>
    </row>
    <row r="817">
      <c r="A817" s="4">
        <f>IFERROR(__xludf.DUMMYFUNCTION("""COMPUTED_VALUE"""),46141.64583333333)</f>
        <v>46141.64583</v>
      </c>
      <c r="B817" s="5">
        <f>IFERROR(__xludf.DUMMYFUNCTION("""COMPUTED_VALUE"""),479.9)</f>
        <v>479.9</v>
      </c>
    </row>
    <row r="818">
      <c r="A818" s="4">
        <f>IFERROR(__xludf.DUMMYFUNCTION("""COMPUTED_VALUE"""),46142.64583333333)</f>
        <v>46142.64583</v>
      </c>
      <c r="B818" s="5">
        <f>IFERROR(__xludf.DUMMYFUNCTION("""COMPUTED_VALUE"""),481.45)</f>
        <v>481.45</v>
      </c>
    </row>
    <row r="819">
      <c r="A819" s="4">
        <f>IFERROR(__xludf.DUMMYFUNCTION("""COMPUTED_VALUE"""),46146.64583333333)</f>
        <v>46146.64583</v>
      </c>
      <c r="B819" s="5">
        <f>IFERROR(__xludf.DUMMYFUNCTION("""COMPUTED_VALUE"""),479.95)</f>
        <v>479.95</v>
      </c>
    </row>
    <row r="820">
      <c r="A820" s="4">
        <f>IFERROR(__xludf.DUMMYFUNCTION("""COMPUTED_VALUE"""),46147.64583333333)</f>
        <v>46147.64583</v>
      </c>
      <c r="B820" s="5">
        <f>IFERROR(__xludf.DUMMYFUNCTION("""COMPUTED_VALUE"""),472.6)</f>
        <v>472.6</v>
      </c>
    </row>
    <row r="821">
      <c r="A821" s="4">
        <f>IFERROR(__xludf.DUMMYFUNCTION("""COMPUTED_VALUE"""),46148.64583333333)</f>
        <v>46148.64583</v>
      </c>
      <c r="B821" s="5">
        <f>IFERROR(__xludf.DUMMYFUNCTION("""COMPUTED_VALUE"""),470.2)</f>
        <v>470.2</v>
      </c>
    </row>
    <row r="822">
      <c r="A822" s="4">
        <f>IFERROR(__xludf.DUMMYFUNCTION("""COMPUTED_VALUE"""),46149.64583333333)</f>
        <v>46149.64583</v>
      </c>
      <c r="B822" s="5">
        <f>IFERROR(__xludf.DUMMYFUNCTION("""COMPUTED_VALUE"""),466.65)</f>
        <v>466.65</v>
      </c>
    </row>
    <row r="823">
      <c r="A823" s="4">
        <f>IFERROR(__xludf.DUMMYFUNCTION("""COMPUTED_VALUE"""),46150.64583333333)</f>
        <v>46150.64583</v>
      </c>
      <c r="B823" s="5">
        <f>IFERROR(__xludf.DUMMYFUNCTION("""COMPUTED_VALUE"""),456.4)</f>
        <v>456.4</v>
      </c>
    </row>
    <row r="824">
      <c r="A824" s="4">
        <f>IFERROR(__xludf.DUMMYFUNCTION("""COMPUTED_VALUE"""),46153.64583333333)</f>
        <v>46153.64583</v>
      </c>
      <c r="B824" s="5">
        <f>IFERROR(__xludf.DUMMYFUNCTION("""COMPUTED_VALUE"""),464.45)</f>
        <v>464.45</v>
      </c>
    </row>
    <row r="825">
      <c r="A825" s="4">
        <f>IFERROR(__xludf.DUMMYFUNCTION("""COMPUTED_VALUE"""),46154.64583333333)</f>
        <v>46154.64583</v>
      </c>
      <c r="B825" s="5">
        <f>IFERROR(__xludf.DUMMYFUNCTION("""COMPUTED_VALUE"""),463.05)</f>
        <v>463.05</v>
      </c>
    </row>
    <row r="826">
      <c r="A826" s="4">
        <f>IFERROR(__xludf.DUMMYFUNCTION("""COMPUTED_VALUE"""),46155.64583333333)</f>
        <v>46155.64583</v>
      </c>
      <c r="B826" s="5">
        <f>IFERROR(__xludf.DUMMYFUNCTION("""COMPUTED_VALUE"""),462.25)</f>
        <v>462.25</v>
      </c>
    </row>
    <row r="827">
      <c r="A827" s="4">
        <f>IFERROR(__xludf.DUMMYFUNCTION("""COMPUTED_VALUE"""),46156.64583333333)</f>
        <v>46156.64583</v>
      </c>
      <c r="B827" s="5">
        <f>IFERROR(__xludf.DUMMYFUNCTION("""COMPUTED_VALUE"""),454.05)</f>
        <v>454.05</v>
      </c>
    </row>
    <row r="828">
      <c r="A828" s="4">
        <f>IFERROR(__xludf.DUMMYFUNCTION("""COMPUTED_VALUE"""),46157.64583333333)</f>
        <v>46157.64583</v>
      </c>
      <c r="B828" s="5">
        <f>IFERROR(__xludf.DUMMYFUNCTION("""COMPUTED_VALUE"""),462.2)</f>
        <v>462.2</v>
      </c>
    </row>
    <row r="829">
      <c r="A829" s="4">
        <f>IFERROR(__xludf.DUMMYFUNCTION("""COMPUTED_VALUE"""),46160.64583333333)</f>
        <v>46160.64583</v>
      </c>
      <c r="B829" s="5">
        <f>IFERROR(__xludf.DUMMYFUNCTION("""COMPUTED_VALUE"""),462.1)</f>
        <v>462.1</v>
      </c>
    </row>
    <row r="830">
      <c r="A830" s="4">
        <f>IFERROR(__xludf.DUMMYFUNCTION("""COMPUTED_VALUE"""),46161.64583333333)</f>
        <v>46161.64583</v>
      </c>
      <c r="B830" s="5">
        <f>IFERROR(__xludf.DUMMYFUNCTION("""COMPUTED_VALUE"""),456.95)</f>
        <v>456.95</v>
      </c>
    </row>
    <row r="831">
      <c r="A831" s="4">
        <f>IFERROR(__xludf.DUMMYFUNCTION("""COMPUTED_VALUE"""),46162.64583333333)</f>
        <v>46162.64583</v>
      </c>
      <c r="B831" s="5">
        <f>IFERROR(__xludf.DUMMYFUNCTION("""COMPUTED_VALUE"""),458.7)</f>
        <v>458.7</v>
      </c>
    </row>
    <row r="832">
      <c r="A832" s="4">
        <f>IFERROR(__xludf.DUMMYFUNCTION("""COMPUTED_VALUE"""),46163.64583333333)</f>
        <v>46163.64583</v>
      </c>
      <c r="B832" s="5">
        <f>IFERROR(__xludf.DUMMYFUNCTION("""COMPUTED_VALUE"""),460.2)</f>
        <v>460.2</v>
      </c>
    </row>
    <row r="833">
      <c r="A833" s="4">
        <f>IFERROR(__xludf.DUMMYFUNCTION("""COMPUTED_VALUE"""),46164.64583333333)</f>
        <v>46164.64583</v>
      </c>
      <c r="B833" s="5">
        <f>IFERROR(__xludf.DUMMYFUNCTION("""COMPUTED_VALUE"""),456.55)</f>
        <v>456.55</v>
      </c>
    </row>
    <row r="834">
      <c r="A834" s="4">
        <f>IFERROR(__xludf.DUMMYFUNCTION("""COMPUTED_VALUE"""),46167.64583333333)</f>
        <v>46167.64583</v>
      </c>
      <c r="B834" s="5">
        <f>IFERROR(__xludf.DUMMYFUNCTION("""COMPUTED_VALUE"""),458.0)</f>
        <v>458</v>
      </c>
    </row>
    <row r="835">
      <c r="A835" s="4">
        <f>IFERROR(__xludf.DUMMYFUNCTION("""COMPUTED_VALUE"""),46168.64583333333)</f>
        <v>46168.64583</v>
      </c>
      <c r="B835" s="5">
        <f>IFERROR(__xludf.DUMMYFUNCTION("""COMPUTED_VALUE"""),458.15)</f>
        <v>458.15</v>
      </c>
    </row>
    <row r="836">
      <c r="A836" s="4">
        <f>IFERROR(__xludf.DUMMYFUNCTION("""COMPUTED_VALUE"""),46169.64583333333)</f>
        <v>46169.64583</v>
      </c>
      <c r="B836" s="5">
        <f>IFERROR(__xludf.DUMMYFUNCTION("""COMPUTED_VALUE"""),463.05)</f>
        <v>463.05</v>
      </c>
    </row>
    <row r="837">
      <c r="A837" s="4">
        <f>IFERROR(__xludf.DUMMYFUNCTION("""COMPUTED_VALUE"""),46171.64583333333)</f>
        <v>46171.64583</v>
      </c>
      <c r="B837" s="5">
        <f>IFERROR(__xludf.DUMMYFUNCTION("""COMPUTED_VALUE"""),457.9)</f>
        <v>457.9</v>
      </c>
    </row>
    <row r="838">
      <c r="A838" s="4">
        <f>IFERROR(__xludf.DUMMYFUNCTION("""COMPUTED_VALUE"""),46174.64583333333)</f>
        <v>46174.64583</v>
      </c>
      <c r="B838" s="5">
        <f>IFERROR(__xludf.DUMMYFUNCTION("""COMPUTED_VALUE"""),472.6)</f>
        <v>472.6</v>
      </c>
    </row>
    <row r="839">
      <c r="A839" s="4">
        <f>IFERROR(__xludf.DUMMYFUNCTION("""COMPUTED_VALUE"""),46175.64583333333)</f>
        <v>46175.64583</v>
      </c>
      <c r="B839" s="5">
        <f>IFERROR(__xludf.DUMMYFUNCTION("""COMPUTED_VALUE"""),472.15)</f>
        <v>472.15</v>
      </c>
    </row>
    <row r="840">
      <c r="A840" s="4">
        <f>IFERROR(__xludf.DUMMYFUNCTION("""COMPUTED_VALUE"""),46176.64583333333)</f>
        <v>46176.64583</v>
      </c>
      <c r="B840" s="5">
        <f>IFERROR(__xludf.DUMMYFUNCTION("""COMPUTED_VALUE"""),472.3)</f>
        <v>472.3</v>
      </c>
    </row>
    <row r="841">
      <c r="A841" s="4">
        <f>IFERROR(__xludf.DUMMYFUNCTION("""COMPUTED_VALUE"""),46177.64583333333)</f>
        <v>46177.64583</v>
      </c>
      <c r="B841" s="5">
        <f>IFERROR(__xludf.DUMMYFUNCTION("""COMPUTED_VALUE"""),481.65)</f>
        <v>481.65</v>
      </c>
    </row>
    <row r="842">
      <c r="A842" s="4">
        <f>IFERROR(__xludf.DUMMYFUNCTION("""COMPUTED_VALUE"""),46178.64583333333)</f>
        <v>46178.64583</v>
      </c>
      <c r="B842" s="5">
        <f>IFERROR(__xludf.DUMMYFUNCTION("""COMPUTED_VALUE"""),472.3)</f>
        <v>472.3</v>
      </c>
    </row>
    <row r="843">
      <c r="A843" s="4">
        <f>IFERROR(__xludf.DUMMYFUNCTION("""COMPUTED_VALUE"""),46181.64583333333)</f>
        <v>46181.64583</v>
      </c>
      <c r="B843" s="5">
        <f>IFERROR(__xludf.DUMMYFUNCTION("""COMPUTED_VALUE"""),464.9)</f>
        <v>464.9</v>
      </c>
    </row>
    <row r="844">
      <c r="A844" s="4">
        <f>IFERROR(__xludf.DUMMYFUNCTION("""COMPUTED_VALUE"""),46182.64583333333)</f>
        <v>46182.64583</v>
      </c>
      <c r="B844" s="5">
        <f>IFERROR(__xludf.DUMMYFUNCTION("""COMPUTED_VALUE"""),466.9)</f>
        <v>466.9</v>
      </c>
    </row>
    <row r="845">
      <c r="A845" s="4">
        <f>IFERROR(__xludf.DUMMYFUNCTION("""COMPUTED_VALUE"""),46183.64583333333)</f>
        <v>46183.64583</v>
      </c>
      <c r="B845" s="5">
        <f>IFERROR(__xludf.DUMMYFUNCTION("""COMPUTED_VALUE"""),451.0)</f>
        <v>451</v>
      </c>
    </row>
    <row r="846">
      <c r="A846" s="4">
        <f>IFERROR(__xludf.DUMMYFUNCTION("""COMPUTED_VALUE"""),46184.64583333333)</f>
        <v>46184.64583</v>
      </c>
      <c r="B846" s="5">
        <f>IFERROR(__xludf.DUMMYFUNCTION("""COMPUTED_VALUE"""),446.2)</f>
        <v>446.2</v>
      </c>
    </row>
    <row r="847">
      <c r="A847" s="4">
        <f>IFERROR(__xludf.DUMMYFUNCTION("""COMPUTED_VALUE"""),46185.64583333333)</f>
        <v>46185.64583</v>
      </c>
      <c r="B847" s="5">
        <f>IFERROR(__xludf.DUMMYFUNCTION("""COMPUTED_VALUE"""),443.5)</f>
        <v>443.5</v>
      </c>
    </row>
    <row r="848">
      <c r="A848" s="4">
        <f>IFERROR(__xludf.DUMMYFUNCTION("""COMPUTED_VALUE"""),46188.64583333333)</f>
        <v>46188.64583</v>
      </c>
      <c r="B848" s="5">
        <f>IFERROR(__xludf.DUMMYFUNCTION("""COMPUTED_VALUE"""),444.05)</f>
        <v>444.05</v>
      </c>
    </row>
    <row r="849">
      <c r="A849" s="4">
        <f>IFERROR(__xludf.DUMMYFUNCTION("""COMPUTED_VALUE"""),46189.64583333333)</f>
        <v>46189.64583</v>
      </c>
      <c r="B849" s="5">
        <f>IFERROR(__xludf.DUMMYFUNCTION("""COMPUTED_VALUE"""),450.95)</f>
        <v>450.95</v>
      </c>
    </row>
    <row r="850">
      <c r="A850" s="4">
        <f>IFERROR(__xludf.DUMMYFUNCTION("""COMPUTED_VALUE"""),46190.64583333333)</f>
        <v>46190.64583</v>
      </c>
      <c r="B850" s="5">
        <f>IFERROR(__xludf.DUMMYFUNCTION("""COMPUTED_VALUE"""),455.75)</f>
        <v>455.75</v>
      </c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28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IFERROR(__xludf.DUMMYFUNCTION("""COMPUTED_VALUE"""),150.45)</f>
        <v>150.45</v>
      </c>
    </row>
    <row r="4">
      <c r="A4" s="4">
        <f>IFERROR(__xludf.DUMMYFUNCTION("""COMPUTED_VALUE"""),44929.64583333333)</f>
        <v>44929.64583</v>
      </c>
      <c r="B4" s="5">
        <f>IFERROR(__xludf.DUMMYFUNCTION("""COMPUTED_VALUE"""),149.55)</f>
        <v>149.55</v>
      </c>
    </row>
    <row r="5">
      <c r="A5" s="4">
        <f>IFERROR(__xludf.DUMMYFUNCTION("""COMPUTED_VALUE"""),44930.64583333333)</f>
        <v>44930.64583</v>
      </c>
      <c r="B5" s="5">
        <f>IFERROR(__xludf.DUMMYFUNCTION("""COMPUTED_VALUE"""),146.25)</f>
        <v>146.25</v>
      </c>
    </row>
    <row r="6">
      <c r="A6" s="4">
        <f>IFERROR(__xludf.DUMMYFUNCTION("""COMPUTED_VALUE"""),44931.64583333333)</f>
        <v>44931.64583</v>
      </c>
      <c r="B6" s="5">
        <f>IFERROR(__xludf.DUMMYFUNCTION("""COMPUTED_VALUE"""),146.5)</f>
        <v>146.5</v>
      </c>
    </row>
    <row r="7">
      <c r="A7" s="4">
        <f>IFERROR(__xludf.DUMMYFUNCTION("""COMPUTED_VALUE"""),44932.64583333333)</f>
        <v>44932.64583</v>
      </c>
      <c r="B7" s="5">
        <f>IFERROR(__xludf.DUMMYFUNCTION("""COMPUTED_VALUE"""),147.35)</f>
        <v>147.35</v>
      </c>
    </row>
    <row r="8">
      <c r="A8" s="4">
        <f>IFERROR(__xludf.DUMMYFUNCTION("""COMPUTED_VALUE"""),44935.64583333333)</f>
        <v>44935.64583</v>
      </c>
      <c r="B8" s="5">
        <f>IFERROR(__xludf.DUMMYFUNCTION("""COMPUTED_VALUE"""),148.15)</f>
        <v>148.15</v>
      </c>
    </row>
    <row r="9">
      <c r="A9" s="4">
        <f>IFERROR(__xludf.DUMMYFUNCTION("""COMPUTED_VALUE"""),44936.64583333333)</f>
        <v>44936.64583</v>
      </c>
      <c r="B9" s="5">
        <f>IFERROR(__xludf.DUMMYFUNCTION("""COMPUTED_VALUE"""),149.35)</f>
        <v>149.35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IFERROR(__xludf.DUMMYFUNCTION("""COMPUTED_VALUE"""),146.8)</f>
        <v>146.8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IFERROR(__xludf.DUMMYFUNCTION("""COMPUTED_VALUE"""),146.15)</f>
        <v>146.15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IFERROR(__xludf.DUMMYFUNCTION("""COMPUTED_VALUE"""),146.95)</f>
        <v>146.95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IFERROR(__xludf.DUMMYFUNCTION("""COMPUTED_VALUE"""),147.6)</f>
        <v>147.6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IFERROR(__xludf.DUMMYFUNCTION("""COMPUTED_VALUE"""),147.85)</f>
        <v>147.85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IFERROR(__xludf.DUMMYFUNCTION("""COMPUTED_VALUE"""),149.25)</f>
        <v>149.25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IFERROR(__xludf.DUMMYFUNCTION("""COMPUTED_VALUE"""),151.75)</f>
        <v>151.75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IFERROR(__xludf.DUMMYFUNCTION("""COMPUTED_VALUE"""),151.6)</f>
        <v>151.6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IFERROR(__xludf.DUMMYFUNCTION("""COMPUTED_VALUE"""),152.35)</f>
        <v>152.35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IFERROR(__xludf.DUMMYFUNCTION("""COMPUTED_VALUE"""),152.15)</f>
        <v>152.15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IFERROR(__xludf.DUMMYFUNCTION("""COMPUTED_VALUE"""),152.45)</f>
        <v>152.45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IFERROR(__xludf.DUMMYFUNCTION("""COMPUTED_VALUE"""),147.65)</f>
        <v>147.65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IFERROR(__xludf.DUMMYFUNCTION("""COMPUTED_VALUE"""),144.9)</f>
        <v>144.9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IFERROR(__xludf.DUMMYFUNCTION("""COMPUTED_VALUE"""),144.9)</f>
        <v>144.9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IFERROR(__xludf.DUMMYFUNCTION("""COMPUTED_VALUE"""),144.25)</f>
        <v>144.25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IFERROR(__xludf.DUMMYFUNCTION("""COMPUTED_VALUE"""),143.45)</f>
        <v>143.45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IFERROR(__xludf.DUMMYFUNCTION("""COMPUTED_VALUE"""),144.3)</f>
        <v>144.3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IFERROR(__xludf.DUMMYFUNCTION("""COMPUTED_VALUE"""),143.5)</f>
        <v>143.5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IFERROR(__xludf.DUMMYFUNCTION("""COMPUTED_VALUE"""),144.65)</f>
        <v>144.65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IFERROR(__xludf.DUMMYFUNCTION("""COMPUTED_VALUE"""),143.9)</f>
        <v>143.9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IFERROR(__xludf.DUMMYFUNCTION("""COMPUTED_VALUE"""),146.2)</f>
        <v>146.2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IFERROR(__xludf.DUMMYFUNCTION("""COMPUTED_VALUE"""),146.7)</f>
        <v>146.7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IFERROR(__xludf.DUMMYFUNCTION("""COMPUTED_VALUE"""),148.15)</f>
        <v>148.15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IFERROR(__xludf.DUMMYFUNCTION("""COMPUTED_VALUE"""),148.45)</f>
        <v>148.45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IFERROR(__xludf.DUMMYFUNCTION("""COMPUTED_VALUE"""),147.5)</f>
        <v>147.5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IFERROR(__xludf.DUMMYFUNCTION("""COMPUTED_VALUE"""),155.9)</f>
        <v>155.9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IFERROR(__xludf.DUMMYFUNCTION("""COMPUTED_VALUE"""),156.6)</f>
        <v>156.6</v>
      </c>
    </row>
    <row r="37">
      <c r="A37" s="4">
        <f>IFERROR(__xludf.DUMMYFUNCTION("""COMPUTED_VALUE"""),44977.64583333333)</f>
        <v>44977.64583</v>
      </c>
      <c r="B37" s="5">
        <f>IFERROR(__xludf.DUMMYFUNCTION("""COMPUTED_VALUE"""),154.85)</f>
        <v>154.85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IFERROR(__xludf.DUMMYFUNCTION("""COMPUTED_VALUE"""),154.1)</f>
        <v>154.1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IFERROR(__xludf.DUMMYFUNCTION("""COMPUTED_VALUE"""),153.6)</f>
        <v>153.6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IFERROR(__xludf.DUMMYFUNCTION("""COMPUTED_VALUE"""),154.65)</f>
        <v>154.65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IFERROR(__xludf.DUMMYFUNCTION("""COMPUTED_VALUE"""),155.0)</f>
        <v>155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IFERROR(__xludf.DUMMYFUNCTION("""COMPUTED_VALUE"""),155.25)</f>
        <v>155.25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IFERROR(__xludf.DUMMYFUNCTION("""COMPUTED_VALUE"""),152.05)</f>
        <v>152.05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IFERROR(__xludf.DUMMYFUNCTION("""COMPUTED_VALUE"""),154.8)</f>
        <v>154.8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IFERROR(__xludf.DUMMYFUNCTION("""COMPUTED_VALUE"""),154.05)</f>
        <v>154.05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IFERROR(__xludf.DUMMYFUNCTION("""COMPUTED_VALUE"""),154.25)</f>
        <v>154.25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IFERROR(__xludf.DUMMYFUNCTION("""COMPUTED_VALUE"""),158.2)</f>
        <v>158.2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IFERROR(__xludf.DUMMYFUNCTION("""COMPUTED_VALUE"""),158.25)</f>
        <v>158.25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IFERROR(__xludf.DUMMYFUNCTION("""COMPUTED_VALUE"""),156.3)</f>
        <v>156.3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IFERROR(__xludf.DUMMYFUNCTION("""COMPUTED_VALUE"""),155.8)</f>
        <v>155.8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IFERROR(__xludf.DUMMYFUNCTION("""COMPUTED_VALUE"""),155.8)</f>
        <v>155.8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IFERROR(__xludf.DUMMYFUNCTION("""COMPUTED_VALUE"""),153.3)</f>
        <v>153.3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IFERROR(__xludf.DUMMYFUNCTION("""COMPUTED_VALUE"""),152.55)</f>
        <v>152.55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IFERROR(__xludf.DUMMYFUNCTION("""COMPUTED_VALUE"""),152.2)</f>
        <v>152.2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IFERROR(__xludf.DUMMYFUNCTION("""COMPUTED_VALUE"""),153.15)</f>
        <v>153.15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IFERROR(__xludf.DUMMYFUNCTION("""COMPUTED_VALUE"""),152.3)</f>
        <v>152.3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IFERROR(__xludf.DUMMYFUNCTION("""COMPUTED_VALUE"""),151.55)</f>
        <v>151.55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IFERROR(__xludf.DUMMYFUNCTION("""COMPUTED_VALUE"""),151.55)</f>
        <v>151.55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IFERROR(__xludf.DUMMYFUNCTION("""COMPUTED_VALUE"""),152.8)</f>
        <v>152.8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IFERROR(__xludf.DUMMYFUNCTION("""COMPUTED_VALUE"""),149.4)</f>
        <v>149.4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IFERROR(__xludf.DUMMYFUNCTION("""COMPUTED_VALUE"""),150.25)</f>
        <v>150.25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IFERROR(__xludf.DUMMYFUNCTION("""COMPUTED_VALUE"""),147.2)</f>
        <v>147.2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IFERROR(__xludf.DUMMYFUNCTION("""COMPUTED_VALUE"""),149.35)</f>
        <v>149.35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IFERROR(__xludf.DUMMYFUNCTION("""COMPUTED_VALUE"""),151.05)</f>
        <v>151.05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IFERROR(__xludf.DUMMYFUNCTION("""COMPUTED_VALUE"""),153.65)</f>
        <v>153.65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IFERROR(__xludf.DUMMYFUNCTION("""COMPUTED_VALUE"""),152.9)</f>
        <v>152.9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IFERROR(__xludf.DUMMYFUNCTION("""COMPUTED_VALUE"""),150.6)</f>
        <v>150.6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IFERROR(__xludf.DUMMYFUNCTION("""COMPUTED_VALUE"""),157.15)</f>
        <v>157.15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IFERROR(__xludf.DUMMYFUNCTION("""COMPUTED_VALUE"""),159.05)</f>
        <v>159.05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IFERROR(__xludf.DUMMYFUNCTION("""COMPUTED_VALUE"""),157.65)</f>
        <v>157.65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IFERROR(__xludf.DUMMYFUNCTION("""COMPUTED_VALUE"""),158.75)</f>
        <v>158.75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IFERROR(__xludf.DUMMYFUNCTION("""COMPUTED_VALUE"""),160.15)</f>
        <v>160.15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IFERROR(__xludf.DUMMYFUNCTION("""COMPUTED_VALUE"""),160.1)</f>
        <v>160.1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IFERROR(__xludf.DUMMYFUNCTION("""COMPUTED_VALUE"""),160.1)</f>
        <v>160.1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IFERROR(__xludf.DUMMYFUNCTION("""COMPUTED_VALUE"""),159.15)</f>
        <v>159.15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IFERROR(__xludf.DUMMYFUNCTION("""COMPUTED_VALUE"""),159.6)</f>
        <v>159.6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IFERROR(__xludf.DUMMYFUNCTION("""COMPUTED_VALUE"""),160.25)</f>
        <v>160.25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IFERROR(__xludf.DUMMYFUNCTION("""COMPUTED_VALUE"""),160.65)</f>
        <v>160.65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IFERROR(__xludf.DUMMYFUNCTION("""COMPUTED_VALUE"""),161.15)</f>
        <v>161.15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IFERROR(__xludf.DUMMYFUNCTION("""COMPUTED_VALUE"""),160.05)</f>
        <v>160.05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IFERROR(__xludf.DUMMYFUNCTION("""COMPUTED_VALUE"""),158.95)</f>
        <v>158.95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IFERROR(__xludf.DUMMYFUNCTION("""COMPUTED_VALUE"""),164.25)</f>
        <v>164.25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IFERROR(__xludf.DUMMYFUNCTION("""COMPUTED_VALUE"""),161.15)</f>
        <v>161.15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IFERROR(__xludf.DUMMYFUNCTION("""COMPUTED_VALUE"""),161.0)</f>
        <v>161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IFERROR(__xludf.DUMMYFUNCTION("""COMPUTED_VALUE"""),160.3)</f>
        <v>160.3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IFERROR(__xludf.DUMMYFUNCTION("""COMPUTED_VALUE"""),165.0)</f>
        <v>165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IFERROR(__xludf.DUMMYFUNCTION("""COMPUTED_VALUE"""),165.25)</f>
        <v>165.25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IFERROR(__xludf.DUMMYFUNCTION("""COMPUTED_VALUE"""),166.95)</f>
        <v>166.95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IFERROR(__xludf.DUMMYFUNCTION("""COMPUTED_VALUE"""),167.05)</f>
        <v>167.05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IFERROR(__xludf.DUMMYFUNCTION("""COMPUTED_VALUE"""),165.5)</f>
        <v>165.5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IFERROR(__xludf.DUMMYFUNCTION("""COMPUTED_VALUE"""),165.6)</f>
        <v>165.6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IFERROR(__xludf.DUMMYFUNCTION("""COMPUTED_VALUE"""),168.0)</f>
        <v>168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IFERROR(__xludf.DUMMYFUNCTION("""COMPUTED_VALUE"""),167.25)</f>
        <v>167.25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IFERROR(__xludf.DUMMYFUNCTION("""COMPUTED_VALUE"""),166.35)</f>
        <v>166.35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IFERROR(__xludf.DUMMYFUNCTION("""COMPUTED_VALUE"""),164.9)</f>
        <v>164.9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IFERROR(__xludf.DUMMYFUNCTION("""COMPUTED_VALUE"""),165.6)</f>
        <v>165.6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IFERROR(__xludf.DUMMYFUNCTION("""COMPUTED_VALUE"""),165.0)</f>
        <v>165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IFERROR(__xludf.DUMMYFUNCTION("""COMPUTED_VALUE"""),166.25)</f>
        <v>166.25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IFERROR(__xludf.DUMMYFUNCTION("""COMPUTED_VALUE"""),166.0)</f>
        <v>166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IFERROR(__xludf.DUMMYFUNCTION("""COMPUTED_VALUE"""),163.75)</f>
        <v>163.75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IFERROR(__xludf.DUMMYFUNCTION("""COMPUTED_VALUE"""),159.0)</f>
        <v>159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IFERROR(__xludf.DUMMYFUNCTION("""COMPUTED_VALUE"""),158.85)</f>
        <v>158.85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IFERROR(__xludf.DUMMYFUNCTION("""COMPUTED_VALUE"""),154.9)</f>
        <v>154.9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IFERROR(__xludf.DUMMYFUNCTION("""COMPUTED_VALUE"""),153.65)</f>
        <v>153.65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IFERROR(__xludf.DUMMYFUNCTION("""COMPUTED_VALUE"""),154.7)</f>
        <v>154.7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IFERROR(__xludf.DUMMYFUNCTION("""COMPUTED_VALUE"""),155.4)</f>
        <v>155.4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IFERROR(__xludf.DUMMYFUNCTION("""COMPUTED_VALUE"""),153.65)</f>
        <v>153.65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IFERROR(__xludf.DUMMYFUNCTION("""COMPUTED_VALUE"""),153.85)</f>
        <v>153.85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IFERROR(__xludf.DUMMYFUNCTION("""COMPUTED_VALUE"""),156.1)</f>
        <v>156.1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IFERROR(__xludf.DUMMYFUNCTION("""COMPUTED_VALUE"""),154.25)</f>
        <v>154.25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IFERROR(__xludf.DUMMYFUNCTION("""COMPUTED_VALUE"""),155.05)</f>
        <v>155.05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IFERROR(__xludf.DUMMYFUNCTION("""COMPUTED_VALUE"""),155.65)</f>
        <v>155.65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IFERROR(__xludf.DUMMYFUNCTION("""COMPUTED_VALUE"""),157.85)</f>
        <v>157.85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IFERROR(__xludf.DUMMYFUNCTION("""COMPUTED_VALUE"""),157.65)</f>
        <v>157.65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IFERROR(__xludf.DUMMYFUNCTION("""COMPUTED_VALUE"""),157.0)</f>
        <v>157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IFERROR(__xludf.DUMMYFUNCTION("""COMPUTED_VALUE"""),157.8)</f>
        <v>157.8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IFERROR(__xludf.DUMMYFUNCTION("""COMPUTED_VALUE"""),157.25)</f>
        <v>157.25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IFERROR(__xludf.DUMMYFUNCTION("""COMPUTED_VALUE"""),160.2)</f>
        <v>160.2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IFERROR(__xludf.DUMMYFUNCTION("""COMPUTED_VALUE"""),158.95)</f>
        <v>158.95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IFERROR(__xludf.DUMMYFUNCTION("""COMPUTED_VALUE"""),156.9)</f>
        <v>156.9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IFERROR(__xludf.DUMMYFUNCTION("""COMPUTED_VALUE"""),156.9)</f>
        <v>156.9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IFERROR(__xludf.DUMMYFUNCTION("""COMPUTED_VALUE"""),157.85)</f>
        <v>157.85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IFERROR(__xludf.DUMMYFUNCTION("""COMPUTED_VALUE"""),158.55)</f>
        <v>158.55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IFERROR(__xludf.DUMMYFUNCTION("""COMPUTED_VALUE"""),160.3)</f>
        <v>160.3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IFERROR(__xludf.DUMMYFUNCTION("""COMPUTED_VALUE"""),162.9)</f>
        <v>162.9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IFERROR(__xludf.DUMMYFUNCTION("""COMPUTED_VALUE"""),161.2)</f>
        <v>161.2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IFERROR(__xludf.DUMMYFUNCTION("""COMPUTED_VALUE"""),162.8)</f>
        <v>162.8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IFERROR(__xludf.DUMMYFUNCTION("""COMPUTED_VALUE"""),165.4)</f>
        <v>165.4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IFERROR(__xludf.DUMMYFUNCTION("""COMPUTED_VALUE"""),163.5)</f>
        <v>163.5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IFERROR(__xludf.DUMMYFUNCTION("""COMPUTED_VALUE"""),162.75)</f>
        <v>162.75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IFERROR(__xludf.DUMMYFUNCTION("""COMPUTED_VALUE"""),164.6)</f>
        <v>164.6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IFERROR(__xludf.DUMMYFUNCTION("""COMPUTED_VALUE"""),167.65)</f>
        <v>167.65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IFERROR(__xludf.DUMMYFUNCTION("""COMPUTED_VALUE"""),167.8)</f>
        <v>167.8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IFERROR(__xludf.DUMMYFUNCTION("""COMPUTED_VALUE"""),169.25)</f>
        <v>169.25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IFERROR(__xludf.DUMMYFUNCTION("""COMPUTED_VALUE"""),166.4)</f>
        <v>166.4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IFERROR(__xludf.DUMMYFUNCTION("""COMPUTED_VALUE"""),166.9)</f>
        <v>166.9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IFERROR(__xludf.DUMMYFUNCTION("""COMPUTED_VALUE"""),166.75)</f>
        <v>166.75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IFERROR(__xludf.DUMMYFUNCTION("""COMPUTED_VALUE"""),167.2)</f>
        <v>167.2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IFERROR(__xludf.DUMMYFUNCTION("""COMPUTED_VALUE"""),170.55)</f>
        <v>170.55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IFERROR(__xludf.DUMMYFUNCTION("""COMPUTED_VALUE"""),171.0)</f>
        <v>171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IFERROR(__xludf.DUMMYFUNCTION("""COMPUTED_VALUE"""),173.0)</f>
        <v>173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IFERROR(__xludf.DUMMYFUNCTION("""COMPUTED_VALUE"""),172.95)</f>
        <v>172.95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IFERROR(__xludf.DUMMYFUNCTION("""COMPUTED_VALUE"""),171.0)</f>
        <v>171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IFERROR(__xludf.DUMMYFUNCTION("""COMPUTED_VALUE"""),171.8)</f>
        <v>171.8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IFERROR(__xludf.DUMMYFUNCTION("""COMPUTED_VALUE"""),177.05)</f>
        <v>177.05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IFERROR(__xludf.DUMMYFUNCTION("""COMPUTED_VALUE"""),176.7)</f>
        <v>176.7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IFERROR(__xludf.DUMMYFUNCTION("""COMPUTED_VALUE"""),175.95)</f>
        <v>175.95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IFERROR(__xludf.DUMMYFUNCTION("""COMPUTED_VALUE"""),172.1)</f>
        <v>172.1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IFERROR(__xludf.DUMMYFUNCTION("""COMPUTED_VALUE"""),173.35)</f>
        <v>173.35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IFERROR(__xludf.DUMMYFUNCTION("""COMPUTED_VALUE"""),172.95)</f>
        <v>172.95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IFERROR(__xludf.DUMMYFUNCTION("""COMPUTED_VALUE"""),173.35)</f>
        <v>173.35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IFERROR(__xludf.DUMMYFUNCTION("""COMPUTED_VALUE"""),176.9)</f>
        <v>176.9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IFERROR(__xludf.DUMMYFUNCTION("""COMPUTED_VALUE"""),178.65)</f>
        <v>178.65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IFERROR(__xludf.DUMMYFUNCTION("""COMPUTED_VALUE"""),177.2)</f>
        <v>177.2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IFERROR(__xludf.DUMMYFUNCTION("""COMPUTED_VALUE"""),178.0)</f>
        <v>178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IFERROR(__xludf.DUMMYFUNCTION("""COMPUTED_VALUE"""),179.05)</f>
        <v>179.05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IFERROR(__xludf.DUMMYFUNCTION("""COMPUTED_VALUE"""),177.75)</f>
        <v>177.75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IFERROR(__xludf.DUMMYFUNCTION("""COMPUTED_VALUE"""),175.3)</f>
        <v>175.3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IFERROR(__xludf.DUMMYFUNCTION("""COMPUTED_VALUE"""),176.05)</f>
        <v>176.05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IFERROR(__xludf.DUMMYFUNCTION("""COMPUTED_VALUE"""),176.15)</f>
        <v>176.15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IFERROR(__xludf.DUMMYFUNCTION("""COMPUTED_VALUE"""),175.5)</f>
        <v>175.5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IFERROR(__xludf.DUMMYFUNCTION("""COMPUTED_VALUE"""),173.1)</f>
        <v>173.1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IFERROR(__xludf.DUMMYFUNCTION("""COMPUTED_VALUE"""),174.7)</f>
        <v>174.7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IFERROR(__xludf.DUMMYFUNCTION("""COMPUTED_VALUE"""),175.2)</f>
        <v>175.2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IFERROR(__xludf.DUMMYFUNCTION("""COMPUTED_VALUE"""),175.7)</f>
        <v>175.7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IFERROR(__xludf.DUMMYFUNCTION("""COMPUTED_VALUE"""),175.75)</f>
        <v>175.75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IFERROR(__xludf.DUMMYFUNCTION("""COMPUTED_VALUE"""),174.15)</f>
        <v>174.15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IFERROR(__xludf.DUMMYFUNCTION("""COMPUTED_VALUE"""),181.75)</f>
        <v>181.75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IFERROR(__xludf.DUMMYFUNCTION("""COMPUTED_VALUE"""),182.95)</f>
        <v>182.95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IFERROR(__xludf.DUMMYFUNCTION("""COMPUTED_VALUE"""),183.1)</f>
        <v>183.1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IFERROR(__xludf.DUMMYFUNCTION("""COMPUTED_VALUE"""),183.05)</f>
        <v>183.05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IFERROR(__xludf.DUMMYFUNCTION("""COMPUTED_VALUE"""),181.75)</f>
        <v>181.75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IFERROR(__xludf.DUMMYFUNCTION("""COMPUTED_VALUE"""),184.45)</f>
        <v>184.45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IFERROR(__xludf.DUMMYFUNCTION("""COMPUTED_VALUE"""),183.4)</f>
        <v>183.4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IFERROR(__xludf.DUMMYFUNCTION("""COMPUTED_VALUE"""),180.9)</f>
        <v>180.9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IFERROR(__xludf.DUMMYFUNCTION("""COMPUTED_VALUE"""),183.9)</f>
        <v>183.9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IFERROR(__xludf.DUMMYFUNCTION("""COMPUTED_VALUE"""),187.9)</f>
        <v>187.9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IFERROR(__xludf.DUMMYFUNCTION("""COMPUTED_VALUE"""),186.65)</f>
        <v>186.65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IFERROR(__xludf.DUMMYFUNCTION("""COMPUTED_VALUE"""),186.75)</f>
        <v>186.75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IFERROR(__xludf.DUMMYFUNCTION("""COMPUTED_VALUE"""),188.2)</f>
        <v>188.2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IFERROR(__xludf.DUMMYFUNCTION("""COMPUTED_VALUE"""),186.7)</f>
        <v>186.7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IFERROR(__xludf.DUMMYFUNCTION("""COMPUTED_VALUE"""),185.1)</f>
        <v>185.1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IFERROR(__xludf.DUMMYFUNCTION("""COMPUTED_VALUE"""),185.5)</f>
        <v>185.5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IFERROR(__xludf.DUMMYFUNCTION("""COMPUTED_VALUE"""),187.75)</f>
        <v>187.75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IFERROR(__xludf.DUMMYFUNCTION("""COMPUTED_VALUE"""),187.25)</f>
        <v>187.25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IFERROR(__xludf.DUMMYFUNCTION("""COMPUTED_VALUE"""),187.45)</f>
        <v>187.45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IFERROR(__xludf.DUMMYFUNCTION("""COMPUTED_VALUE"""),191.85)</f>
        <v>191.85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IFERROR(__xludf.DUMMYFUNCTION("""COMPUTED_VALUE"""),184.6)</f>
        <v>184.6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IFERROR(__xludf.DUMMYFUNCTION("""COMPUTED_VALUE"""),182.75)</f>
        <v>182.75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IFERROR(__xludf.DUMMYFUNCTION("""COMPUTED_VALUE"""),182.2)</f>
        <v>182.2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IFERROR(__xludf.DUMMYFUNCTION("""COMPUTED_VALUE"""),181.45)</f>
        <v>181.45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IFERROR(__xludf.DUMMYFUNCTION("""COMPUTED_VALUE"""),181.7)</f>
        <v>181.7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IFERROR(__xludf.DUMMYFUNCTION("""COMPUTED_VALUE"""),183.5)</f>
        <v>183.5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IFERROR(__xludf.DUMMYFUNCTION("""COMPUTED_VALUE"""),183.25)</f>
        <v>183.25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IFERROR(__xludf.DUMMYFUNCTION("""COMPUTED_VALUE"""),184.45)</f>
        <v>184.45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IFERROR(__xludf.DUMMYFUNCTION("""COMPUTED_VALUE"""),184.9)</f>
        <v>184.9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IFERROR(__xludf.DUMMYFUNCTION("""COMPUTED_VALUE"""),186.55)</f>
        <v>186.55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IFERROR(__xludf.DUMMYFUNCTION("""COMPUTED_VALUE"""),186.25)</f>
        <v>186.25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IFERROR(__xludf.DUMMYFUNCTION("""COMPUTED_VALUE"""),186.95)</f>
        <v>186.95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IFERROR(__xludf.DUMMYFUNCTION("""COMPUTED_VALUE"""),186.3)</f>
        <v>186.3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IFERROR(__xludf.DUMMYFUNCTION("""COMPUTED_VALUE"""),186.2)</f>
        <v>186.2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IFERROR(__xludf.DUMMYFUNCTION("""COMPUTED_VALUE"""),184.85)</f>
        <v>184.85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IFERROR(__xludf.DUMMYFUNCTION("""COMPUTED_VALUE"""),184.35)</f>
        <v>184.35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IFERROR(__xludf.DUMMYFUNCTION("""COMPUTED_VALUE"""),180.9)</f>
        <v>180.9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IFERROR(__xludf.DUMMYFUNCTION("""COMPUTED_VALUE"""),184.75)</f>
        <v>184.75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IFERROR(__xludf.DUMMYFUNCTION("""COMPUTED_VALUE"""),188.8)</f>
        <v>188.8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IFERROR(__xludf.DUMMYFUNCTION("""COMPUTED_VALUE"""),186.15)</f>
        <v>186.15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IFERROR(__xludf.DUMMYFUNCTION("""COMPUTED_VALUE"""),186.7)</f>
        <v>186.7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IFERROR(__xludf.DUMMYFUNCTION("""COMPUTED_VALUE"""),186.2)</f>
        <v>186.2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IFERROR(__xludf.DUMMYFUNCTION("""COMPUTED_VALUE"""),190.0)</f>
        <v>190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IFERROR(__xludf.DUMMYFUNCTION("""COMPUTED_VALUE"""),193.3)</f>
        <v>193.3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IFERROR(__xludf.DUMMYFUNCTION("""COMPUTED_VALUE"""),193.2)</f>
        <v>193.2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IFERROR(__xludf.DUMMYFUNCTION("""COMPUTED_VALUE"""),195.35)</f>
        <v>195.35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IFERROR(__xludf.DUMMYFUNCTION("""COMPUTED_VALUE"""),192.7)</f>
        <v>192.7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IFERROR(__xludf.DUMMYFUNCTION("""COMPUTED_VALUE"""),195.9)</f>
        <v>195.9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IFERROR(__xludf.DUMMYFUNCTION("""COMPUTED_VALUE"""),195.8)</f>
        <v>195.8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IFERROR(__xludf.DUMMYFUNCTION("""COMPUTED_VALUE"""),199.5)</f>
        <v>199.5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IFERROR(__xludf.DUMMYFUNCTION("""COMPUTED_VALUE"""),201.8)</f>
        <v>201.8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IFERROR(__xludf.DUMMYFUNCTION("""COMPUTED_VALUE"""),196.35)</f>
        <v>196.35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IFERROR(__xludf.DUMMYFUNCTION("""COMPUTED_VALUE"""),197.85)</f>
        <v>197.85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IFERROR(__xludf.DUMMYFUNCTION("""COMPUTED_VALUE"""),191.2)</f>
        <v>191.2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IFERROR(__xludf.DUMMYFUNCTION("""COMPUTED_VALUE"""),191.0)</f>
        <v>191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IFERROR(__xludf.DUMMYFUNCTION("""COMPUTED_VALUE"""),190.65)</f>
        <v>190.65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IFERROR(__xludf.DUMMYFUNCTION("""COMPUTED_VALUE"""),188.85)</f>
        <v>188.85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IFERROR(__xludf.DUMMYFUNCTION("""COMPUTED_VALUE"""),193.95)</f>
        <v>193.95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IFERROR(__xludf.DUMMYFUNCTION("""COMPUTED_VALUE"""),192.0)</f>
        <v>192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IFERROR(__xludf.DUMMYFUNCTION("""COMPUTED_VALUE"""),194.95)</f>
        <v>194.95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IFERROR(__xludf.DUMMYFUNCTION("""COMPUTED_VALUE"""),194.55)</f>
        <v>194.55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IFERROR(__xludf.DUMMYFUNCTION("""COMPUTED_VALUE"""),202.05)</f>
        <v>202.05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IFERROR(__xludf.DUMMYFUNCTION("""COMPUTED_VALUE"""),202.05)</f>
        <v>202.05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IFERROR(__xludf.DUMMYFUNCTION("""COMPUTED_VALUE"""),201.95)</f>
        <v>201.95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IFERROR(__xludf.DUMMYFUNCTION("""COMPUTED_VALUE"""),198.9)</f>
        <v>198.9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IFERROR(__xludf.DUMMYFUNCTION("""COMPUTED_VALUE"""),195.95)</f>
        <v>195.95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IFERROR(__xludf.DUMMYFUNCTION("""COMPUTED_VALUE"""),197.8)</f>
        <v>197.8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IFERROR(__xludf.DUMMYFUNCTION("""COMPUTED_VALUE"""),195.4)</f>
        <v>195.4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IFERROR(__xludf.DUMMYFUNCTION("""COMPUTED_VALUE"""),193.15)</f>
        <v>193.15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IFERROR(__xludf.DUMMYFUNCTION("""COMPUTED_VALUE"""),195.95)</f>
        <v>195.95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IFERROR(__xludf.DUMMYFUNCTION("""COMPUTED_VALUE"""),201.05)</f>
        <v>201.05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IFERROR(__xludf.DUMMYFUNCTION("""COMPUTED_VALUE"""),199.0)</f>
        <v>199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IFERROR(__xludf.DUMMYFUNCTION("""COMPUTED_VALUE"""),200.3)</f>
        <v>200.3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IFERROR(__xludf.DUMMYFUNCTION("""COMPUTED_VALUE"""),203.2)</f>
        <v>203.2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IFERROR(__xludf.DUMMYFUNCTION("""COMPUTED_VALUE"""),202.65)</f>
        <v>202.65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IFERROR(__xludf.DUMMYFUNCTION("""COMPUTED_VALUE"""),203.95)</f>
        <v>203.95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IFERROR(__xludf.DUMMYFUNCTION("""COMPUTED_VALUE"""),207.35)</f>
        <v>207.35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IFERROR(__xludf.DUMMYFUNCTION("""COMPUTED_VALUE"""),205.55)</f>
        <v>205.55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IFERROR(__xludf.DUMMYFUNCTION("""COMPUTED_VALUE"""),208.3)</f>
        <v>208.3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IFERROR(__xludf.DUMMYFUNCTION("""COMPUTED_VALUE"""),205.05)</f>
        <v>205.05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IFERROR(__xludf.DUMMYFUNCTION("""COMPUTED_VALUE"""),205.35)</f>
        <v>205.35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IFERROR(__xludf.DUMMYFUNCTION("""COMPUTED_VALUE"""),207.05)</f>
        <v>207.05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IFERROR(__xludf.DUMMYFUNCTION("""COMPUTED_VALUE"""),208.25)</f>
        <v>208.25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IFERROR(__xludf.DUMMYFUNCTION("""COMPUTED_VALUE"""),214.65)</f>
        <v>214.65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IFERROR(__xludf.DUMMYFUNCTION("""COMPUTED_VALUE"""),216.45)</f>
        <v>216.45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IFERROR(__xludf.DUMMYFUNCTION("""COMPUTED_VALUE"""),217.95)</f>
        <v>217.95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IFERROR(__xludf.DUMMYFUNCTION("""COMPUTED_VALUE"""),216.65)</f>
        <v>216.65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IFERROR(__xludf.DUMMYFUNCTION("""COMPUTED_VALUE"""),212.1)</f>
        <v>212.1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IFERROR(__xludf.DUMMYFUNCTION("""COMPUTED_VALUE"""),211.85)</f>
        <v>211.85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IFERROR(__xludf.DUMMYFUNCTION("""COMPUTED_VALUE"""),223.4)</f>
        <v>223.4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IFERROR(__xludf.DUMMYFUNCTION("""COMPUTED_VALUE"""),233.5)</f>
        <v>233.5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IFERROR(__xludf.DUMMYFUNCTION("""COMPUTED_VALUE"""),235.1)</f>
        <v>235.1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IFERROR(__xludf.DUMMYFUNCTION("""COMPUTED_VALUE"""),232.05)</f>
        <v>232.05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IFERROR(__xludf.DUMMYFUNCTION("""COMPUTED_VALUE"""),233.55)</f>
        <v>233.55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IFERROR(__xludf.DUMMYFUNCTION("""COMPUTED_VALUE"""),242.05)</f>
        <v>242.05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IFERROR(__xludf.DUMMYFUNCTION("""COMPUTED_VALUE"""),229.9)</f>
        <v>229.9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IFERROR(__xludf.DUMMYFUNCTION("""COMPUTED_VALUE"""),234.35)</f>
        <v>234.35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IFERROR(__xludf.DUMMYFUNCTION("""COMPUTED_VALUE"""),234.05)</f>
        <v>234.05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IFERROR(__xludf.DUMMYFUNCTION("""COMPUTED_VALUE"""),252.5)</f>
        <v>252.5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IFERROR(__xludf.DUMMYFUNCTION("""COMPUTED_VALUE"""),249.2)</f>
        <v>249.2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IFERROR(__xludf.DUMMYFUNCTION("""COMPUTED_VALUE"""),252.25)</f>
        <v>252.25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IFERROR(__xludf.DUMMYFUNCTION("""COMPUTED_VALUE"""),247.65)</f>
        <v>247.65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IFERROR(__xludf.DUMMYFUNCTION("""COMPUTED_VALUE"""),257.25)</f>
        <v>257.25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IFERROR(__xludf.DUMMYFUNCTION("""COMPUTED_VALUE"""),262.95)</f>
        <v>262.95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IFERROR(__xludf.DUMMYFUNCTION("""COMPUTED_VALUE"""),272.3)</f>
        <v>272.3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IFERROR(__xludf.DUMMYFUNCTION("""COMPUTED_VALUE"""),271.9)</f>
        <v>271.9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IFERROR(__xludf.DUMMYFUNCTION("""COMPUTED_VALUE"""),273.15)</f>
        <v>273.15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IFERROR(__xludf.DUMMYFUNCTION("""COMPUTED_VALUE"""),267.55)</f>
        <v>267.55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IFERROR(__xludf.DUMMYFUNCTION("""COMPUTED_VALUE"""),257.9)</f>
        <v>257.9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IFERROR(__xludf.DUMMYFUNCTION("""COMPUTED_VALUE"""),259.5)</f>
        <v>259.5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IFERROR(__xludf.DUMMYFUNCTION("""COMPUTED_VALUE"""),268.85)</f>
        <v>268.85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IFERROR(__xludf.DUMMYFUNCTION("""COMPUTED_VALUE"""),277.3)</f>
        <v>277.3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IFERROR(__xludf.DUMMYFUNCTION("""COMPUTED_VALUE"""),274.7)</f>
        <v>274.7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IFERROR(__xludf.DUMMYFUNCTION("""COMPUTED_VALUE"""),274.65)</f>
        <v>274.65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IFERROR(__xludf.DUMMYFUNCTION("""COMPUTED_VALUE"""),276.6)</f>
        <v>276.6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IFERROR(__xludf.DUMMYFUNCTION("""COMPUTED_VALUE"""),272.95)</f>
        <v>272.95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IFERROR(__xludf.DUMMYFUNCTION("""COMPUTED_VALUE"""),274.7)</f>
        <v>274.7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IFERROR(__xludf.DUMMYFUNCTION("""COMPUTED_VALUE"""),272.2)</f>
        <v>272.2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IFERROR(__xludf.DUMMYFUNCTION("""COMPUTED_VALUE"""),269.85)</f>
        <v>269.85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IFERROR(__xludf.DUMMYFUNCTION("""COMPUTED_VALUE"""),269.35)</f>
        <v>269.35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IFERROR(__xludf.DUMMYFUNCTION("""COMPUTED_VALUE"""),265.75)</f>
        <v>265.75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IFERROR(__xludf.DUMMYFUNCTION("""COMPUTED_VALUE"""),264.6)</f>
        <v>264.6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IFERROR(__xludf.DUMMYFUNCTION("""COMPUTED_VALUE"""),270.55)</f>
        <v>270.55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IFERROR(__xludf.DUMMYFUNCTION("""COMPUTED_VALUE"""),279.2)</f>
        <v>279.2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IFERROR(__xludf.DUMMYFUNCTION("""COMPUTED_VALUE"""),283.75)</f>
        <v>283.75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IFERROR(__xludf.DUMMYFUNCTION("""COMPUTED_VALUE"""),280.25)</f>
        <v>280.25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IFERROR(__xludf.DUMMYFUNCTION("""COMPUTED_VALUE"""),278.1)</f>
        <v>278.1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IFERROR(__xludf.DUMMYFUNCTION("""COMPUTED_VALUE"""),274.0)</f>
        <v>274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IFERROR(__xludf.DUMMYFUNCTION("""COMPUTED_VALUE"""),270.4)</f>
        <v>270.4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IFERROR(__xludf.DUMMYFUNCTION("""COMPUTED_VALUE"""),255.35)</f>
        <v>255.35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IFERROR(__xludf.DUMMYFUNCTION("""COMPUTED_VALUE"""),263.25)</f>
        <v>263.25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IFERROR(__xludf.DUMMYFUNCTION("""COMPUTED_VALUE"""),258.75)</f>
        <v>258.75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IFERROR(__xludf.DUMMYFUNCTION("""COMPUTED_VALUE"""),261.6)</f>
        <v>261.6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IFERROR(__xludf.DUMMYFUNCTION("""COMPUTED_VALUE"""),259.25)</f>
        <v>259.25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IFERROR(__xludf.DUMMYFUNCTION("""COMPUTED_VALUE"""),263.85)</f>
        <v>263.85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IFERROR(__xludf.DUMMYFUNCTION("""COMPUTED_VALUE"""),262.95)</f>
        <v>262.95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IFERROR(__xludf.DUMMYFUNCTION("""COMPUTED_VALUE"""),263.25)</f>
        <v>263.25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IFERROR(__xludf.DUMMYFUNCTION("""COMPUTED_VALUE"""),265.5)</f>
        <v>265.5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IFERROR(__xludf.DUMMYFUNCTION("""COMPUTED_VALUE"""),261.75)</f>
        <v>261.75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IFERROR(__xludf.DUMMYFUNCTION("""COMPUTED_VALUE"""),268.05)</f>
        <v>268.05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IFERROR(__xludf.DUMMYFUNCTION("""COMPUTED_VALUE"""),269.9)</f>
        <v>269.9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IFERROR(__xludf.DUMMYFUNCTION("""COMPUTED_VALUE"""),272.5)</f>
        <v>272.5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IFERROR(__xludf.DUMMYFUNCTION("""COMPUTED_VALUE"""),275.35)</f>
        <v>275.35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IFERROR(__xludf.DUMMYFUNCTION("""COMPUTED_VALUE"""),269.0)</f>
        <v>269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IFERROR(__xludf.DUMMYFUNCTION("""COMPUTED_VALUE"""),267.95)</f>
        <v>267.95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IFERROR(__xludf.DUMMYFUNCTION("""COMPUTED_VALUE"""),270.4)</f>
        <v>270.4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IFERROR(__xludf.DUMMYFUNCTION("""COMPUTED_VALUE"""),268.95)</f>
        <v>268.95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IFERROR(__xludf.DUMMYFUNCTION("""COMPUTED_VALUE"""),272.0)</f>
        <v>272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IFERROR(__xludf.DUMMYFUNCTION("""COMPUTED_VALUE"""),265.7)</f>
        <v>265.7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IFERROR(__xludf.DUMMYFUNCTION("""COMPUTED_VALUE"""),279.85)</f>
        <v>279.85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IFERROR(__xludf.DUMMYFUNCTION("""COMPUTED_VALUE"""),283.15)</f>
        <v>283.15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IFERROR(__xludf.DUMMYFUNCTION("""COMPUTED_VALUE"""),274.15)</f>
        <v>274.15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IFERROR(__xludf.DUMMYFUNCTION("""COMPUTED_VALUE"""),275.25)</f>
        <v>275.25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IFERROR(__xludf.DUMMYFUNCTION("""COMPUTED_VALUE"""),276.8)</f>
        <v>276.8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IFERROR(__xludf.DUMMYFUNCTION("""COMPUTED_VALUE"""),276.8)</f>
        <v>276.8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IFERROR(__xludf.DUMMYFUNCTION("""COMPUTED_VALUE"""),279.35)</f>
        <v>279.35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IFERROR(__xludf.DUMMYFUNCTION("""COMPUTED_VALUE"""),281.95)</f>
        <v>281.95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IFERROR(__xludf.DUMMYFUNCTION("""COMPUTED_VALUE"""),282.9)</f>
        <v>282.9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IFERROR(__xludf.DUMMYFUNCTION("""COMPUTED_VALUE"""),283.2)</f>
        <v>283.2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IFERROR(__xludf.DUMMYFUNCTION("""COMPUTED_VALUE"""),282.85)</f>
        <v>282.85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IFERROR(__xludf.DUMMYFUNCTION("""COMPUTED_VALUE"""),282.8)</f>
        <v>282.8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IFERROR(__xludf.DUMMYFUNCTION("""COMPUTED_VALUE"""),286.1)</f>
        <v>286.1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IFERROR(__xludf.DUMMYFUNCTION("""COMPUTED_VALUE"""),282.15)</f>
        <v>282.15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IFERROR(__xludf.DUMMYFUNCTION("""COMPUTED_VALUE"""),273.6)</f>
        <v>273.6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IFERROR(__xludf.DUMMYFUNCTION("""COMPUTED_VALUE"""),276.85)</f>
        <v>276.85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IFERROR(__xludf.DUMMYFUNCTION("""COMPUTED_VALUE"""),265.25)</f>
        <v>265.25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IFERROR(__xludf.DUMMYFUNCTION("""COMPUTED_VALUE"""),270.25)</f>
        <v>270.25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IFERROR(__xludf.DUMMYFUNCTION("""COMPUTED_VALUE"""),266.9)</f>
        <v>266.9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IFERROR(__xludf.DUMMYFUNCTION("""COMPUTED_VALUE"""),272.9)</f>
        <v>272.9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IFERROR(__xludf.DUMMYFUNCTION("""COMPUTED_VALUE"""),273.45)</f>
        <v>273.45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IFERROR(__xludf.DUMMYFUNCTION("""COMPUTED_VALUE"""),277.65)</f>
        <v>277.65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IFERROR(__xludf.DUMMYFUNCTION("""COMPUTED_VALUE"""),277.45)</f>
        <v>277.45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IFERROR(__xludf.DUMMYFUNCTION("""COMPUTED_VALUE"""),280.1)</f>
        <v>280.1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IFERROR(__xludf.DUMMYFUNCTION("""COMPUTED_VALUE"""),278.0)</f>
        <v>278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IFERROR(__xludf.DUMMYFUNCTION("""COMPUTED_VALUE"""),283.45)</f>
        <v>283.45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IFERROR(__xludf.DUMMYFUNCTION("""COMPUTED_VALUE"""),283.25)</f>
        <v>283.25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IFERROR(__xludf.DUMMYFUNCTION("""COMPUTED_VALUE"""),277.65)</f>
        <v>277.65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IFERROR(__xludf.DUMMYFUNCTION("""COMPUTED_VALUE"""),274.3)</f>
        <v>274.3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IFERROR(__xludf.DUMMYFUNCTION("""COMPUTED_VALUE"""),271.85)</f>
        <v>271.85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IFERROR(__xludf.DUMMYFUNCTION("""COMPUTED_VALUE"""),266.7)</f>
        <v>266.7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IFERROR(__xludf.DUMMYFUNCTION("""COMPUTED_VALUE"""),264.35)</f>
        <v>264.35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IFERROR(__xludf.DUMMYFUNCTION("""COMPUTED_VALUE"""),284.1)</f>
        <v>284.1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IFERROR(__xludf.DUMMYFUNCTION("""COMPUTED_VALUE"""),236.3)</f>
        <v>236.3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IFERROR(__xludf.DUMMYFUNCTION("""COMPUTED_VALUE"""),247.5)</f>
        <v>247.5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IFERROR(__xludf.DUMMYFUNCTION("""COMPUTED_VALUE"""),252.3)</f>
        <v>252.3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IFERROR(__xludf.DUMMYFUNCTION("""COMPUTED_VALUE"""),260.4)</f>
        <v>260.4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IFERROR(__xludf.DUMMYFUNCTION("""COMPUTED_VALUE"""),259.15)</f>
        <v>259.15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IFERROR(__xludf.DUMMYFUNCTION("""COMPUTED_VALUE"""),273.55)</f>
        <v>273.55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IFERROR(__xludf.DUMMYFUNCTION("""COMPUTED_VALUE"""),275.5)</f>
        <v>275.5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IFERROR(__xludf.DUMMYFUNCTION("""COMPUTED_VALUE"""),276.55)</f>
        <v>276.55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IFERROR(__xludf.DUMMYFUNCTION("""COMPUTED_VALUE"""),275.4)</f>
        <v>275.4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IFERROR(__xludf.DUMMYFUNCTION("""COMPUTED_VALUE"""),275.8)</f>
        <v>275.8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IFERROR(__xludf.DUMMYFUNCTION("""COMPUTED_VALUE"""),271.55)</f>
        <v>271.55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IFERROR(__xludf.DUMMYFUNCTION("""COMPUTED_VALUE"""),271.85)</f>
        <v>271.85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IFERROR(__xludf.DUMMYFUNCTION("""COMPUTED_VALUE"""),269.65)</f>
        <v>269.65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IFERROR(__xludf.DUMMYFUNCTION("""COMPUTED_VALUE"""),269.9)</f>
        <v>269.9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IFERROR(__xludf.DUMMYFUNCTION("""COMPUTED_VALUE"""),267.0)</f>
        <v>267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IFERROR(__xludf.DUMMYFUNCTION("""COMPUTED_VALUE"""),267.75)</f>
        <v>267.75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IFERROR(__xludf.DUMMYFUNCTION("""COMPUTED_VALUE"""),267.5)</f>
        <v>267.5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IFERROR(__xludf.DUMMYFUNCTION("""COMPUTED_VALUE"""),274.2)</f>
        <v>274.2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IFERROR(__xludf.DUMMYFUNCTION("""COMPUTED_VALUE"""),272.95)</f>
        <v>272.95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IFERROR(__xludf.DUMMYFUNCTION("""COMPUTED_VALUE"""),274.85)</f>
        <v>274.85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IFERROR(__xludf.DUMMYFUNCTION("""COMPUTED_VALUE"""),274.7)</f>
        <v>274.7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IFERROR(__xludf.DUMMYFUNCTION("""COMPUTED_VALUE"""),277.05)</f>
        <v>277.05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IFERROR(__xludf.DUMMYFUNCTION("""COMPUTED_VALUE"""),288.2)</f>
        <v>288.2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IFERROR(__xludf.DUMMYFUNCTION("""COMPUTED_VALUE"""),299.15)</f>
        <v>299.15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IFERROR(__xludf.DUMMYFUNCTION("""COMPUTED_VALUE"""),297.45)</f>
        <v>297.45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IFERROR(__xludf.DUMMYFUNCTION("""COMPUTED_VALUE"""),298.15)</f>
        <v>298.15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IFERROR(__xludf.DUMMYFUNCTION("""COMPUTED_VALUE"""),304.75)</f>
        <v>304.75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IFERROR(__xludf.DUMMYFUNCTION("""COMPUTED_VALUE"""),307.1)</f>
        <v>307.1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IFERROR(__xludf.DUMMYFUNCTION("""COMPUTED_VALUE"""),322.5)</f>
        <v>322.5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IFERROR(__xludf.DUMMYFUNCTION("""COMPUTED_VALUE"""),322.65)</f>
        <v>322.65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IFERROR(__xludf.DUMMYFUNCTION("""COMPUTED_VALUE"""),331.7)</f>
        <v>331.7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IFERROR(__xludf.DUMMYFUNCTION("""COMPUTED_VALUE"""),319.65)</f>
        <v>319.65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IFERROR(__xludf.DUMMYFUNCTION("""COMPUTED_VALUE"""),320.8)</f>
        <v>320.8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IFERROR(__xludf.DUMMYFUNCTION("""COMPUTED_VALUE"""),314.15)</f>
        <v>314.15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IFERROR(__xludf.DUMMYFUNCTION("""COMPUTED_VALUE"""),319.55)</f>
        <v>319.55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IFERROR(__xludf.DUMMYFUNCTION("""COMPUTED_VALUE"""),335.8)</f>
        <v>335.8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IFERROR(__xludf.DUMMYFUNCTION("""COMPUTED_VALUE"""),331.6)</f>
        <v>331.6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IFERROR(__xludf.DUMMYFUNCTION("""COMPUTED_VALUE"""),332.9)</f>
        <v>332.9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IFERROR(__xludf.DUMMYFUNCTION("""COMPUTED_VALUE"""),331.9)</f>
        <v>331.9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IFERROR(__xludf.DUMMYFUNCTION("""COMPUTED_VALUE"""),334.2)</f>
        <v>334.2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IFERROR(__xludf.DUMMYFUNCTION("""COMPUTED_VALUE"""),341.75)</f>
        <v>341.75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IFERROR(__xludf.DUMMYFUNCTION("""COMPUTED_VALUE"""),330.1)</f>
        <v>330.1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IFERROR(__xludf.DUMMYFUNCTION("""COMPUTED_VALUE"""),310.25)</f>
        <v>310.25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IFERROR(__xludf.DUMMYFUNCTION("""COMPUTED_VALUE"""),306.1)</f>
        <v>306.1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IFERROR(__xludf.DUMMYFUNCTION("""COMPUTED_VALUE"""),329.1)</f>
        <v>329.1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IFERROR(__xludf.DUMMYFUNCTION("""COMPUTED_VALUE"""),322.7)</f>
        <v>322.7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IFERROR(__xludf.DUMMYFUNCTION("""COMPUTED_VALUE"""),332.55)</f>
        <v>332.55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IFERROR(__xludf.DUMMYFUNCTION("""COMPUTED_VALUE"""),341.3)</f>
        <v>341.3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IFERROR(__xludf.DUMMYFUNCTION("""COMPUTED_VALUE"""),335.9)</f>
        <v>335.9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IFERROR(__xludf.DUMMYFUNCTION("""COMPUTED_VALUE"""),328.15)</f>
        <v>328.15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IFERROR(__xludf.DUMMYFUNCTION("""COMPUTED_VALUE"""),329.6)</f>
        <v>329.6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IFERROR(__xludf.DUMMYFUNCTION("""COMPUTED_VALUE"""),335.3)</f>
        <v>335.3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IFERROR(__xludf.DUMMYFUNCTION("""COMPUTED_VALUE"""),330.1)</f>
        <v>330.1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IFERROR(__xludf.DUMMYFUNCTION("""COMPUTED_VALUE"""),327.7)</f>
        <v>327.7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IFERROR(__xludf.DUMMYFUNCTION("""COMPUTED_VALUE"""),324.35)</f>
        <v>324.35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IFERROR(__xludf.DUMMYFUNCTION("""COMPUTED_VALUE"""),318.9)</f>
        <v>318.9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IFERROR(__xludf.DUMMYFUNCTION("""COMPUTED_VALUE"""),327.85)</f>
        <v>327.85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IFERROR(__xludf.DUMMYFUNCTION("""COMPUTED_VALUE"""),328.85)</f>
        <v>328.85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IFERROR(__xludf.DUMMYFUNCTION("""COMPUTED_VALUE"""),327.8)</f>
        <v>327.8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IFERROR(__xludf.DUMMYFUNCTION("""COMPUTED_VALUE"""),329.6)</f>
        <v>329.6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IFERROR(__xludf.DUMMYFUNCTION("""COMPUTED_VALUE"""),330.75)</f>
        <v>330.75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IFERROR(__xludf.DUMMYFUNCTION("""COMPUTED_VALUE"""),326.2)</f>
        <v>326.2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IFERROR(__xludf.DUMMYFUNCTION("""COMPUTED_VALUE"""),322.2)</f>
        <v>322.2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IFERROR(__xludf.DUMMYFUNCTION("""COMPUTED_VALUE"""),314.4)</f>
        <v>314.4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IFERROR(__xludf.DUMMYFUNCTION("""COMPUTED_VALUE"""),311.4)</f>
        <v>311.4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IFERROR(__xludf.DUMMYFUNCTION("""COMPUTED_VALUE"""),308.8)</f>
        <v>308.8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IFERROR(__xludf.DUMMYFUNCTION("""COMPUTED_VALUE"""),298.9)</f>
        <v>298.9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IFERROR(__xludf.DUMMYFUNCTION("""COMPUTED_VALUE"""),295.6)</f>
        <v>295.6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IFERROR(__xludf.DUMMYFUNCTION("""COMPUTED_VALUE"""),285.3)</f>
        <v>285.3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IFERROR(__xludf.DUMMYFUNCTION("""COMPUTED_VALUE"""),294.05)</f>
        <v>294.05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IFERROR(__xludf.DUMMYFUNCTION("""COMPUTED_VALUE"""),291.45)</f>
        <v>291.45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IFERROR(__xludf.DUMMYFUNCTION("""COMPUTED_VALUE"""),292.5)</f>
        <v>292.5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IFERROR(__xludf.DUMMYFUNCTION("""COMPUTED_VALUE"""),294.65)</f>
        <v>294.65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IFERROR(__xludf.DUMMYFUNCTION("""COMPUTED_VALUE"""),290.4)</f>
        <v>290.4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IFERROR(__xludf.DUMMYFUNCTION("""COMPUTED_VALUE"""),285.25)</f>
        <v>285.25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IFERROR(__xludf.DUMMYFUNCTION("""COMPUTED_VALUE"""),286.25)</f>
        <v>286.25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IFERROR(__xludf.DUMMYFUNCTION("""COMPUTED_VALUE"""),295.45)</f>
        <v>295.45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IFERROR(__xludf.DUMMYFUNCTION("""COMPUTED_VALUE"""),299.45)</f>
        <v>299.45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IFERROR(__xludf.DUMMYFUNCTION("""COMPUTED_VALUE"""),298.7)</f>
        <v>298.7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IFERROR(__xludf.DUMMYFUNCTION("""COMPUTED_VALUE"""),295.2)</f>
        <v>295.2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IFERROR(__xludf.DUMMYFUNCTION("""COMPUTED_VALUE"""),297.2)</f>
        <v>297.2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IFERROR(__xludf.DUMMYFUNCTION("""COMPUTED_VALUE"""),297.6)</f>
        <v>297.6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IFERROR(__xludf.DUMMYFUNCTION("""COMPUTED_VALUE"""),291.95)</f>
        <v>291.95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IFERROR(__xludf.DUMMYFUNCTION("""COMPUTED_VALUE"""),292.05)</f>
        <v>292.05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IFERROR(__xludf.DUMMYFUNCTION("""COMPUTED_VALUE"""),295.25)</f>
        <v>295.25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IFERROR(__xludf.DUMMYFUNCTION("""COMPUTED_VALUE"""),289.45)</f>
        <v>289.45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IFERROR(__xludf.DUMMYFUNCTION("""COMPUTED_VALUE"""),293.45)</f>
        <v>293.45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IFERROR(__xludf.DUMMYFUNCTION("""COMPUTED_VALUE"""),288.5)</f>
        <v>288.5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IFERROR(__xludf.DUMMYFUNCTION("""COMPUTED_VALUE"""),288.75)</f>
        <v>288.75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IFERROR(__xludf.DUMMYFUNCTION("""COMPUTED_VALUE"""),292.55)</f>
        <v>292.55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IFERROR(__xludf.DUMMYFUNCTION("""COMPUTED_VALUE"""),286.5)</f>
        <v>286.5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IFERROR(__xludf.DUMMYFUNCTION("""COMPUTED_VALUE"""),283.7)</f>
        <v>283.7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IFERROR(__xludf.DUMMYFUNCTION("""COMPUTED_VALUE"""),285.4)</f>
        <v>285.4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IFERROR(__xludf.DUMMYFUNCTION("""COMPUTED_VALUE"""),281.6)</f>
        <v>281.6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IFERROR(__xludf.DUMMYFUNCTION("""COMPUTED_VALUE"""),283.3)</f>
        <v>283.3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IFERROR(__xludf.DUMMYFUNCTION("""COMPUTED_VALUE"""),276.6)</f>
        <v>276.6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IFERROR(__xludf.DUMMYFUNCTION("""COMPUTED_VALUE"""),270.8)</f>
        <v>270.8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IFERROR(__xludf.DUMMYFUNCTION("""COMPUTED_VALUE"""),270.85)</f>
        <v>270.85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IFERROR(__xludf.DUMMYFUNCTION("""COMPUTED_VALUE"""),269.1)</f>
        <v>269.1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IFERROR(__xludf.DUMMYFUNCTION("""COMPUTED_VALUE"""),264.05)</f>
        <v>264.05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IFERROR(__xludf.DUMMYFUNCTION("""COMPUTED_VALUE"""),263.35)</f>
        <v>263.35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IFERROR(__xludf.DUMMYFUNCTION("""COMPUTED_VALUE"""),265.0)</f>
        <v>265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IFERROR(__xludf.DUMMYFUNCTION("""COMPUTED_VALUE"""),261.65)</f>
        <v>261.65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IFERROR(__xludf.DUMMYFUNCTION("""COMPUTED_VALUE"""),266.15)</f>
        <v>266.15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IFERROR(__xludf.DUMMYFUNCTION("""COMPUTED_VALUE"""),265.3)</f>
        <v>265.3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IFERROR(__xludf.DUMMYFUNCTION("""COMPUTED_VALUE"""),267.4)</f>
        <v>267.4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IFERROR(__xludf.DUMMYFUNCTION("""COMPUTED_VALUE"""),269.05)</f>
        <v>269.05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IFERROR(__xludf.DUMMYFUNCTION("""COMPUTED_VALUE"""),265.2)</f>
        <v>265.2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IFERROR(__xludf.DUMMYFUNCTION("""COMPUTED_VALUE"""),262.55)</f>
        <v>262.55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IFERROR(__xludf.DUMMYFUNCTION("""COMPUTED_VALUE"""),256.9)</f>
        <v>256.9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IFERROR(__xludf.DUMMYFUNCTION("""COMPUTED_VALUE"""),256.15)</f>
        <v>256.15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IFERROR(__xludf.DUMMYFUNCTION("""COMPUTED_VALUE"""),252.55)</f>
        <v>252.55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IFERROR(__xludf.DUMMYFUNCTION("""COMPUTED_VALUE"""),250.8)</f>
        <v>250.8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IFERROR(__xludf.DUMMYFUNCTION("""COMPUTED_VALUE"""),250.65)</f>
        <v>250.65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IFERROR(__xludf.DUMMYFUNCTION("""COMPUTED_VALUE"""),248.0)</f>
        <v>248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IFERROR(__xludf.DUMMYFUNCTION("""COMPUTED_VALUE"""),242.15)</f>
        <v>242.15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IFERROR(__xludf.DUMMYFUNCTION("""COMPUTED_VALUE"""),245.6)</f>
        <v>245.6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IFERROR(__xludf.DUMMYFUNCTION("""COMPUTED_VALUE"""),257.9)</f>
        <v>257.9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IFERROR(__xludf.DUMMYFUNCTION("""COMPUTED_VALUE"""),254.25)</f>
        <v>254.25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IFERROR(__xludf.DUMMYFUNCTION("""COMPUTED_VALUE"""),254.3)</f>
        <v>254.3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IFERROR(__xludf.DUMMYFUNCTION("""COMPUTED_VALUE"""),252.2)</f>
        <v>252.2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IFERROR(__xludf.DUMMYFUNCTION("""COMPUTED_VALUE"""),256.7)</f>
        <v>256.7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IFERROR(__xludf.DUMMYFUNCTION("""COMPUTED_VALUE"""),257.55)</f>
        <v>257.55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IFERROR(__xludf.DUMMYFUNCTION("""COMPUTED_VALUE"""),262.35)</f>
        <v>262.35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IFERROR(__xludf.DUMMYFUNCTION("""COMPUTED_VALUE"""),260.7)</f>
        <v>260.7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IFERROR(__xludf.DUMMYFUNCTION("""COMPUTED_VALUE"""),261.3)</f>
        <v>261.3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IFERROR(__xludf.DUMMYFUNCTION("""COMPUTED_VALUE"""),260.05)</f>
        <v>260.05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IFERROR(__xludf.DUMMYFUNCTION("""COMPUTED_VALUE"""),258.9)</f>
        <v>258.9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IFERROR(__xludf.DUMMYFUNCTION("""COMPUTED_VALUE"""),256.9)</f>
        <v>256.9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IFERROR(__xludf.DUMMYFUNCTION("""COMPUTED_VALUE"""),256.6)</f>
        <v>256.6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IFERROR(__xludf.DUMMYFUNCTION("""COMPUTED_VALUE"""),254.05)</f>
        <v>254.05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IFERROR(__xludf.DUMMYFUNCTION("""COMPUTED_VALUE"""),254.25)</f>
        <v>254.25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IFERROR(__xludf.DUMMYFUNCTION("""COMPUTED_VALUE"""),251.8)</f>
        <v>251.8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IFERROR(__xludf.DUMMYFUNCTION("""COMPUTED_VALUE"""),247.4)</f>
        <v>247.4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IFERROR(__xludf.DUMMYFUNCTION("""COMPUTED_VALUE"""),244.15)</f>
        <v>244.15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IFERROR(__xludf.DUMMYFUNCTION("""COMPUTED_VALUE"""),241.85)</f>
        <v>241.85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IFERROR(__xludf.DUMMYFUNCTION("""COMPUTED_VALUE"""),237.1)</f>
        <v>237.1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IFERROR(__xludf.DUMMYFUNCTION("""COMPUTED_VALUE"""),240.85)</f>
        <v>240.85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IFERROR(__xludf.DUMMYFUNCTION("""COMPUTED_VALUE"""),238.95)</f>
        <v>238.95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IFERROR(__xludf.DUMMYFUNCTION("""COMPUTED_VALUE"""),240.25)</f>
        <v>240.25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IFERROR(__xludf.DUMMYFUNCTION("""COMPUTED_VALUE"""),236.9)</f>
        <v>236.9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IFERROR(__xludf.DUMMYFUNCTION("""COMPUTED_VALUE"""),232.65)</f>
        <v>232.65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IFERROR(__xludf.DUMMYFUNCTION("""COMPUTED_VALUE"""),239.25)</f>
        <v>239.25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IFERROR(__xludf.DUMMYFUNCTION("""COMPUTED_VALUE"""),236.95)</f>
        <v>236.95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IFERROR(__xludf.DUMMYFUNCTION("""COMPUTED_VALUE"""),246.07)</f>
        <v>246.07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IFERROR(__xludf.DUMMYFUNCTION("""COMPUTED_VALUE"""),258.89)</f>
        <v>258.89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IFERROR(__xludf.DUMMYFUNCTION("""COMPUTED_VALUE"""),254.36)</f>
        <v>254.36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IFERROR(__xludf.DUMMYFUNCTION("""COMPUTED_VALUE"""),263.49)</f>
        <v>263.49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IFERROR(__xludf.DUMMYFUNCTION("""COMPUTED_VALUE"""),271.33)</f>
        <v>271.33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IFERROR(__xludf.DUMMYFUNCTION("""COMPUTED_VALUE"""),263.18)</f>
        <v>263.18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IFERROR(__xludf.DUMMYFUNCTION("""COMPUTED_VALUE"""),263.02)</f>
        <v>263.02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IFERROR(__xludf.DUMMYFUNCTION("""COMPUTED_VALUE"""),255.73)</f>
        <v>255.73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IFERROR(__xludf.DUMMYFUNCTION("""COMPUTED_VALUE"""),260.37)</f>
        <v>260.37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IFERROR(__xludf.DUMMYFUNCTION("""COMPUTED_VALUE"""),258.18)</f>
        <v>258.18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IFERROR(__xludf.DUMMYFUNCTION("""COMPUTED_VALUE"""),263.18)</f>
        <v>263.18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IFERROR(__xludf.DUMMYFUNCTION("""COMPUTED_VALUE"""),266.57)</f>
        <v>266.57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IFERROR(__xludf.DUMMYFUNCTION("""COMPUTED_VALUE"""),269.36)</f>
        <v>269.36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IFERROR(__xludf.DUMMYFUNCTION("""COMPUTED_VALUE"""),265.8)</f>
        <v>265.8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IFERROR(__xludf.DUMMYFUNCTION("""COMPUTED_VALUE"""),264.05)</f>
        <v>264.05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IFERROR(__xludf.DUMMYFUNCTION("""COMPUTED_VALUE"""),263.05)</f>
        <v>263.05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IFERROR(__xludf.DUMMYFUNCTION("""COMPUTED_VALUE"""),256.51)</f>
        <v>256.51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IFERROR(__xludf.DUMMYFUNCTION("""COMPUTED_VALUE"""),250.78)</f>
        <v>250.78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IFERROR(__xludf.DUMMYFUNCTION("""COMPUTED_VALUE"""),248.68)</f>
        <v>248.68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IFERROR(__xludf.DUMMYFUNCTION("""COMPUTED_VALUE"""),251.4)</f>
        <v>251.4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IFERROR(__xludf.DUMMYFUNCTION("""COMPUTED_VALUE"""),256.72)</f>
        <v>256.72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IFERROR(__xludf.DUMMYFUNCTION("""COMPUTED_VALUE"""),262.61)</f>
        <v>262.61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IFERROR(__xludf.DUMMYFUNCTION("""COMPUTED_VALUE"""),249.0)</f>
        <v>249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IFERROR(__xludf.DUMMYFUNCTION("""COMPUTED_VALUE"""),254.1)</f>
        <v>254.1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IFERROR(__xludf.DUMMYFUNCTION("""COMPUTED_VALUE"""),261.65)</f>
        <v>261.65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IFERROR(__xludf.DUMMYFUNCTION("""COMPUTED_VALUE"""),256.15)</f>
        <v>256.15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IFERROR(__xludf.DUMMYFUNCTION("""COMPUTED_VALUE"""),248.9)</f>
        <v>248.9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IFERROR(__xludf.DUMMYFUNCTION("""COMPUTED_VALUE"""),242.45)</f>
        <v>242.45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IFERROR(__xludf.DUMMYFUNCTION("""COMPUTED_VALUE"""),238.95)</f>
        <v>238.95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IFERROR(__xludf.DUMMYFUNCTION("""COMPUTED_VALUE"""),237.4)</f>
        <v>237.4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IFERROR(__xludf.DUMMYFUNCTION("""COMPUTED_VALUE"""),234.95)</f>
        <v>234.95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IFERROR(__xludf.DUMMYFUNCTION("""COMPUTED_VALUE"""),230.5)</f>
        <v>230.5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IFERROR(__xludf.DUMMYFUNCTION("""COMPUTED_VALUE"""),233.65)</f>
        <v>233.65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IFERROR(__xludf.DUMMYFUNCTION("""COMPUTED_VALUE"""),236.6)</f>
        <v>236.6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IFERROR(__xludf.DUMMYFUNCTION("""COMPUTED_VALUE"""),238.3)</f>
        <v>238.3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IFERROR(__xludf.DUMMYFUNCTION("""COMPUTED_VALUE"""),241.9)</f>
        <v>241.9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IFERROR(__xludf.DUMMYFUNCTION("""COMPUTED_VALUE"""),239.9)</f>
        <v>239.9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IFERROR(__xludf.DUMMYFUNCTION("""COMPUTED_VALUE"""),234.35)</f>
        <v>234.35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IFERROR(__xludf.DUMMYFUNCTION("""COMPUTED_VALUE"""),233.0)</f>
        <v>233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IFERROR(__xludf.DUMMYFUNCTION("""COMPUTED_VALUE"""),231.0)</f>
        <v>231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IFERROR(__xludf.DUMMYFUNCTION("""COMPUTED_VALUE"""),225.25)</f>
        <v>225.25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IFERROR(__xludf.DUMMYFUNCTION("""COMPUTED_VALUE"""),225.13)</f>
        <v>225.13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IFERROR(__xludf.DUMMYFUNCTION("""COMPUTED_VALUE"""),226.76)</f>
        <v>226.76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IFERROR(__xludf.DUMMYFUNCTION("""COMPUTED_VALUE"""),228.94)</f>
        <v>228.94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IFERROR(__xludf.DUMMYFUNCTION("""COMPUTED_VALUE"""),232.6)</f>
        <v>232.6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IFERROR(__xludf.DUMMYFUNCTION("""COMPUTED_VALUE"""),232.89)</f>
        <v>232.89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IFERROR(__xludf.DUMMYFUNCTION("""COMPUTED_VALUE"""),223.19)</f>
        <v>223.19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IFERROR(__xludf.DUMMYFUNCTION("""COMPUTED_VALUE"""),226.72)</f>
        <v>226.72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IFERROR(__xludf.DUMMYFUNCTION("""COMPUTED_VALUE"""),224.4)</f>
        <v>224.4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IFERROR(__xludf.DUMMYFUNCTION("""COMPUTED_VALUE"""),225.43)</f>
        <v>225.43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IFERROR(__xludf.DUMMYFUNCTION("""COMPUTED_VALUE"""),229.74)</f>
        <v>229.74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IFERROR(__xludf.DUMMYFUNCTION("""COMPUTED_VALUE"""),232.12)</f>
        <v>232.12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IFERROR(__xludf.DUMMYFUNCTION("""COMPUTED_VALUE"""),232.57)</f>
        <v>232.57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IFERROR(__xludf.DUMMYFUNCTION("""COMPUTED_VALUE"""),235.59)</f>
        <v>235.59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IFERROR(__xludf.DUMMYFUNCTION("""COMPUTED_VALUE"""),242.42)</f>
        <v>242.42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IFERROR(__xludf.DUMMYFUNCTION("""COMPUTED_VALUE"""),243.83)</f>
        <v>243.83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IFERROR(__xludf.DUMMYFUNCTION("""COMPUTED_VALUE"""),242.25)</f>
        <v>242.25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IFERROR(__xludf.DUMMYFUNCTION("""COMPUTED_VALUE"""),239.72)</f>
        <v>239.72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IFERROR(__xludf.DUMMYFUNCTION("""COMPUTED_VALUE"""),242.17)</f>
        <v>242.17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IFERROR(__xludf.DUMMYFUNCTION("""COMPUTED_VALUE"""),246.38)</f>
        <v>246.38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IFERROR(__xludf.DUMMYFUNCTION("""COMPUTED_VALUE"""),248.07)</f>
        <v>248.07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IFERROR(__xludf.DUMMYFUNCTION("""COMPUTED_VALUE"""),250.64)</f>
        <v>250.64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IFERROR(__xludf.DUMMYFUNCTION("""COMPUTED_VALUE"""),243.31)</f>
        <v>243.31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IFERROR(__xludf.DUMMYFUNCTION("""COMPUTED_VALUE"""),226.01)</f>
        <v>226.01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IFERROR(__xludf.DUMMYFUNCTION("""COMPUTED_VALUE"""),219.84)</f>
        <v>219.84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IFERROR(__xludf.DUMMYFUNCTION("""COMPUTED_VALUE"""),226.66)</f>
        <v>226.66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IFERROR(__xludf.DUMMYFUNCTION("""COMPUTED_VALUE"""),221.94)</f>
        <v>221.94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IFERROR(__xludf.DUMMYFUNCTION("""COMPUTED_VALUE"""),230.37)</f>
        <v>230.37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IFERROR(__xludf.DUMMYFUNCTION("""COMPUTED_VALUE"""),232.69)</f>
        <v>232.69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IFERROR(__xludf.DUMMYFUNCTION("""COMPUTED_VALUE"""),241.22)</f>
        <v>241.22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IFERROR(__xludf.DUMMYFUNCTION("""COMPUTED_VALUE"""),243.49)</f>
        <v>243.49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IFERROR(__xludf.DUMMYFUNCTION("""COMPUTED_VALUE"""),249.78)</f>
        <v>249.78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IFERROR(__xludf.DUMMYFUNCTION("""COMPUTED_VALUE"""),247.78)</f>
        <v>247.78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IFERROR(__xludf.DUMMYFUNCTION("""COMPUTED_VALUE"""),252.17)</f>
        <v>252.17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IFERROR(__xludf.DUMMYFUNCTION("""COMPUTED_VALUE"""),249.37)</f>
        <v>249.37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IFERROR(__xludf.DUMMYFUNCTION("""COMPUTED_VALUE"""),246.33)</f>
        <v>246.33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IFERROR(__xludf.DUMMYFUNCTION("""COMPUTED_VALUE"""),250.6)</f>
        <v>250.6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IFERROR(__xludf.DUMMYFUNCTION("""COMPUTED_VALUE"""),245.68)</f>
        <v>245.68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IFERROR(__xludf.DUMMYFUNCTION("""COMPUTED_VALUE"""),244.45)</f>
        <v>244.45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IFERROR(__xludf.DUMMYFUNCTION("""COMPUTED_VALUE"""),243.42)</f>
        <v>243.42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IFERROR(__xludf.DUMMYFUNCTION("""COMPUTED_VALUE"""),239.2)</f>
        <v>239.2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IFERROR(__xludf.DUMMYFUNCTION("""COMPUTED_VALUE"""),237.0)</f>
        <v>237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IFERROR(__xludf.DUMMYFUNCTION("""COMPUTED_VALUE"""),238.67)</f>
        <v>238.67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IFERROR(__xludf.DUMMYFUNCTION("""COMPUTED_VALUE"""),233.22)</f>
        <v>233.22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IFERROR(__xludf.DUMMYFUNCTION("""COMPUTED_VALUE"""),234.96)</f>
        <v>234.96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IFERROR(__xludf.DUMMYFUNCTION("""COMPUTED_VALUE"""),244.02)</f>
        <v>244.02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IFERROR(__xludf.DUMMYFUNCTION("""COMPUTED_VALUE"""),241.16)</f>
        <v>241.16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IFERROR(__xludf.DUMMYFUNCTION("""COMPUTED_VALUE"""),246.01)</f>
        <v>246.01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IFERROR(__xludf.DUMMYFUNCTION("""COMPUTED_VALUE"""),247.61)</f>
        <v>247.61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IFERROR(__xludf.DUMMYFUNCTION("""COMPUTED_VALUE"""),247.27)</f>
        <v>247.27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IFERROR(__xludf.DUMMYFUNCTION("""COMPUTED_VALUE"""),246.58)</f>
        <v>246.58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IFERROR(__xludf.DUMMYFUNCTION("""COMPUTED_VALUE"""),249.26)</f>
        <v>249.26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IFERROR(__xludf.DUMMYFUNCTION("""COMPUTED_VALUE"""),248.68)</f>
        <v>248.68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IFERROR(__xludf.DUMMYFUNCTION("""COMPUTED_VALUE"""),241.67)</f>
        <v>241.67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IFERROR(__xludf.DUMMYFUNCTION("""COMPUTED_VALUE"""),244.24)</f>
        <v>244.24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IFERROR(__xludf.DUMMYFUNCTION("""COMPUTED_VALUE"""),245.94)</f>
        <v>245.94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IFERROR(__xludf.DUMMYFUNCTION("""COMPUTED_VALUE"""),244.54)</f>
        <v>244.54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IFERROR(__xludf.DUMMYFUNCTION("""COMPUTED_VALUE"""),242.67)</f>
        <v>242.67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IFERROR(__xludf.DUMMYFUNCTION("""COMPUTED_VALUE"""),243.04)</f>
        <v>243.04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IFERROR(__xludf.DUMMYFUNCTION("""COMPUTED_VALUE"""),239.4)</f>
        <v>239.4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IFERROR(__xludf.DUMMYFUNCTION("""COMPUTED_VALUE"""),238.31)</f>
        <v>238.31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IFERROR(__xludf.DUMMYFUNCTION("""COMPUTED_VALUE"""),237.27)</f>
        <v>237.27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IFERROR(__xludf.DUMMYFUNCTION("""COMPUTED_VALUE"""),238.05)</f>
        <v>238.05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IFERROR(__xludf.DUMMYFUNCTION("""COMPUTED_VALUE"""),237.77)</f>
        <v>237.77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IFERROR(__xludf.DUMMYFUNCTION("""COMPUTED_VALUE"""),240.06)</f>
        <v>240.06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IFERROR(__xludf.DUMMYFUNCTION("""COMPUTED_VALUE"""),242.8)</f>
        <v>242.8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IFERROR(__xludf.DUMMYFUNCTION("""COMPUTED_VALUE"""),244.68)</f>
        <v>244.68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IFERROR(__xludf.DUMMYFUNCTION("""COMPUTED_VALUE"""),247.32)</f>
        <v>247.32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IFERROR(__xludf.DUMMYFUNCTION("""COMPUTED_VALUE"""),247.88)</f>
        <v>247.88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IFERROR(__xludf.DUMMYFUNCTION("""COMPUTED_VALUE"""),251.51)</f>
        <v>251.51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IFERROR(__xludf.DUMMYFUNCTION("""COMPUTED_VALUE"""),256.79)</f>
        <v>256.79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IFERROR(__xludf.DUMMYFUNCTION("""COMPUTED_VALUE"""),252.31)</f>
        <v>252.31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IFERROR(__xludf.DUMMYFUNCTION("""COMPUTED_VALUE"""),250.36)</f>
        <v>250.36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IFERROR(__xludf.DUMMYFUNCTION("""COMPUTED_VALUE"""),251.56)</f>
        <v>251.56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IFERROR(__xludf.DUMMYFUNCTION("""COMPUTED_VALUE"""),251.89)</f>
        <v>251.89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IFERROR(__xludf.DUMMYFUNCTION("""COMPUTED_VALUE"""),251.38)</f>
        <v>251.38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IFERROR(__xludf.DUMMYFUNCTION("""COMPUTED_VALUE"""),243.92)</f>
        <v>243.92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IFERROR(__xludf.DUMMYFUNCTION("""COMPUTED_VALUE"""),241.91)</f>
        <v>241.91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IFERROR(__xludf.DUMMYFUNCTION("""COMPUTED_VALUE"""),244.73)</f>
        <v>244.73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IFERROR(__xludf.DUMMYFUNCTION("""COMPUTED_VALUE"""),242.83)</f>
        <v>242.83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IFERROR(__xludf.DUMMYFUNCTION("""COMPUTED_VALUE"""),244.21)</f>
        <v>244.21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IFERROR(__xludf.DUMMYFUNCTION("""COMPUTED_VALUE"""),243.37)</f>
        <v>243.37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IFERROR(__xludf.DUMMYFUNCTION("""COMPUTED_VALUE"""),241.07)</f>
        <v>241.07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IFERROR(__xludf.DUMMYFUNCTION("""COMPUTED_VALUE"""),244.05)</f>
        <v>244.05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IFERROR(__xludf.DUMMYFUNCTION("""COMPUTED_VALUE"""),245.24)</f>
        <v>245.24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IFERROR(__xludf.DUMMYFUNCTION("""COMPUTED_VALUE"""),241.52)</f>
        <v>241.52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IFERROR(__xludf.DUMMYFUNCTION("""COMPUTED_VALUE"""),243.24)</f>
        <v>243.24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IFERROR(__xludf.DUMMYFUNCTION("""COMPUTED_VALUE"""),243.35)</f>
        <v>243.35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IFERROR(__xludf.DUMMYFUNCTION("""COMPUTED_VALUE"""),243.09)</f>
        <v>243.09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IFERROR(__xludf.DUMMYFUNCTION("""COMPUTED_VALUE"""),241.76)</f>
        <v>241.76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IFERROR(__xludf.DUMMYFUNCTION("""COMPUTED_VALUE"""),244.22)</f>
        <v>244.22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IFERROR(__xludf.DUMMYFUNCTION("""COMPUTED_VALUE"""),243.67)</f>
        <v>243.67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IFERROR(__xludf.DUMMYFUNCTION("""COMPUTED_VALUE"""),242.85)</f>
        <v>242.85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IFERROR(__xludf.DUMMYFUNCTION("""COMPUTED_VALUE"""),243.87)</f>
        <v>243.87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IFERROR(__xludf.DUMMYFUNCTION("""COMPUTED_VALUE"""),246.31)</f>
        <v>246.31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IFERROR(__xludf.DUMMYFUNCTION("""COMPUTED_VALUE"""),245.04)</f>
        <v>245.04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IFERROR(__xludf.DUMMYFUNCTION("""COMPUTED_VALUE"""),246.41)</f>
        <v>246.41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IFERROR(__xludf.DUMMYFUNCTION("""COMPUTED_VALUE"""),245.55)</f>
        <v>245.55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IFERROR(__xludf.DUMMYFUNCTION("""COMPUTED_VALUE"""),244.83)</f>
        <v>244.83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IFERROR(__xludf.DUMMYFUNCTION("""COMPUTED_VALUE"""),240.29)</f>
        <v>240.29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IFERROR(__xludf.DUMMYFUNCTION("""COMPUTED_VALUE"""),240.02)</f>
        <v>240.02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IFERROR(__xludf.DUMMYFUNCTION("""COMPUTED_VALUE"""),241.44)</f>
        <v>241.44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IFERROR(__xludf.DUMMYFUNCTION("""COMPUTED_VALUE"""),241.81)</f>
        <v>241.81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IFERROR(__xludf.DUMMYFUNCTION("""COMPUTED_VALUE"""),241.0)</f>
        <v>241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IFERROR(__xludf.DUMMYFUNCTION("""COMPUTED_VALUE"""),236.79)</f>
        <v>236.79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IFERROR(__xludf.DUMMYFUNCTION("""COMPUTED_VALUE"""),234.83)</f>
        <v>234.83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IFERROR(__xludf.DUMMYFUNCTION("""COMPUTED_VALUE"""),234.48)</f>
        <v>234.48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IFERROR(__xludf.DUMMYFUNCTION("""COMPUTED_VALUE"""),233.77)</f>
        <v>233.77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IFERROR(__xludf.DUMMYFUNCTION("""COMPUTED_VALUE"""),233.93)</f>
        <v>233.93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IFERROR(__xludf.DUMMYFUNCTION("""COMPUTED_VALUE"""),233.44)</f>
        <v>233.44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IFERROR(__xludf.DUMMYFUNCTION("""COMPUTED_VALUE"""),233.79)</f>
        <v>233.79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IFERROR(__xludf.DUMMYFUNCTION("""COMPUTED_VALUE"""),235.52)</f>
        <v>235.52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IFERROR(__xludf.DUMMYFUNCTION("""COMPUTED_VALUE"""),238.67)</f>
        <v>238.67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IFERROR(__xludf.DUMMYFUNCTION("""COMPUTED_VALUE"""),236.94)</f>
        <v>236.94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IFERROR(__xludf.DUMMYFUNCTION("""COMPUTED_VALUE"""),238.16)</f>
        <v>238.16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IFERROR(__xludf.DUMMYFUNCTION("""COMPUTED_VALUE"""),237.94)</f>
        <v>237.94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IFERROR(__xludf.DUMMYFUNCTION("""COMPUTED_VALUE"""),237.93)</f>
        <v>237.93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IFERROR(__xludf.DUMMYFUNCTION("""COMPUTED_VALUE"""),238.29)</f>
        <v>238.29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IFERROR(__xludf.DUMMYFUNCTION("""COMPUTED_VALUE"""),236.29)</f>
        <v>236.29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IFERROR(__xludf.DUMMYFUNCTION("""COMPUTED_VALUE"""),236.76)</f>
        <v>236.76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IFERROR(__xludf.DUMMYFUNCTION("""COMPUTED_VALUE"""),234.19)</f>
        <v>234.19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IFERROR(__xludf.DUMMYFUNCTION("""COMPUTED_VALUE"""),233.39)</f>
        <v>233.39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IFERROR(__xludf.DUMMYFUNCTION("""COMPUTED_VALUE"""),233.71)</f>
        <v>233.71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IFERROR(__xludf.DUMMYFUNCTION("""COMPUTED_VALUE"""),238.72)</f>
        <v>238.72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IFERROR(__xludf.DUMMYFUNCTION("""COMPUTED_VALUE"""),239.49)</f>
        <v>239.49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IFERROR(__xludf.DUMMYFUNCTION("""COMPUTED_VALUE"""),239.07)</f>
        <v>239.07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IFERROR(__xludf.DUMMYFUNCTION("""COMPUTED_VALUE"""),235.72)</f>
        <v>235.72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IFERROR(__xludf.DUMMYFUNCTION("""COMPUTED_VALUE"""),234.13)</f>
        <v>234.13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IFERROR(__xludf.DUMMYFUNCTION("""COMPUTED_VALUE"""),232.53)</f>
        <v>232.53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IFERROR(__xludf.DUMMYFUNCTION("""COMPUTED_VALUE"""),231.33)</f>
        <v>231.33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IFERROR(__xludf.DUMMYFUNCTION("""COMPUTED_VALUE"""),231.74)</f>
        <v>231.74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IFERROR(__xludf.DUMMYFUNCTION("""COMPUTED_VALUE"""),233.76)</f>
        <v>233.76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IFERROR(__xludf.DUMMYFUNCTION("""COMPUTED_VALUE"""),233.25)</f>
        <v>233.25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IFERROR(__xludf.DUMMYFUNCTION("""COMPUTED_VALUE"""),232.26)</f>
        <v>232.26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IFERROR(__xludf.DUMMYFUNCTION("""COMPUTED_VALUE"""),235.09)</f>
        <v>235.09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IFERROR(__xludf.DUMMYFUNCTION("""COMPUTED_VALUE"""),236.88)</f>
        <v>236.88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IFERROR(__xludf.DUMMYFUNCTION("""COMPUTED_VALUE"""),235.59)</f>
        <v>235.59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IFERROR(__xludf.DUMMYFUNCTION("""COMPUTED_VALUE"""),236.69)</f>
        <v>236.69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IFERROR(__xludf.DUMMYFUNCTION("""COMPUTED_VALUE"""),237.47)</f>
        <v>237.47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IFERROR(__xludf.DUMMYFUNCTION("""COMPUTED_VALUE"""),236.66)</f>
        <v>236.66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IFERROR(__xludf.DUMMYFUNCTION("""COMPUTED_VALUE"""),238.52)</f>
        <v>238.52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IFERROR(__xludf.DUMMYFUNCTION("""COMPUTED_VALUE"""),239.67)</f>
        <v>239.67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IFERROR(__xludf.DUMMYFUNCTION("""COMPUTED_VALUE"""),238.02)</f>
        <v>238.02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IFERROR(__xludf.DUMMYFUNCTION("""COMPUTED_VALUE"""),239.98)</f>
        <v>239.98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IFERROR(__xludf.DUMMYFUNCTION("""COMPUTED_VALUE"""),239.5)</f>
        <v>239.5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IFERROR(__xludf.DUMMYFUNCTION("""COMPUTED_VALUE"""),243.04)</f>
        <v>243.04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IFERROR(__xludf.DUMMYFUNCTION("""COMPUTED_VALUE"""),243.66)</f>
        <v>243.66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IFERROR(__xludf.DUMMYFUNCTION("""COMPUTED_VALUE"""),245.86)</f>
        <v>245.86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IFERROR(__xludf.DUMMYFUNCTION("""COMPUTED_VALUE"""),245.32)</f>
        <v>245.32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IFERROR(__xludf.DUMMYFUNCTION("""COMPUTED_VALUE"""),241.81)</f>
        <v>241.81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IFERROR(__xludf.DUMMYFUNCTION("""COMPUTED_VALUE"""),243.39)</f>
        <v>243.39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IFERROR(__xludf.DUMMYFUNCTION("""COMPUTED_VALUE"""),246.34)</f>
        <v>246.34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IFERROR(__xludf.DUMMYFUNCTION("""COMPUTED_VALUE"""),244.09)</f>
        <v>244.09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IFERROR(__xludf.DUMMYFUNCTION("""COMPUTED_VALUE"""),244.69)</f>
        <v>244.69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IFERROR(__xludf.DUMMYFUNCTION("""COMPUTED_VALUE"""),247.72)</f>
        <v>247.72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IFERROR(__xludf.DUMMYFUNCTION("""COMPUTED_VALUE"""),248.35)</f>
        <v>248.35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IFERROR(__xludf.DUMMYFUNCTION("""COMPUTED_VALUE"""),247.69)</f>
        <v>247.69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IFERROR(__xludf.DUMMYFUNCTION("""COMPUTED_VALUE"""),248.74)</f>
        <v>248.74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IFERROR(__xludf.DUMMYFUNCTION("""COMPUTED_VALUE"""),248.12)</f>
        <v>248.12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IFERROR(__xludf.DUMMYFUNCTION("""COMPUTED_VALUE"""),252.31)</f>
        <v>252.31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IFERROR(__xludf.DUMMYFUNCTION("""COMPUTED_VALUE"""),254.96)</f>
        <v>254.96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IFERROR(__xludf.DUMMYFUNCTION("""COMPUTED_VALUE"""),253.27)</f>
        <v>253.27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IFERROR(__xludf.DUMMYFUNCTION("""COMPUTED_VALUE"""),250.54)</f>
        <v>250.54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IFERROR(__xludf.DUMMYFUNCTION("""COMPUTED_VALUE"""),255.64)</f>
        <v>255.64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IFERROR(__xludf.DUMMYFUNCTION("""COMPUTED_VALUE"""),254.53)</f>
        <v>254.53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IFERROR(__xludf.DUMMYFUNCTION("""COMPUTED_VALUE"""),255.37)</f>
        <v>255.37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IFERROR(__xludf.DUMMYFUNCTION("""COMPUTED_VALUE"""),257.55)</f>
        <v>257.55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IFERROR(__xludf.DUMMYFUNCTION("""COMPUTED_VALUE"""),252.35)</f>
        <v>252.35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IFERROR(__xludf.DUMMYFUNCTION("""COMPUTED_VALUE"""),251.5)</f>
        <v>251.5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IFERROR(__xludf.DUMMYFUNCTION("""COMPUTED_VALUE"""),252.2)</f>
        <v>252.2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IFERROR(__xludf.DUMMYFUNCTION("""COMPUTED_VALUE"""),251.4)</f>
        <v>251.4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IFERROR(__xludf.DUMMYFUNCTION("""COMPUTED_VALUE"""),249.45)</f>
        <v>249.45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IFERROR(__xludf.DUMMYFUNCTION("""COMPUTED_VALUE"""),253.85)</f>
        <v>253.85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IFERROR(__xludf.DUMMYFUNCTION("""COMPUTED_VALUE"""),250.85)</f>
        <v>250.85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IFERROR(__xludf.DUMMYFUNCTION("""COMPUTED_VALUE"""),247.6)</f>
        <v>247.6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IFERROR(__xludf.DUMMYFUNCTION("""COMPUTED_VALUE"""),248.05)</f>
        <v>248.05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IFERROR(__xludf.DUMMYFUNCTION("""COMPUTED_VALUE"""),246.95)</f>
        <v>246.95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IFERROR(__xludf.DUMMYFUNCTION("""COMPUTED_VALUE"""),249.0)</f>
        <v>249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IFERROR(__xludf.DUMMYFUNCTION("""COMPUTED_VALUE"""),248.05)</f>
        <v>248.05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IFERROR(__xludf.DUMMYFUNCTION("""COMPUTED_VALUE"""),246.95)</f>
        <v>246.95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IFERROR(__xludf.DUMMYFUNCTION("""COMPUTED_VALUE"""),245.75)</f>
        <v>245.75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IFERROR(__xludf.DUMMYFUNCTION("""COMPUTED_VALUE"""),245.35)</f>
        <v>245.35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IFERROR(__xludf.DUMMYFUNCTION("""COMPUTED_VALUE"""),247.7)</f>
        <v>247.7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IFERROR(__xludf.DUMMYFUNCTION("""COMPUTED_VALUE"""),244.0)</f>
        <v>244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IFERROR(__xludf.DUMMYFUNCTION("""COMPUTED_VALUE"""),243.25)</f>
        <v>243.25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IFERROR(__xludf.DUMMYFUNCTION("""COMPUTED_VALUE"""),244.83)</f>
        <v>244.83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IFERROR(__xludf.DUMMYFUNCTION("""COMPUTED_VALUE"""),243.54)</f>
        <v>243.54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IFERROR(__xludf.DUMMYFUNCTION("""COMPUTED_VALUE"""),240.02)</f>
        <v>240.02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IFERROR(__xludf.DUMMYFUNCTION("""COMPUTED_VALUE"""),242.23)</f>
        <v>242.23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IFERROR(__xludf.DUMMYFUNCTION("""COMPUTED_VALUE"""),241.23)</f>
        <v>241.23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IFERROR(__xludf.DUMMYFUNCTION("""COMPUTED_VALUE"""),238.52)</f>
        <v>238.52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IFERROR(__xludf.DUMMYFUNCTION("""COMPUTED_VALUE"""),239.84)</f>
        <v>239.84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IFERROR(__xludf.DUMMYFUNCTION("""COMPUTED_VALUE"""),239.29)</f>
        <v>239.29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IFERROR(__xludf.DUMMYFUNCTION("""COMPUTED_VALUE"""),238.41)</f>
        <v>238.41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IFERROR(__xludf.DUMMYFUNCTION("""COMPUTED_VALUE"""),238.02)</f>
        <v>238.02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IFERROR(__xludf.DUMMYFUNCTION("""COMPUTED_VALUE"""),235.35)</f>
        <v>235.35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IFERROR(__xludf.DUMMYFUNCTION("""COMPUTED_VALUE"""),232.21)</f>
        <v>232.21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IFERROR(__xludf.DUMMYFUNCTION("""COMPUTED_VALUE"""),232.91)</f>
        <v>232.91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IFERROR(__xludf.DUMMYFUNCTION("""COMPUTED_VALUE"""),232.0)</f>
        <v>232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IFERROR(__xludf.DUMMYFUNCTION("""COMPUTED_VALUE"""),232.89)</f>
        <v>232.89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IFERROR(__xludf.DUMMYFUNCTION("""COMPUTED_VALUE"""),234.18)</f>
        <v>234.18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IFERROR(__xludf.DUMMYFUNCTION("""COMPUTED_VALUE"""),235.49)</f>
        <v>235.49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IFERROR(__xludf.DUMMYFUNCTION("""COMPUTED_VALUE"""),233.77)</f>
        <v>233.77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IFERROR(__xludf.DUMMYFUNCTION("""COMPUTED_VALUE"""),234.53)</f>
        <v>234.53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IFERROR(__xludf.DUMMYFUNCTION("""COMPUTED_VALUE"""),234.82)</f>
        <v>234.82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IFERROR(__xludf.DUMMYFUNCTION("""COMPUTED_VALUE"""),234.68)</f>
        <v>234.68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IFERROR(__xludf.DUMMYFUNCTION("""COMPUTED_VALUE"""),240.38)</f>
        <v>240.38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IFERROR(__xludf.DUMMYFUNCTION("""COMPUTED_VALUE"""),237.94)</f>
        <v>237.94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IFERROR(__xludf.DUMMYFUNCTION("""COMPUTED_VALUE"""),241.46)</f>
        <v>241.46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IFERROR(__xludf.DUMMYFUNCTION("""COMPUTED_VALUE"""),238.09)</f>
        <v>238.09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IFERROR(__xludf.DUMMYFUNCTION("""COMPUTED_VALUE"""),241.89)</f>
        <v>241.89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IFERROR(__xludf.DUMMYFUNCTION("""COMPUTED_VALUE"""),239.06)</f>
        <v>239.06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IFERROR(__xludf.DUMMYFUNCTION("""COMPUTED_VALUE"""),231.42)</f>
        <v>231.42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IFERROR(__xludf.DUMMYFUNCTION("""COMPUTED_VALUE"""),234.09)</f>
        <v>234.09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IFERROR(__xludf.DUMMYFUNCTION("""COMPUTED_VALUE"""),235.71)</f>
        <v>235.71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IFERROR(__xludf.DUMMYFUNCTION("""COMPUTED_VALUE"""),243.78)</f>
        <v>243.78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IFERROR(__xludf.DUMMYFUNCTION("""COMPUTED_VALUE"""),248.23)</f>
        <v>248.23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IFERROR(__xludf.DUMMYFUNCTION("""COMPUTED_VALUE"""),247.17)</f>
        <v>247.17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IFERROR(__xludf.DUMMYFUNCTION("""COMPUTED_VALUE"""),243.11)</f>
        <v>243.11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IFERROR(__xludf.DUMMYFUNCTION("""COMPUTED_VALUE"""),240.39)</f>
        <v>240.39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IFERROR(__xludf.DUMMYFUNCTION("""COMPUTED_VALUE"""),242.37)</f>
        <v>242.37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IFERROR(__xludf.DUMMYFUNCTION("""COMPUTED_VALUE"""),244.01)</f>
        <v>244.01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IFERROR(__xludf.DUMMYFUNCTION("""COMPUTED_VALUE"""),245.47)</f>
        <v>245.47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IFERROR(__xludf.DUMMYFUNCTION("""COMPUTED_VALUE"""),247.95)</f>
        <v>247.95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IFERROR(__xludf.DUMMYFUNCTION("""COMPUTED_VALUE"""),268.58)</f>
        <v>268.58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IFERROR(__xludf.DUMMYFUNCTION("""COMPUTED_VALUE"""),275.39)</f>
        <v>275.39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IFERROR(__xludf.DUMMYFUNCTION("""COMPUTED_VALUE"""),268.96)</f>
        <v>268.96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IFERROR(__xludf.DUMMYFUNCTION("""COMPUTED_VALUE"""),253.95)</f>
        <v>253.95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IFERROR(__xludf.DUMMYFUNCTION("""COMPUTED_VALUE"""),257.0)</f>
        <v>257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IFERROR(__xludf.DUMMYFUNCTION("""COMPUTED_VALUE"""),266.95)</f>
        <v>266.95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IFERROR(__xludf.DUMMYFUNCTION("""COMPUTED_VALUE"""),269.2)</f>
        <v>269.2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IFERROR(__xludf.DUMMYFUNCTION("""COMPUTED_VALUE"""),268.95)</f>
        <v>268.95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IFERROR(__xludf.DUMMYFUNCTION("""COMPUTED_VALUE"""),266.6)</f>
        <v>266.6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IFERROR(__xludf.DUMMYFUNCTION("""COMPUTED_VALUE"""),272.15)</f>
        <v>272.15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IFERROR(__xludf.DUMMYFUNCTION("""COMPUTED_VALUE"""),274.6)</f>
        <v>274.6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IFERROR(__xludf.DUMMYFUNCTION("""COMPUTED_VALUE"""),276.35)</f>
        <v>276.35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IFERROR(__xludf.DUMMYFUNCTION("""COMPUTED_VALUE"""),267.4)</f>
        <v>267.4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IFERROR(__xludf.DUMMYFUNCTION("""COMPUTED_VALUE"""),271.55)</f>
        <v>271.55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IFERROR(__xludf.DUMMYFUNCTION("""COMPUTED_VALUE"""),271.85)</f>
        <v>271.85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IFERROR(__xludf.DUMMYFUNCTION("""COMPUTED_VALUE"""),264.6)</f>
        <v>264.6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IFERROR(__xludf.DUMMYFUNCTION("""COMPUTED_VALUE"""),274.65)</f>
        <v>274.65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IFERROR(__xludf.DUMMYFUNCTION("""COMPUTED_VALUE"""),278.65)</f>
        <v>278.65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IFERROR(__xludf.DUMMYFUNCTION("""COMPUTED_VALUE"""),275.65)</f>
        <v>275.65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IFERROR(__xludf.DUMMYFUNCTION("""COMPUTED_VALUE"""),276.5)</f>
        <v>276.5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IFERROR(__xludf.DUMMYFUNCTION("""COMPUTED_VALUE"""),277.45)</f>
        <v>277.45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IFERROR(__xludf.DUMMYFUNCTION("""COMPUTED_VALUE"""),280.1)</f>
        <v>280.1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IFERROR(__xludf.DUMMYFUNCTION("""COMPUTED_VALUE"""),279.7)</f>
        <v>279.7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IFERROR(__xludf.DUMMYFUNCTION("""COMPUTED_VALUE"""),282.2)</f>
        <v>282.2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IFERROR(__xludf.DUMMYFUNCTION("""COMPUTED_VALUE"""),276.95)</f>
        <v>276.95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IFERROR(__xludf.DUMMYFUNCTION("""COMPUTED_VALUE"""),276.35)</f>
        <v>276.35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IFERROR(__xludf.DUMMYFUNCTION("""COMPUTED_VALUE"""),278.95)</f>
        <v>278.95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IFERROR(__xludf.DUMMYFUNCTION("""COMPUTED_VALUE"""),270.8)</f>
        <v>270.8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IFERROR(__xludf.DUMMYFUNCTION("""COMPUTED_VALUE"""),269.2)</f>
        <v>269.2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IFERROR(__xludf.DUMMYFUNCTION("""COMPUTED_VALUE"""),270.75)</f>
        <v>270.75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IFERROR(__xludf.DUMMYFUNCTION("""COMPUTED_VALUE"""),270.55)</f>
        <v>270.55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IFERROR(__xludf.DUMMYFUNCTION("""COMPUTED_VALUE"""),264.1)</f>
        <v>264.1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IFERROR(__xludf.DUMMYFUNCTION("""COMPUTED_VALUE"""),260.45)</f>
        <v>260.45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IFERROR(__xludf.DUMMYFUNCTION("""COMPUTED_VALUE"""),264.75)</f>
        <v>264.75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IFERROR(__xludf.DUMMYFUNCTION("""COMPUTED_VALUE"""),265.0)</f>
        <v>265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IFERROR(__xludf.DUMMYFUNCTION("""COMPUTED_VALUE"""),269.1)</f>
        <v>269.1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IFERROR(__xludf.DUMMYFUNCTION("""COMPUTED_VALUE"""),265.4)</f>
        <v>265.4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IFERROR(__xludf.DUMMYFUNCTION("""COMPUTED_VALUE"""),265.45)</f>
        <v>265.45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IFERROR(__xludf.DUMMYFUNCTION("""COMPUTED_VALUE"""),268.05)</f>
        <v>268.05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IFERROR(__xludf.DUMMYFUNCTION("""COMPUTED_VALUE"""),270.2)</f>
        <v>270.2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IFERROR(__xludf.DUMMYFUNCTION("""COMPUTED_VALUE"""),281.95)</f>
        <v>281.95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IFERROR(__xludf.DUMMYFUNCTION("""COMPUTED_VALUE"""),284.65)</f>
        <v>284.65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IFERROR(__xludf.DUMMYFUNCTION("""COMPUTED_VALUE"""),288.05)</f>
        <v>288.05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IFERROR(__xludf.DUMMYFUNCTION("""COMPUTED_VALUE"""),287.2)</f>
        <v>287.2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IFERROR(__xludf.DUMMYFUNCTION("""COMPUTED_VALUE"""),281.85)</f>
        <v>281.85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IFERROR(__xludf.DUMMYFUNCTION("""COMPUTED_VALUE"""),286.65)</f>
        <v>286.65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IFERROR(__xludf.DUMMYFUNCTION("""COMPUTED_VALUE"""),285.5)</f>
        <v>285.5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IFERROR(__xludf.DUMMYFUNCTION("""COMPUTED_VALUE"""),288.6)</f>
        <v>288.6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IFERROR(__xludf.DUMMYFUNCTION("""COMPUTED_VALUE"""),286.5)</f>
        <v>286.5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IFERROR(__xludf.DUMMYFUNCTION("""COMPUTED_VALUE"""),287.55)</f>
        <v>287.55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IFERROR(__xludf.DUMMYFUNCTION("""COMPUTED_VALUE"""),287.6)</f>
        <v>287.6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IFERROR(__xludf.DUMMYFUNCTION("""COMPUTED_VALUE"""),282.75)</f>
        <v>282.75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IFERROR(__xludf.DUMMYFUNCTION("""COMPUTED_VALUE"""),284.05)</f>
        <v>284.05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IFERROR(__xludf.DUMMYFUNCTION("""COMPUTED_VALUE"""),283.35)</f>
        <v>283.35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IFERROR(__xludf.DUMMYFUNCTION("""COMPUTED_VALUE"""),283.1)</f>
        <v>283.1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IFERROR(__xludf.DUMMYFUNCTION("""COMPUTED_VALUE"""),283.65)</f>
        <v>283.65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IFERROR(__xludf.DUMMYFUNCTION("""COMPUTED_VALUE"""),286.25)</f>
        <v>286.25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IFERROR(__xludf.DUMMYFUNCTION("""COMPUTED_VALUE"""),284.8)</f>
        <v>284.8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IFERROR(__xludf.DUMMYFUNCTION("""COMPUTED_VALUE"""),285.9)</f>
        <v>285.9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IFERROR(__xludf.DUMMYFUNCTION("""COMPUTED_VALUE"""),301.3)</f>
        <v>301.3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IFERROR(__xludf.DUMMYFUNCTION("""COMPUTED_VALUE"""),301.4)</f>
        <v>301.4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IFERROR(__xludf.DUMMYFUNCTION("""COMPUTED_VALUE"""),299.55)</f>
        <v>299.55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IFERROR(__xludf.DUMMYFUNCTION("""COMPUTED_VALUE"""),292.9)</f>
        <v>292.9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IFERROR(__xludf.DUMMYFUNCTION("""COMPUTED_VALUE"""),289.95)</f>
        <v>289.95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IFERROR(__xludf.DUMMYFUNCTION("""COMPUTED_VALUE"""),280.8)</f>
        <v>280.8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IFERROR(__xludf.DUMMYFUNCTION("""COMPUTED_VALUE"""),283.9)</f>
        <v>283.9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IFERROR(__xludf.DUMMYFUNCTION("""COMPUTED_VALUE"""),279.2)</f>
        <v>279.2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IFERROR(__xludf.DUMMYFUNCTION("""COMPUTED_VALUE"""),281.0)</f>
        <v>281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IFERROR(__xludf.DUMMYFUNCTION("""COMPUTED_VALUE"""),294.5)</f>
        <v>294.5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IFERROR(__xludf.DUMMYFUNCTION("""COMPUTED_VALUE"""),297.15)</f>
        <v>297.15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IFERROR(__xludf.DUMMYFUNCTION("""COMPUTED_VALUE"""),300.9)</f>
        <v>300.9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IFERROR(__xludf.DUMMYFUNCTION("""COMPUTED_VALUE"""),299.35)</f>
        <v>299.35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IFERROR(__xludf.DUMMYFUNCTION("""COMPUTED_VALUE"""),297.2)</f>
        <v>297.2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IFERROR(__xludf.DUMMYFUNCTION("""COMPUTED_VALUE"""),296.5)</f>
        <v>296.5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IFERROR(__xludf.DUMMYFUNCTION("""COMPUTED_VALUE"""),298.3)</f>
        <v>298.3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IFERROR(__xludf.DUMMYFUNCTION("""COMPUTED_VALUE"""),295.85)</f>
        <v>295.85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IFERROR(__xludf.DUMMYFUNCTION("""COMPUTED_VALUE"""),290.0)</f>
        <v>290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IFERROR(__xludf.DUMMYFUNCTION("""COMPUTED_VALUE"""),284.95)</f>
        <v>284.95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IFERROR(__xludf.DUMMYFUNCTION("""COMPUTED_VALUE"""),287.5)</f>
        <v>287.5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IFERROR(__xludf.DUMMYFUNCTION("""COMPUTED_VALUE"""),274.05)</f>
        <v>274.05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IFERROR(__xludf.DUMMYFUNCTION("""COMPUTED_VALUE"""),265.4)</f>
        <v>265.4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IFERROR(__xludf.DUMMYFUNCTION("""COMPUTED_VALUE"""),264.3)</f>
        <v>264.3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IFERROR(__xludf.DUMMYFUNCTION("""COMPUTED_VALUE"""),265.05)</f>
        <v>265.05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IFERROR(__xludf.DUMMYFUNCTION("""COMPUTED_VALUE"""),267.75)</f>
        <v>267.75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IFERROR(__xludf.DUMMYFUNCTION("""COMPUTED_VALUE"""),267.55)</f>
        <v>267.55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IFERROR(__xludf.DUMMYFUNCTION("""COMPUTED_VALUE"""),264.75)</f>
        <v>264.75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IFERROR(__xludf.DUMMYFUNCTION("""COMPUTED_VALUE"""),264.65)</f>
        <v>264.65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IFERROR(__xludf.DUMMYFUNCTION("""COMPUTED_VALUE"""),259.0)</f>
        <v>259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IFERROR(__xludf.DUMMYFUNCTION("""COMPUTED_VALUE"""),251.9)</f>
        <v>251.9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IFERROR(__xludf.DUMMYFUNCTION("""COMPUTED_VALUE"""),252.6)</f>
        <v>252.6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IFERROR(__xludf.DUMMYFUNCTION("""COMPUTED_VALUE"""),246.2)</f>
        <v>246.2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IFERROR(__xludf.DUMMYFUNCTION("""COMPUTED_VALUE"""),243.65)</f>
        <v>243.65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IFERROR(__xludf.DUMMYFUNCTION("""COMPUTED_VALUE"""),248.2)</f>
        <v>248.2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IFERROR(__xludf.DUMMYFUNCTION("""COMPUTED_VALUE"""),245.0)</f>
        <v>245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29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IFERROR(__xludf.DUMMYFUNCTION("""COMPUTED_VALUE"""),775.3)</f>
        <v>775.3</v>
      </c>
    </row>
    <row r="4">
      <c r="A4" s="4">
        <f>IFERROR(__xludf.DUMMYFUNCTION("""COMPUTED_VALUE"""),44929.64583333333)</f>
        <v>44929.64583</v>
      </c>
      <c r="B4" s="5">
        <f>IFERROR(__xludf.DUMMYFUNCTION("""COMPUTED_VALUE"""),767.9)</f>
        <v>767.9</v>
      </c>
    </row>
    <row r="5">
      <c r="A5" s="4">
        <f>IFERROR(__xludf.DUMMYFUNCTION("""COMPUTED_VALUE"""),44930.64583333333)</f>
        <v>44930.64583</v>
      </c>
      <c r="B5" s="5">
        <f>IFERROR(__xludf.DUMMYFUNCTION("""COMPUTED_VALUE"""),736.3)</f>
        <v>736.3</v>
      </c>
    </row>
    <row r="6">
      <c r="A6" s="4">
        <f>IFERROR(__xludf.DUMMYFUNCTION("""COMPUTED_VALUE"""),44931.64583333333)</f>
        <v>44931.64583</v>
      </c>
      <c r="B6" s="5">
        <f>IFERROR(__xludf.DUMMYFUNCTION("""COMPUTED_VALUE"""),750.7)</f>
        <v>750.7</v>
      </c>
    </row>
    <row r="7">
      <c r="A7" s="4">
        <f>IFERROR(__xludf.DUMMYFUNCTION("""COMPUTED_VALUE"""),44932.64583333333)</f>
        <v>44932.64583</v>
      </c>
      <c r="B7" s="5">
        <f>IFERROR(__xludf.DUMMYFUNCTION("""COMPUTED_VALUE"""),728.35)</f>
        <v>728.35</v>
      </c>
    </row>
    <row r="8">
      <c r="A8" s="4">
        <f>IFERROR(__xludf.DUMMYFUNCTION("""COMPUTED_VALUE"""),44935.64583333333)</f>
        <v>44935.64583</v>
      </c>
      <c r="B8" s="5">
        <f>IFERROR(__xludf.DUMMYFUNCTION("""COMPUTED_VALUE"""),742.35)</f>
        <v>742.35</v>
      </c>
    </row>
    <row r="9">
      <c r="A9" s="4">
        <f>IFERROR(__xludf.DUMMYFUNCTION("""COMPUTED_VALUE"""),44936.64583333333)</f>
        <v>44936.64583</v>
      </c>
      <c r="B9" s="5">
        <f>IFERROR(__xludf.DUMMYFUNCTION("""COMPUTED_VALUE"""),745.2)</f>
        <v>745.2</v>
      </c>
    </row>
    <row r="10">
      <c r="A10" s="4">
        <f>IFERROR(__xludf.DUMMYFUNCTION("""COMPUTED_VALUE"""),44937.64583333333)</f>
        <v>44937.64583</v>
      </c>
      <c r="B10" s="5">
        <f>IFERROR(__xludf.DUMMYFUNCTION("""COMPUTED_VALUE"""),754.2)</f>
        <v>754.2</v>
      </c>
    </row>
    <row r="11">
      <c r="A11" s="4">
        <f>IFERROR(__xludf.DUMMYFUNCTION("""COMPUTED_VALUE"""),44938.64583333333)</f>
        <v>44938.64583</v>
      </c>
      <c r="B11" s="5">
        <f>IFERROR(__xludf.DUMMYFUNCTION("""COMPUTED_VALUE"""),763.45)</f>
        <v>763.45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IFERROR(__xludf.DUMMYFUNCTION("""COMPUTED_VALUE"""),768.5)</f>
        <v>768.5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IFERROR(__xludf.DUMMYFUNCTION("""COMPUTED_VALUE"""),759.2)</f>
        <v>759.2</v>
      </c>
    </row>
    <row r="14">
      <c r="A14" s="4">
        <f>IFERROR(__xludf.DUMMYFUNCTION("""COMPUTED_VALUE"""),44943.64583333333)</f>
        <v>44943.64583</v>
      </c>
      <c r="B14" s="5">
        <f>IFERROR(__xludf.DUMMYFUNCTION("""COMPUTED_VALUE"""),757.5)</f>
        <v>757.5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IFERROR(__xludf.DUMMYFUNCTION("""COMPUTED_VALUE"""),767.15)</f>
        <v>767.15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IFERROR(__xludf.DUMMYFUNCTION("""COMPUTED_VALUE"""),760.05)</f>
        <v>760.05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IFERROR(__xludf.DUMMYFUNCTION("""COMPUTED_VALUE"""),741.45)</f>
        <v>741.45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IFERROR(__xludf.DUMMYFUNCTION("""COMPUTED_VALUE"""),733.95)</f>
        <v>733.95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IFERROR(__xludf.DUMMYFUNCTION("""COMPUTED_VALUE"""),722.05)</f>
        <v>722.05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IFERROR(__xludf.DUMMYFUNCTION("""COMPUTED_VALUE"""),724.65)</f>
        <v>724.65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IFERROR(__xludf.DUMMYFUNCTION("""COMPUTED_VALUE"""),721.35)</f>
        <v>721.35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IFERROR(__xludf.DUMMYFUNCTION("""COMPUTED_VALUE"""),701.7)</f>
        <v>701.7</v>
      </c>
    </row>
    <row r="23">
      <c r="A23" s="4">
        <f>IFERROR(__xludf.DUMMYFUNCTION("""COMPUTED_VALUE"""),44957.64583333333)</f>
        <v>44957.64583</v>
      </c>
      <c r="B23" s="5">
        <f>IFERROR(__xludf.DUMMYFUNCTION("""COMPUTED_VALUE"""),716.45)</f>
        <v>716.45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IFERROR(__xludf.DUMMYFUNCTION("""COMPUTED_VALUE"""),729.7)</f>
        <v>729.7</v>
      </c>
    </row>
    <row r="25">
      <c r="A25" s="4">
        <f>IFERROR(__xludf.DUMMYFUNCTION("""COMPUTED_VALUE"""),44959.64583333333)</f>
        <v>44959.64583</v>
      </c>
      <c r="B25" s="5">
        <f>IFERROR(__xludf.DUMMYFUNCTION("""COMPUTED_VALUE"""),727.4)</f>
        <v>727.4</v>
      </c>
    </row>
    <row r="26">
      <c r="A26" s="4">
        <f>IFERROR(__xludf.DUMMYFUNCTION("""COMPUTED_VALUE"""),44960.64583333333)</f>
        <v>44960.64583</v>
      </c>
      <c r="B26" s="5">
        <f>IFERROR(__xludf.DUMMYFUNCTION("""COMPUTED_VALUE"""),731.85)</f>
        <v>731.85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IFERROR(__xludf.DUMMYFUNCTION("""COMPUTED_VALUE"""),711.05)</f>
        <v>711.05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IFERROR(__xludf.DUMMYFUNCTION("""COMPUTED_VALUE"""),714.1)</f>
        <v>714.1</v>
      </c>
    </row>
    <row r="29">
      <c r="A29" s="4">
        <f>IFERROR(__xludf.DUMMYFUNCTION("""COMPUTED_VALUE"""),44965.64583333333)</f>
        <v>44965.64583</v>
      </c>
      <c r="B29" s="5">
        <f>IFERROR(__xludf.DUMMYFUNCTION("""COMPUTED_VALUE"""),731.95)</f>
        <v>731.95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IFERROR(__xludf.DUMMYFUNCTION("""COMPUTED_VALUE"""),723.75)</f>
        <v>723.75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IFERROR(__xludf.DUMMYFUNCTION("""COMPUTED_VALUE"""),718.95)</f>
        <v>718.95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IFERROR(__xludf.DUMMYFUNCTION("""COMPUTED_VALUE"""),718.05)</f>
        <v>718.05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IFERROR(__xludf.DUMMYFUNCTION("""COMPUTED_VALUE"""),723.85)</f>
        <v>723.85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IFERROR(__xludf.DUMMYFUNCTION("""COMPUTED_VALUE"""),727.15)</f>
        <v>727.15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IFERROR(__xludf.DUMMYFUNCTION("""COMPUTED_VALUE"""),727.95)</f>
        <v>727.95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IFERROR(__xludf.DUMMYFUNCTION("""COMPUTED_VALUE"""),728.4)</f>
        <v>728.4</v>
      </c>
    </row>
    <row r="37">
      <c r="A37" s="4">
        <f>IFERROR(__xludf.DUMMYFUNCTION("""COMPUTED_VALUE"""),44977.64583333333)</f>
        <v>44977.64583</v>
      </c>
      <c r="B37" s="5">
        <f>IFERROR(__xludf.DUMMYFUNCTION("""COMPUTED_VALUE"""),723.35)</f>
        <v>723.35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IFERROR(__xludf.DUMMYFUNCTION("""COMPUTED_VALUE"""),720.1)</f>
        <v>720.1</v>
      </c>
    </row>
    <row r="39">
      <c r="A39" s="4">
        <f>IFERROR(__xludf.DUMMYFUNCTION("""COMPUTED_VALUE"""),44979.64583333333)</f>
        <v>44979.64583</v>
      </c>
      <c r="B39" s="5">
        <f>IFERROR(__xludf.DUMMYFUNCTION("""COMPUTED_VALUE"""),699.95)</f>
        <v>699.95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IFERROR(__xludf.DUMMYFUNCTION("""COMPUTED_VALUE"""),701.3)</f>
        <v>701.3</v>
      </c>
    </row>
    <row r="41">
      <c r="A41" s="4">
        <f>IFERROR(__xludf.DUMMYFUNCTION("""COMPUTED_VALUE"""),44981.64583333333)</f>
        <v>44981.64583</v>
      </c>
      <c r="B41" s="5">
        <f>IFERROR(__xludf.DUMMYFUNCTION("""COMPUTED_VALUE"""),685.0)</f>
        <v>685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IFERROR(__xludf.DUMMYFUNCTION("""COMPUTED_VALUE"""),680.5)</f>
        <v>680.5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IFERROR(__xludf.DUMMYFUNCTION("""COMPUTED_VALUE"""),667.2)</f>
        <v>667.2</v>
      </c>
    </row>
    <row r="44">
      <c r="A44" s="4">
        <f>IFERROR(__xludf.DUMMYFUNCTION("""COMPUTED_VALUE"""),44986.64583333333)</f>
        <v>44986.64583</v>
      </c>
      <c r="B44" s="5">
        <f>IFERROR(__xludf.DUMMYFUNCTION("""COMPUTED_VALUE"""),676.7)</f>
        <v>676.7</v>
      </c>
    </row>
    <row r="45">
      <c r="A45" s="4">
        <f>IFERROR(__xludf.DUMMYFUNCTION("""COMPUTED_VALUE"""),44987.64583333333)</f>
        <v>44987.64583</v>
      </c>
      <c r="B45" s="5">
        <f>IFERROR(__xludf.DUMMYFUNCTION("""COMPUTED_VALUE"""),675.1)</f>
        <v>675.1</v>
      </c>
    </row>
    <row r="46">
      <c r="A46" s="4">
        <f>IFERROR(__xludf.DUMMYFUNCTION("""COMPUTED_VALUE"""),44988.64583333333)</f>
        <v>44988.64583</v>
      </c>
      <c r="B46" s="5">
        <f>IFERROR(__xludf.DUMMYFUNCTION("""COMPUTED_VALUE"""),682.3)</f>
        <v>682.3</v>
      </c>
    </row>
    <row r="47">
      <c r="A47" s="4">
        <f>IFERROR(__xludf.DUMMYFUNCTION("""COMPUTED_VALUE"""),44991.64583333333)</f>
        <v>44991.64583</v>
      </c>
      <c r="B47" s="5">
        <f>IFERROR(__xludf.DUMMYFUNCTION("""COMPUTED_VALUE"""),674.25)</f>
        <v>674.25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IFERROR(__xludf.DUMMYFUNCTION("""COMPUTED_VALUE"""),675.4)</f>
        <v>675.4</v>
      </c>
    </row>
    <row r="49">
      <c r="A49" s="4">
        <f>IFERROR(__xludf.DUMMYFUNCTION("""COMPUTED_VALUE"""),44994.64583333333)</f>
        <v>44994.64583</v>
      </c>
      <c r="B49" s="5">
        <f>IFERROR(__xludf.DUMMYFUNCTION("""COMPUTED_VALUE"""),680.2)</f>
        <v>680.2</v>
      </c>
    </row>
    <row r="50">
      <c r="A50" s="4">
        <f>IFERROR(__xludf.DUMMYFUNCTION("""COMPUTED_VALUE"""),44995.64583333333)</f>
        <v>44995.64583</v>
      </c>
      <c r="B50" s="5">
        <f>IFERROR(__xludf.DUMMYFUNCTION("""COMPUTED_VALUE"""),679.4)</f>
        <v>679.4</v>
      </c>
    </row>
    <row r="51">
      <c r="A51" s="4">
        <f>IFERROR(__xludf.DUMMYFUNCTION("""COMPUTED_VALUE"""),44998.64583333333)</f>
        <v>44998.64583</v>
      </c>
      <c r="B51" s="5">
        <f>IFERROR(__xludf.DUMMYFUNCTION("""COMPUTED_VALUE"""),675.6)</f>
        <v>675.6</v>
      </c>
    </row>
    <row r="52">
      <c r="A52" s="4">
        <f>IFERROR(__xludf.DUMMYFUNCTION("""COMPUTED_VALUE"""),44999.64583333333)</f>
        <v>44999.64583</v>
      </c>
      <c r="B52" s="5">
        <f>IFERROR(__xludf.DUMMYFUNCTION("""COMPUTED_VALUE"""),672.05)</f>
        <v>672.05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IFERROR(__xludf.DUMMYFUNCTION("""COMPUTED_VALUE"""),679.65)</f>
        <v>679.65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IFERROR(__xludf.DUMMYFUNCTION("""COMPUTED_VALUE"""),662.4)</f>
        <v>662.4</v>
      </c>
    </row>
    <row r="55">
      <c r="A55" s="4">
        <f>IFERROR(__xludf.DUMMYFUNCTION("""COMPUTED_VALUE"""),45002.64583333333)</f>
        <v>45002.64583</v>
      </c>
      <c r="B55" s="5">
        <f>IFERROR(__xludf.DUMMYFUNCTION("""COMPUTED_VALUE"""),676.4)</f>
        <v>676.4</v>
      </c>
    </row>
    <row r="56">
      <c r="A56" s="4">
        <f>IFERROR(__xludf.DUMMYFUNCTION("""COMPUTED_VALUE"""),45005.64583333333)</f>
        <v>45005.64583</v>
      </c>
      <c r="B56" s="5">
        <f>IFERROR(__xludf.DUMMYFUNCTION("""COMPUTED_VALUE"""),668.15)</f>
        <v>668.15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IFERROR(__xludf.DUMMYFUNCTION("""COMPUTED_VALUE"""),665.75)</f>
        <v>665.75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IFERROR(__xludf.DUMMYFUNCTION("""COMPUTED_VALUE"""),662.25)</f>
        <v>662.25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IFERROR(__xludf.DUMMYFUNCTION("""COMPUTED_VALUE"""),667.8)</f>
        <v>667.8</v>
      </c>
    </row>
    <row r="60">
      <c r="A60" s="4">
        <f>IFERROR(__xludf.DUMMYFUNCTION("""COMPUTED_VALUE"""),45009.64583333333)</f>
        <v>45009.64583</v>
      </c>
      <c r="B60" s="5">
        <f>IFERROR(__xludf.DUMMYFUNCTION("""COMPUTED_VALUE"""),657.8)</f>
        <v>657.8</v>
      </c>
    </row>
    <row r="61">
      <c r="A61" s="4">
        <f>IFERROR(__xludf.DUMMYFUNCTION("""COMPUTED_VALUE"""),45012.64583333333)</f>
        <v>45012.64583</v>
      </c>
      <c r="B61" s="5">
        <f>IFERROR(__xludf.DUMMYFUNCTION("""COMPUTED_VALUE"""),658.85)</f>
        <v>658.85</v>
      </c>
    </row>
    <row r="62">
      <c r="A62" s="4">
        <f>IFERROR(__xludf.DUMMYFUNCTION("""COMPUTED_VALUE"""),45013.64583333333)</f>
        <v>45013.64583</v>
      </c>
      <c r="B62" s="5">
        <f>IFERROR(__xludf.DUMMYFUNCTION("""COMPUTED_VALUE"""),660.0)</f>
        <v>660</v>
      </c>
    </row>
    <row r="63">
      <c r="A63" s="4">
        <f>IFERROR(__xludf.DUMMYFUNCTION("""COMPUTED_VALUE"""),45014.64583333333)</f>
        <v>45014.64583</v>
      </c>
      <c r="B63" s="5">
        <f>IFERROR(__xludf.DUMMYFUNCTION("""COMPUTED_VALUE"""),678.9)</f>
        <v>678.9</v>
      </c>
    </row>
    <row r="64">
      <c r="A64" s="4">
        <f>IFERROR(__xludf.DUMMYFUNCTION("""COMPUTED_VALUE"""),45016.64583333333)</f>
        <v>45016.64583</v>
      </c>
      <c r="B64" s="5">
        <f>IFERROR(__xludf.DUMMYFUNCTION("""COMPUTED_VALUE"""),688.1)</f>
        <v>688.1</v>
      </c>
    </row>
    <row r="65">
      <c r="A65" s="4">
        <f>IFERROR(__xludf.DUMMYFUNCTION("""COMPUTED_VALUE"""),45019.64583333333)</f>
        <v>45019.64583</v>
      </c>
      <c r="B65" s="5">
        <f>IFERROR(__xludf.DUMMYFUNCTION("""COMPUTED_VALUE"""),682.2)</f>
        <v>682.2</v>
      </c>
    </row>
    <row r="66">
      <c r="A66" s="4">
        <f>IFERROR(__xludf.DUMMYFUNCTION("""COMPUTED_VALUE"""),45021.64583333333)</f>
        <v>45021.64583</v>
      </c>
      <c r="B66" s="5">
        <f>IFERROR(__xludf.DUMMYFUNCTION("""COMPUTED_VALUE"""),686.55)</f>
        <v>686.55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IFERROR(__xludf.DUMMYFUNCTION("""COMPUTED_VALUE"""),682.7)</f>
        <v>682.7</v>
      </c>
    </row>
    <row r="68">
      <c r="A68" s="4">
        <f>IFERROR(__xludf.DUMMYFUNCTION("""COMPUTED_VALUE"""),45026.64583333333)</f>
        <v>45026.64583</v>
      </c>
      <c r="B68" s="5">
        <f>IFERROR(__xludf.DUMMYFUNCTION("""COMPUTED_VALUE"""),688.5)</f>
        <v>688.5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IFERROR(__xludf.DUMMYFUNCTION("""COMPUTED_VALUE"""),713.6)</f>
        <v>713.6</v>
      </c>
    </row>
    <row r="70">
      <c r="A70" s="4">
        <f>IFERROR(__xludf.DUMMYFUNCTION("""COMPUTED_VALUE"""),45028.64583333333)</f>
        <v>45028.64583</v>
      </c>
      <c r="B70" s="5">
        <f>IFERROR(__xludf.DUMMYFUNCTION("""COMPUTED_VALUE"""),718.25)</f>
        <v>718.25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IFERROR(__xludf.DUMMYFUNCTION("""COMPUTED_VALUE"""),720.65)</f>
        <v>720.65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IFERROR(__xludf.DUMMYFUNCTION("""COMPUTED_VALUE"""),721.2)</f>
        <v>721.2</v>
      </c>
    </row>
    <row r="73">
      <c r="A73" s="4">
        <f>IFERROR(__xludf.DUMMYFUNCTION("""COMPUTED_VALUE"""),45034.64583333333)</f>
        <v>45034.64583</v>
      </c>
      <c r="B73" s="5">
        <f>IFERROR(__xludf.DUMMYFUNCTION("""COMPUTED_VALUE"""),719.35)</f>
        <v>719.35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IFERROR(__xludf.DUMMYFUNCTION("""COMPUTED_VALUE"""),722.35)</f>
        <v>722.35</v>
      </c>
    </row>
    <row r="75">
      <c r="A75" s="4">
        <f>IFERROR(__xludf.DUMMYFUNCTION("""COMPUTED_VALUE"""),45036.64583333333)</f>
        <v>45036.64583</v>
      </c>
      <c r="B75" s="5">
        <f>IFERROR(__xludf.DUMMYFUNCTION("""COMPUTED_VALUE"""),715.8)</f>
        <v>715.8</v>
      </c>
    </row>
    <row r="76">
      <c r="A76" s="4">
        <f>IFERROR(__xludf.DUMMYFUNCTION("""COMPUTED_VALUE"""),45037.64583333333)</f>
        <v>45037.64583</v>
      </c>
      <c r="B76" s="5">
        <f>IFERROR(__xludf.DUMMYFUNCTION("""COMPUTED_VALUE"""),710.65)</f>
        <v>710.65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IFERROR(__xludf.DUMMYFUNCTION("""COMPUTED_VALUE"""),720.35)</f>
        <v>720.35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IFERROR(__xludf.DUMMYFUNCTION("""COMPUTED_VALUE"""),725.0)</f>
        <v>725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IFERROR(__xludf.DUMMYFUNCTION("""COMPUTED_VALUE"""),723.45)</f>
        <v>723.45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IFERROR(__xludf.DUMMYFUNCTION("""COMPUTED_VALUE"""),732.1)</f>
        <v>732.1</v>
      </c>
    </row>
    <row r="81">
      <c r="A81" s="4">
        <f>IFERROR(__xludf.DUMMYFUNCTION("""COMPUTED_VALUE"""),45044.64583333333)</f>
        <v>45044.64583</v>
      </c>
      <c r="B81" s="5">
        <f>IFERROR(__xludf.DUMMYFUNCTION("""COMPUTED_VALUE"""),725.3)</f>
        <v>725.3</v>
      </c>
    </row>
    <row r="82">
      <c r="A82" s="4">
        <f>IFERROR(__xludf.DUMMYFUNCTION("""COMPUTED_VALUE"""),45048.64583333333)</f>
        <v>45048.64583</v>
      </c>
      <c r="B82" s="5">
        <f>IFERROR(__xludf.DUMMYFUNCTION("""COMPUTED_VALUE"""),737.9)</f>
        <v>737.9</v>
      </c>
    </row>
    <row r="83">
      <c r="A83" s="4">
        <f>IFERROR(__xludf.DUMMYFUNCTION("""COMPUTED_VALUE"""),45049.64583333333)</f>
        <v>45049.64583</v>
      </c>
      <c r="B83" s="5">
        <f>IFERROR(__xludf.DUMMYFUNCTION("""COMPUTED_VALUE"""),732.45)</f>
        <v>732.45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IFERROR(__xludf.DUMMYFUNCTION("""COMPUTED_VALUE"""),738.7)</f>
        <v>738.7</v>
      </c>
    </row>
    <row r="85">
      <c r="A85" s="4">
        <f>IFERROR(__xludf.DUMMYFUNCTION("""COMPUTED_VALUE"""),45051.64583333333)</f>
        <v>45051.64583</v>
      </c>
      <c r="B85" s="5">
        <f>IFERROR(__xludf.DUMMYFUNCTION("""COMPUTED_VALUE"""),733.35)</f>
        <v>733.35</v>
      </c>
    </row>
    <row r="86">
      <c r="A86" s="4">
        <f>IFERROR(__xludf.DUMMYFUNCTION("""COMPUTED_VALUE"""),45054.64583333333)</f>
        <v>45054.64583</v>
      </c>
      <c r="B86" s="5">
        <f>IFERROR(__xludf.DUMMYFUNCTION("""COMPUTED_VALUE"""),732.8)</f>
        <v>732.8</v>
      </c>
    </row>
    <row r="87">
      <c r="A87" s="4">
        <f>IFERROR(__xludf.DUMMYFUNCTION("""COMPUTED_VALUE"""),45055.64583333333)</f>
        <v>45055.64583</v>
      </c>
      <c r="B87" s="5">
        <f>IFERROR(__xludf.DUMMYFUNCTION("""COMPUTED_VALUE"""),724.6)</f>
        <v>724.6</v>
      </c>
    </row>
    <row r="88">
      <c r="A88" s="4">
        <f>IFERROR(__xludf.DUMMYFUNCTION("""COMPUTED_VALUE"""),45056.64583333333)</f>
        <v>45056.64583</v>
      </c>
      <c r="B88" s="5">
        <f>IFERROR(__xludf.DUMMYFUNCTION("""COMPUTED_VALUE"""),724.35)</f>
        <v>724.35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IFERROR(__xludf.DUMMYFUNCTION("""COMPUTED_VALUE"""),710.6)</f>
        <v>710.6</v>
      </c>
    </row>
    <row r="90">
      <c r="A90" s="4">
        <f>IFERROR(__xludf.DUMMYFUNCTION("""COMPUTED_VALUE"""),45058.64583333333)</f>
        <v>45058.64583</v>
      </c>
      <c r="B90" s="5">
        <f>IFERROR(__xludf.DUMMYFUNCTION("""COMPUTED_VALUE"""),702.65)</f>
        <v>702.65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IFERROR(__xludf.DUMMYFUNCTION("""COMPUTED_VALUE"""),705.55)</f>
        <v>705.55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IFERROR(__xludf.DUMMYFUNCTION("""COMPUTED_VALUE"""),702.75)</f>
        <v>702.75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IFERROR(__xludf.DUMMYFUNCTION("""COMPUTED_VALUE"""),695.1)</f>
        <v>695.1</v>
      </c>
    </row>
    <row r="94">
      <c r="A94" s="4">
        <f>IFERROR(__xludf.DUMMYFUNCTION("""COMPUTED_VALUE"""),45064.64583333333)</f>
        <v>45064.64583</v>
      </c>
      <c r="B94" s="5">
        <f>IFERROR(__xludf.DUMMYFUNCTION("""COMPUTED_VALUE"""),692.05)</f>
        <v>692.05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IFERROR(__xludf.DUMMYFUNCTION("""COMPUTED_VALUE"""),693.85)</f>
        <v>693.85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IFERROR(__xludf.DUMMYFUNCTION("""COMPUTED_VALUE"""),704.6)</f>
        <v>704.6</v>
      </c>
    </row>
    <row r="97">
      <c r="A97" s="4">
        <f>IFERROR(__xludf.DUMMYFUNCTION("""COMPUTED_VALUE"""),45069.64583333333)</f>
        <v>45069.64583</v>
      </c>
      <c r="B97" s="5">
        <f>IFERROR(__xludf.DUMMYFUNCTION("""COMPUTED_VALUE"""),704.1)</f>
        <v>704.1</v>
      </c>
    </row>
    <row r="98">
      <c r="A98" s="4">
        <f>IFERROR(__xludf.DUMMYFUNCTION("""COMPUTED_VALUE"""),45070.64583333333)</f>
        <v>45070.64583</v>
      </c>
      <c r="B98" s="5">
        <f>IFERROR(__xludf.DUMMYFUNCTION("""COMPUTED_VALUE"""),696.0)</f>
        <v>696</v>
      </c>
    </row>
    <row r="99">
      <c r="A99" s="4">
        <f>IFERROR(__xludf.DUMMYFUNCTION("""COMPUTED_VALUE"""),45071.64583333333)</f>
        <v>45071.64583</v>
      </c>
      <c r="B99" s="5">
        <f>IFERROR(__xludf.DUMMYFUNCTION("""COMPUTED_VALUE"""),696.65)</f>
        <v>696.65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IFERROR(__xludf.DUMMYFUNCTION("""COMPUTED_VALUE"""),701.7)</f>
        <v>701.7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IFERROR(__xludf.DUMMYFUNCTION("""COMPUTED_VALUE"""),702.2)</f>
        <v>702.2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IFERROR(__xludf.DUMMYFUNCTION("""COMPUTED_VALUE"""),704.6)</f>
        <v>704.6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IFERROR(__xludf.DUMMYFUNCTION("""COMPUTED_VALUE"""),696.3)</f>
        <v>696.3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IFERROR(__xludf.DUMMYFUNCTION("""COMPUTED_VALUE"""),693.85)</f>
        <v>693.85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IFERROR(__xludf.DUMMYFUNCTION("""COMPUTED_VALUE"""),706.6)</f>
        <v>706.6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IFERROR(__xludf.DUMMYFUNCTION("""COMPUTED_VALUE"""),712.15)</f>
        <v>712.15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IFERROR(__xludf.DUMMYFUNCTION("""COMPUTED_VALUE"""),712.85)</f>
        <v>712.85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IFERROR(__xludf.DUMMYFUNCTION("""COMPUTED_VALUE"""),729.75)</f>
        <v>729.75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IFERROR(__xludf.DUMMYFUNCTION("""COMPUTED_VALUE"""),748.8)</f>
        <v>748.8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IFERROR(__xludf.DUMMYFUNCTION("""COMPUTED_VALUE"""),748.5)</f>
        <v>748.5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IFERROR(__xludf.DUMMYFUNCTION("""COMPUTED_VALUE"""),747.3)</f>
        <v>747.3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IFERROR(__xludf.DUMMYFUNCTION("""COMPUTED_VALUE"""),756.65)</f>
        <v>756.65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IFERROR(__xludf.DUMMYFUNCTION("""COMPUTED_VALUE"""),772.85)</f>
        <v>772.85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IFERROR(__xludf.DUMMYFUNCTION("""COMPUTED_VALUE"""),770.6)</f>
        <v>770.6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IFERROR(__xludf.DUMMYFUNCTION("""COMPUTED_VALUE"""),776.1)</f>
        <v>776.1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IFERROR(__xludf.DUMMYFUNCTION("""COMPUTED_VALUE"""),771.65)</f>
        <v>771.65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IFERROR(__xludf.DUMMYFUNCTION("""COMPUTED_VALUE"""),773.15)</f>
        <v>773.15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IFERROR(__xludf.DUMMYFUNCTION("""COMPUTED_VALUE"""),758.75)</f>
        <v>758.75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IFERROR(__xludf.DUMMYFUNCTION("""COMPUTED_VALUE"""),752.35)</f>
        <v>752.35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IFERROR(__xludf.DUMMYFUNCTION("""COMPUTED_VALUE"""),746.5)</f>
        <v>746.5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IFERROR(__xludf.DUMMYFUNCTION("""COMPUTED_VALUE"""),748.8)</f>
        <v>748.8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IFERROR(__xludf.DUMMYFUNCTION("""COMPUTED_VALUE"""),762.5)</f>
        <v>762.5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IFERROR(__xludf.DUMMYFUNCTION("""COMPUTED_VALUE"""),783.4)</f>
        <v>783.4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IFERROR(__xludf.DUMMYFUNCTION("""COMPUTED_VALUE"""),784.8)</f>
        <v>784.8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IFERROR(__xludf.DUMMYFUNCTION("""COMPUTED_VALUE"""),794.0)</f>
        <v>794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IFERROR(__xludf.DUMMYFUNCTION("""COMPUTED_VALUE"""),796.65)</f>
        <v>796.65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IFERROR(__xludf.DUMMYFUNCTION("""COMPUTED_VALUE"""),791.9)</f>
        <v>791.9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IFERROR(__xludf.DUMMYFUNCTION("""COMPUTED_VALUE"""),795.55)</f>
        <v>795.55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IFERROR(__xludf.DUMMYFUNCTION("""COMPUTED_VALUE"""),788.4)</f>
        <v>788.4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IFERROR(__xludf.DUMMYFUNCTION("""COMPUTED_VALUE"""),810.6)</f>
        <v>810.6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IFERROR(__xludf.DUMMYFUNCTION("""COMPUTED_VALUE"""),797.4)</f>
        <v>797.4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IFERROR(__xludf.DUMMYFUNCTION("""COMPUTED_VALUE"""),805.7)</f>
        <v>805.7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IFERROR(__xludf.DUMMYFUNCTION("""COMPUTED_VALUE"""),802.15)</f>
        <v>802.15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IFERROR(__xludf.DUMMYFUNCTION("""COMPUTED_VALUE"""),804.85)</f>
        <v>804.85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IFERROR(__xludf.DUMMYFUNCTION("""COMPUTED_VALUE"""),798.15)</f>
        <v>798.15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IFERROR(__xludf.DUMMYFUNCTION("""COMPUTED_VALUE"""),790.9)</f>
        <v>790.9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IFERROR(__xludf.DUMMYFUNCTION("""COMPUTED_VALUE"""),791.9)</f>
        <v>791.9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IFERROR(__xludf.DUMMYFUNCTION("""COMPUTED_VALUE"""),799.05)</f>
        <v>799.05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IFERROR(__xludf.DUMMYFUNCTION("""COMPUTED_VALUE"""),786.45)</f>
        <v>786.45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IFERROR(__xludf.DUMMYFUNCTION("""COMPUTED_VALUE"""),775.65)</f>
        <v>775.65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IFERROR(__xludf.DUMMYFUNCTION("""COMPUTED_VALUE"""),800.55)</f>
        <v>800.55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IFERROR(__xludf.DUMMYFUNCTION("""COMPUTED_VALUE"""),805.45)</f>
        <v>805.45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IFERROR(__xludf.DUMMYFUNCTION("""COMPUTED_VALUE"""),793.75)</f>
        <v>793.75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IFERROR(__xludf.DUMMYFUNCTION("""COMPUTED_VALUE"""),804.15)</f>
        <v>804.15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IFERROR(__xludf.DUMMYFUNCTION("""COMPUTED_VALUE"""),816.75)</f>
        <v>816.75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IFERROR(__xludf.DUMMYFUNCTION("""COMPUTED_VALUE"""),820.9)</f>
        <v>820.9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IFERROR(__xludf.DUMMYFUNCTION("""COMPUTED_VALUE"""),804.25)</f>
        <v>804.25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IFERROR(__xludf.DUMMYFUNCTION("""COMPUTED_VALUE"""),804.45)</f>
        <v>804.45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IFERROR(__xludf.DUMMYFUNCTION("""COMPUTED_VALUE"""),805.95)</f>
        <v>805.95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IFERROR(__xludf.DUMMYFUNCTION("""COMPUTED_VALUE"""),813.05)</f>
        <v>813.05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IFERROR(__xludf.DUMMYFUNCTION("""COMPUTED_VALUE"""),801.3)</f>
        <v>801.3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IFERROR(__xludf.DUMMYFUNCTION("""COMPUTED_VALUE"""),823.45)</f>
        <v>823.45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IFERROR(__xludf.DUMMYFUNCTION("""COMPUTED_VALUE"""),831.5)</f>
        <v>831.5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IFERROR(__xludf.DUMMYFUNCTION("""COMPUTED_VALUE"""),820.65)</f>
        <v>820.65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IFERROR(__xludf.DUMMYFUNCTION("""COMPUTED_VALUE"""),799.45)</f>
        <v>799.45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IFERROR(__xludf.DUMMYFUNCTION("""COMPUTED_VALUE"""),795.3)</f>
        <v>795.3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IFERROR(__xludf.DUMMYFUNCTION("""COMPUTED_VALUE"""),789.75)</f>
        <v>789.75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IFERROR(__xludf.DUMMYFUNCTION("""COMPUTED_VALUE"""),787.1)</f>
        <v>787.1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IFERROR(__xludf.DUMMYFUNCTION("""COMPUTED_VALUE"""),794.75)</f>
        <v>794.75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IFERROR(__xludf.DUMMYFUNCTION("""COMPUTED_VALUE"""),795.2)</f>
        <v>795.2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IFERROR(__xludf.DUMMYFUNCTION("""COMPUTED_VALUE"""),797.9)</f>
        <v>797.9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IFERROR(__xludf.DUMMYFUNCTION("""COMPUTED_VALUE"""),787.9)</f>
        <v>787.9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IFERROR(__xludf.DUMMYFUNCTION("""COMPUTED_VALUE"""),773.15)</f>
        <v>773.15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IFERROR(__xludf.DUMMYFUNCTION("""COMPUTED_VALUE"""),773.0)</f>
        <v>773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IFERROR(__xludf.DUMMYFUNCTION("""COMPUTED_VALUE"""),782.65)</f>
        <v>782.65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IFERROR(__xludf.DUMMYFUNCTION("""COMPUTED_VALUE"""),787.15)</f>
        <v>787.15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IFERROR(__xludf.DUMMYFUNCTION("""COMPUTED_VALUE"""),779.65)</f>
        <v>779.65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IFERROR(__xludf.DUMMYFUNCTION("""COMPUTED_VALUE"""),806.4)</f>
        <v>806.4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IFERROR(__xludf.DUMMYFUNCTION("""COMPUTED_VALUE"""),809.8)</f>
        <v>809.8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IFERROR(__xludf.DUMMYFUNCTION("""COMPUTED_VALUE"""),815.95)</f>
        <v>815.95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IFERROR(__xludf.DUMMYFUNCTION("""COMPUTED_VALUE"""),814.9)</f>
        <v>814.9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IFERROR(__xludf.DUMMYFUNCTION("""COMPUTED_VALUE"""),819.3)</f>
        <v>819.3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IFERROR(__xludf.DUMMYFUNCTION("""COMPUTED_VALUE"""),815.75)</f>
        <v>815.75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IFERROR(__xludf.DUMMYFUNCTION("""COMPUTED_VALUE"""),824.25)</f>
        <v>824.25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IFERROR(__xludf.DUMMYFUNCTION("""COMPUTED_VALUE"""),816.2)</f>
        <v>816.2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IFERROR(__xludf.DUMMYFUNCTION("""COMPUTED_VALUE"""),810.7)</f>
        <v>810.7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IFERROR(__xludf.DUMMYFUNCTION("""COMPUTED_VALUE"""),810.35)</f>
        <v>810.35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IFERROR(__xludf.DUMMYFUNCTION("""COMPUTED_VALUE"""),812.85)</f>
        <v>812.85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IFERROR(__xludf.DUMMYFUNCTION("""COMPUTED_VALUE"""),808.8)</f>
        <v>808.8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IFERROR(__xludf.DUMMYFUNCTION("""COMPUTED_VALUE"""),786.75)</f>
        <v>786.75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IFERROR(__xludf.DUMMYFUNCTION("""COMPUTED_VALUE"""),778.35)</f>
        <v>778.35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IFERROR(__xludf.DUMMYFUNCTION("""COMPUTED_VALUE"""),774.05)</f>
        <v>774.05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IFERROR(__xludf.DUMMYFUNCTION("""COMPUTED_VALUE"""),779.9)</f>
        <v>779.9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IFERROR(__xludf.DUMMYFUNCTION("""COMPUTED_VALUE"""),779.65)</f>
        <v>779.65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IFERROR(__xludf.DUMMYFUNCTION("""COMPUTED_VALUE"""),779.6)</f>
        <v>779.6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IFERROR(__xludf.DUMMYFUNCTION("""COMPUTED_VALUE"""),768.1)</f>
        <v>768.1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IFERROR(__xludf.DUMMYFUNCTION("""COMPUTED_VALUE"""),779.6)</f>
        <v>779.6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IFERROR(__xludf.DUMMYFUNCTION("""COMPUTED_VALUE"""),770.25)</f>
        <v>770.25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IFERROR(__xludf.DUMMYFUNCTION("""COMPUTED_VALUE"""),756.6)</f>
        <v>756.6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IFERROR(__xludf.DUMMYFUNCTION("""COMPUTED_VALUE"""),755.5)</f>
        <v>755.5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IFERROR(__xludf.DUMMYFUNCTION("""COMPUTED_VALUE"""),765.2)</f>
        <v>765.2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IFERROR(__xludf.DUMMYFUNCTION("""COMPUTED_VALUE"""),757.55)</f>
        <v>757.55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IFERROR(__xludf.DUMMYFUNCTION("""COMPUTED_VALUE"""),771.9)</f>
        <v>771.9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IFERROR(__xludf.DUMMYFUNCTION("""COMPUTED_VALUE"""),777.25)</f>
        <v>777.25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IFERROR(__xludf.DUMMYFUNCTION("""COMPUTED_VALUE"""),783.45)</f>
        <v>783.45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IFERROR(__xludf.DUMMYFUNCTION("""COMPUTED_VALUE"""),777.25)</f>
        <v>777.25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IFERROR(__xludf.DUMMYFUNCTION("""COMPUTED_VALUE"""),790.7)</f>
        <v>790.7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IFERROR(__xludf.DUMMYFUNCTION("""COMPUTED_VALUE"""),790.15)</f>
        <v>790.15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IFERROR(__xludf.DUMMYFUNCTION("""COMPUTED_VALUE"""),784.4)</f>
        <v>784.4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IFERROR(__xludf.DUMMYFUNCTION("""COMPUTED_VALUE"""),780.45)</f>
        <v>780.45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IFERROR(__xludf.DUMMYFUNCTION("""COMPUTED_VALUE"""),769.4)</f>
        <v>769.4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IFERROR(__xludf.DUMMYFUNCTION("""COMPUTED_VALUE"""),748.95)</f>
        <v>748.95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IFERROR(__xludf.DUMMYFUNCTION("""COMPUTED_VALUE"""),748.3)</f>
        <v>748.3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IFERROR(__xludf.DUMMYFUNCTION("""COMPUTED_VALUE"""),728.7)</f>
        <v>728.7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IFERROR(__xludf.DUMMYFUNCTION("""COMPUTED_VALUE"""),732.0)</f>
        <v>732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IFERROR(__xludf.DUMMYFUNCTION("""COMPUTED_VALUE"""),734.5)</f>
        <v>734.5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IFERROR(__xludf.DUMMYFUNCTION("""COMPUTED_VALUE"""),736.35)</f>
        <v>736.35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IFERROR(__xludf.DUMMYFUNCTION("""COMPUTED_VALUE"""),724.45)</f>
        <v>724.45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IFERROR(__xludf.DUMMYFUNCTION("""COMPUTED_VALUE"""),733.35)</f>
        <v>733.35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IFERROR(__xludf.DUMMYFUNCTION("""COMPUTED_VALUE"""),746.05)</f>
        <v>746.05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IFERROR(__xludf.DUMMYFUNCTION("""COMPUTED_VALUE"""),754.0)</f>
        <v>754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IFERROR(__xludf.DUMMYFUNCTION("""COMPUTED_VALUE"""),748.6)</f>
        <v>748.6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IFERROR(__xludf.DUMMYFUNCTION("""COMPUTED_VALUE"""),756.7)</f>
        <v>756.7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IFERROR(__xludf.DUMMYFUNCTION("""COMPUTED_VALUE"""),750.85)</f>
        <v>750.85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IFERROR(__xludf.DUMMYFUNCTION("""COMPUTED_VALUE"""),754.75)</f>
        <v>754.75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IFERROR(__xludf.DUMMYFUNCTION("""COMPUTED_VALUE"""),761.1)</f>
        <v>761.1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IFERROR(__xludf.DUMMYFUNCTION("""COMPUTED_VALUE"""),772.85)</f>
        <v>772.85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IFERROR(__xludf.DUMMYFUNCTION("""COMPUTED_VALUE"""),769.15)</f>
        <v>769.15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IFERROR(__xludf.DUMMYFUNCTION("""COMPUTED_VALUE"""),768.8)</f>
        <v>768.8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IFERROR(__xludf.DUMMYFUNCTION("""COMPUTED_VALUE"""),761.85)</f>
        <v>761.85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IFERROR(__xludf.DUMMYFUNCTION("""COMPUTED_VALUE"""),775.8)</f>
        <v>775.8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IFERROR(__xludf.DUMMYFUNCTION("""COMPUTED_VALUE"""),768.45)</f>
        <v>768.45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IFERROR(__xludf.DUMMYFUNCTION("""COMPUTED_VALUE"""),775.55)</f>
        <v>775.55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IFERROR(__xludf.DUMMYFUNCTION("""COMPUTED_VALUE"""),782.05)</f>
        <v>782.05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IFERROR(__xludf.DUMMYFUNCTION("""COMPUTED_VALUE"""),782.35)</f>
        <v>782.35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IFERROR(__xludf.DUMMYFUNCTION("""COMPUTED_VALUE"""),793.25)</f>
        <v>793.25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IFERROR(__xludf.DUMMYFUNCTION("""COMPUTED_VALUE"""),801.1)</f>
        <v>801.1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IFERROR(__xludf.DUMMYFUNCTION("""COMPUTED_VALUE"""),810.8)</f>
        <v>810.8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IFERROR(__xludf.DUMMYFUNCTION("""COMPUTED_VALUE"""),819.6)</f>
        <v>819.6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IFERROR(__xludf.DUMMYFUNCTION("""COMPUTED_VALUE"""),821.7)</f>
        <v>821.7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IFERROR(__xludf.DUMMYFUNCTION("""COMPUTED_VALUE"""),824.7)</f>
        <v>824.7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IFERROR(__xludf.DUMMYFUNCTION("""COMPUTED_VALUE"""),819.15)</f>
        <v>819.15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IFERROR(__xludf.DUMMYFUNCTION("""COMPUTED_VALUE"""),839.35)</f>
        <v>839.35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IFERROR(__xludf.DUMMYFUNCTION("""COMPUTED_VALUE"""),845.1)</f>
        <v>845.1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IFERROR(__xludf.DUMMYFUNCTION("""COMPUTED_VALUE"""),853.85)</f>
        <v>853.85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IFERROR(__xludf.DUMMYFUNCTION("""COMPUTED_VALUE"""),851.4)</f>
        <v>851.4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IFERROR(__xludf.DUMMYFUNCTION("""COMPUTED_VALUE"""),847.4)</f>
        <v>847.4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IFERROR(__xludf.DUMMYFUNCTION("""COMPUTED_VALUE"""),867.2)</f>
        <v>867.2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IFERROR(__xludf.DUMMYFUNCTION("""COMPUTED_VALUE"""),854.9)</f>
        <v>854.9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IFERROR(__xludf.DUMMYFUNCTION("""COMPUTED_VALUE"""),858.7)</f>
        <v>858.7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IFERROR(__xludf.DUMMYFUNCTION("""COMPUTED_VALUE"""),842.25)</f>
        <v>842.25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IFERROR(__xludf.DUMMYFUNCTION("""COMPUTED_VALUE"""),841.9)</f>
        <v>841.9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IFERROR(__xludf.DUMMYFUNCTION("""COMPUTED_VALUE"""),855.3)</f>
        <v>855.3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IFERROR(__xludf.DUMMYFUNCTION("""COMPUTED_VALUE"""),852.3)</f>
        <v>852.3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IFERROR(__xludf.DUMMYFUNCTION("""COMPUTED_VALUE"""),875.9)</f>
        <v>875.9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IFERROR(__xludf.DUMMYFUNCTION("""COMPUTED_VALUE"""),880.8)</f>
        <v>880.8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IFERROR(__xludf.DUMMYFUNCTION("""COMPUTED_VALUE"""),880.25)</f>
        <v>880.25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IFERROR(__xludf.DUMMYFUNCTION("""COMPUTED_VALUE"""),877.6)</f>
        <v>877.6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IFERROR(__xludf.DUMMYFUNCTION("""COMPUTED_VALUE"""),870.2)</f>
        <v>870.2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IFERROR(__xludf.DUMMYFUNCTION("""COMPUTED_VALUE"""),837.65)</f>
        <v>837.65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IFERROR(__xludf.DUMMYFUNCTION("""COMPUTED_VALUE"""),837.1)</f>
        <v>837.1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IFERROR(__xludf.DUMMYFUNCTION("""COMPUTED_VALUE"""),829.4)</f>
        <v>829.4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IFERROR(__xludf.DUMMYFUNCTION("""COMPUTED_VALUE"""),821.95)</f>
        <v>821.95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IFERROR(__xludf.DUMMYFUNCTION("""COMPUTED_VALUE"""),821.4)</f>
        <v>821.4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IFERROR(__xludf.DUMMYFUNCTION("""COMPUTED_VALUE"""),829.8)</f>
        <v>829.8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IFERROR(__xludf.DUMMYFUNCTION("""COMPUTED_VALUE"""),822.05)</f>
        <v>822.05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IFERROR(__xludf.DUMMYFUNCTION("""COMPUTED_VALUE"""),825.8)</f>
        <v>825.8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IFERROR(__xludf.DUMMYFUNCTION("""COMPUTED_VALUE"""),825.15)</f>
        <v>825.15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IFERROR(__xludf.DUMMYFUNCTION("""COMPUTED_VALUE"""),832.3)</f>
        <v>832.3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IFERROR(__xludf.DUMMYFUNCTION("""COMPUTED_VALUE"""),812.65)</f>
        <v>812.65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IFERROR(__xludf.DUMMYFUNCTION("""COMPUTED_VALUE"""),803.65)</f>
        <v>803.65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IFERROR(__xludf.DUMMYFUNCTION("""COMPUTED_VALUE"""),816.65)</f>
        <v>816.65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IFERROR(__xludf.DUMMYFUNCTION("""COMPUTED_VALUE"""),790.4)</f>
        <v>790.4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IFERROR(__xludf.DUMMYFUNCTION("""COMPUTED_VALUE"""),812.2)</f>
        <v>812.2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IFERROR(__xludf.DUMMYFUNCTION("""COMPUTED_VALUE"""),815.7)</f>
        <v>815.7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IFERROR(__xludf.DUMMYFUNCTION("""COMPUTED_VALUE"""),811.7)</f>
        <v>811.7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IFERROR(__xludf.DUMMYFUNCTION("""COMPUTED_VALUE"""),812.0)</f>
        <v>812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IFERROR(__xludf.DUMMYFUNCTION("""COMPUTED_VALUE"""),818.65)</f>
        <v>818.65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IFERROR(__xludf.DUMMYFUNCTION("""COMPUTED_VALUE"""),801.7)</f>
        <v>801.7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IFERROR(__xludf.DUMMYFUNCTION("""COMPUTED_VALUE"""),823.55)</f>
        <v>823.55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IFERROR(__xludf.DUMMYFUNCTION("""COMPUTED_VALUE"""),814.65)</f>
        <v>814.65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IFERROR(__xludf.DUMMYFUNCTION("""COMPUTED_VALUE"""),818.75)</f>
        <v>818.75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IFERROR(__xludf.DUMMYFUNCTION("""COMPUTED_VALUE"""),836.6)</f>
        <v>836.6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IFERROR(__xludf.DUMMYFUNCTION("""COMPUTED_VALUE"""),822.1)</f>
        <v>822.1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IFERROR(__xludf.DUMMYFUNCTION("""COMPUTED_VALUE"""),811.75)</f>
        <v>811.75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IFERROR(__xludf.DUMMYFUNCTION("""COMPUTED_VALUE"""),811.5)</f>
        <v>811.5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IFERROR(__xludf.DUMMYFUNCTION("""COMPUTED_VALUE"""),812.65)</f>
        <v>812.65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IFERROR(__xludf.DUMMYFUNCTION("""COMPUTED_VALUE"""),813.25)</f>
        <v>813.25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IFERROR(__xludf.DUMMYFUNCTION("""COMPUTED_VALUE"""),812.35)</f>
        <v>812.35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IFERROR(__xludf.DUMMYFUNCTION("""COMPUTED_VALUE"""),819.95)</f>
        <v>819.95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IFERROR(__xludf.DUMMYFUNCTION("""COMPUTED_VALUE"""),820.2)</f>
        <v>820.2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IFERROR(__xludf.DUMMYFUNCTION("""COMPUTED_VALUE"""),821.2)</f>
        <v>821.2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IFERROR(__xludf.DUMMYFUNCTION("""COMPUTED_VALUE"""),828.25)</f>
        <v>828.25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IFERROR(__xludf.DUMMYFUNCTION("""COMPUTED_VALUE"""),828.65)</f>
        <v>828.65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IFERROR(__xludf.DUMMYFUNCTION("""COMPUTED_VALUE"""),821.0)</f>
        <v>821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IFERROR(__xludf.DUMMYFUNCTION("""COMPUTED_VALUE"""),808.75)</f>
        <v>808.75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IFERROR(__xludf.DUMMYFUNCTION("""COMPUTED_VALUE"""),818.95)</f>
        <v>818.95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IFERROR(__xludf.DUMMYFUNCTION("""COMPUTED_VALUE"""),798.6)</f>
        <v>798.6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IFERROR(__xludf.DUMMYFUNCTION("""COMPUTED_VALUE"""),800.1)</f>
        <v>800.1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IFERROR(__xludf.DUMMYFUNCTION("""COMPUTED_VALUE"""),836.2)</f>
        <v>836.2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IFERROR(__xludf.DUMMYFUNCTION("""COMPUTED_VALUE"""),824.3)</f>
        <v>824.3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IFERROR(__xludf.DUMMYFUNCTION("""COMPUTED_VALUE"""),819.3)</f>
        <v>819.3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IFERROR(__xludf.DUMMYFUNCTION("""COMPUTED_VALUE"""),812.9)</f>
        <v>812.9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IFERROR(__xludf.DUMMYFUNCTION("""COMPUTED_VALUE"""),830.0)</f>
        <v>830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IFERROR(__xludf.DUMMYFUNCTION("""COMPUTED_VALUE"""),829.8)</f>
        <v>829.8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IFERROR(__xludf.DUMMYFUNCTION("""COMPUTED_VALUE"""),817.8)</f>
        <v>817.8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IFERROR(__xludf.DUMMYFUNCTION("""COMPUTED_VALUE"""),792.95)</f>
        <v>792.95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IFERROR(__xludf.DUMMYFUNCTION("""COMPUTED_VALUE"""),785.45)</f>
        <v>785.45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IFERROR(__xludf.DUMMYFUNCTION("""COMPUTED_VALUE"""),780.65)</f>
        <v>780.65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IFERROR(__xludf.DUMMYFUNCTION("""COMPUTED_VALUE"""),804.4)</f>
        <v>804.4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IFERROR(__xludf.DUMMYFUNCTION("""COMPUTED_VALUE"""),801.05)</f>
        <v>801.05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IFERROR(__xludf.DUMMYFUNCTION("""COMPUTED_VALUE"""),794.65)</f>
        <v>794.65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IFERROR(__xludf.DUMMYFUNCTION("""COMPUTED_VALUE"""),812.35)</f>
        <v>812.35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IFERROR(__xludf.DUMMYFUNCTION("""COMPUTED_VALUE"""),824.8)</f>
        <v>824.8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IFERROR(__xludf.DUMMYFUNCTION("""COMPUTED_VALUE"""),821.9)</f>
        <v>821.9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IFERROR(__xludf.DUMMYFUNCTION("""COMPUTED_VALUE"""),818.05)</f>
        <v>818.05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IFERROR(__xludf.DUMMYFUNCTION("""COMPUTED_VALUE"""),830.2)</f>
        <v>830.2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IFERROR(__xludf.DUMMYFUNCTION("""COMPUTED_VALUE"""),871.95)</f>
        <v>871.95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IFERROR(__xludf.DUMMYFUNCTION("""COMPUTED_VALUE"""),879.25)</f>
        <v>879.25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IFERROR(__xludf.DUMMYFUNCTION("""COMPUTED_VALUE"""),869.0)</f>
        <v>869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IFERROR(__xludf.DUMMYFUNCTION("""COMPUTED_VALUE"""),862.5)</f>
        <v>862.5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IFERROR(__xludf.DUMMYFUNCTION("""COMPUTED_VALUE"""),857.1)</f>
        <v>857.1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IFERROR(__xludf.DUMMYFUNCTION("""COMPUTED_VALUE"""),876.45)</f>
        <v>876.45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IFERROR(__xludf.DUMMYFUNCTION("""COMPUTED_VALUE"""),874.6)</f>
        <v>874.6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IFERROR(__xludf.DUMMYFUNCTION("""COMPUTED_VALUE"""),883.95)</f>
        <v>883.95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IFERROR(__xludf.DUMMYFUNCTION("""COMPUTED_VALUE"""),866.45)</f>
        <v>866.45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IFERROR(__xludf.DUMMYFUNCTION("""COMPUTED_VALUE"""),860.45)</f>
        <v>860.45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IFERROR(__xludf.DUMMYFUNCTION("""COMPUTED_VALUE"""),845.25)</f>
        <v>845.25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IFERROR(__xludf.DUMMYFUNCTION("""COMPUTED_VALUE"""),844.8)</f>
        <v>844.8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IFERROR(__xludf.DUMMYFUNCTION("""COMPUTED_VALUE"""),864.8)</f>
        <v>864.8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IFERROR(__xludf.DUMMYFUNCTION("""COMPUTED_VALUE"""),854.8)</f>
        <v>854.8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IFERROR(__xludf.DUMMYFUNCTION("""COMPUTED_VALUE"""),851.35)</f>
        <v>851.35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IFERROR(__xludf.DUMMYFUNCTION("""COMPUTED_VALUE"""),882.7)</f>
        <v>882.7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IFERROR(__xludf.DUMMYFUNCTION("""COMPUTED_VALUE"""),905.8)</f>
        <v>905.8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IFERROR(__xludf.DUMMYFUNCTION("""COMPUTED_VALUE"""),887.25)</f>
        <v>887.25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IFERROR(__xludf.DUMMYFUNCTION("""COMPUTED_VALUE"""),895.75)</f>
        <v>895.75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IFERROR(__xludf.DUMMYFUNCTION("""COMPUTED_VALUE"""),882.2)</f>
        <v>882.2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IFERROR(__xludf.DUMMYFUNCTION("""COMPUTED_VALUE"""),890.35)</f>
        <v>890.35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IFERROR(__xludf.DUMMYFUNCTION("""COMPUTED_VALUE"""),874.2)</f>
        <v>874.2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IFERROR(__xludf.DUMMYFUNCTION("""COMPUTED_VALUE"""),880.65)</f>
        <v>880.65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IFERROR(__xludf.DUMMYFUNCTION("""COMPUTED_VALUE"""),857.35)</f>
        <v>857.35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IFERROR(__xludf.DUMMYFUNCTION("""COMPUTED_VALUE"""),864.65)</f>
        <v>864.65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IFERROR(__xludf.DUMMYFUNCTION("""COMPUTED_VALUE"""),834.55)</f>
        <v>834.55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IFERROR(__xludf.DUMMYFUNCTION("""COMPUTED_VALUE"""),853.6)</f>
        <v>853.6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IFERROR(__xludf.DUMMYFUNCTION("""COMPUTED_VALUE"""),860.6)</f>
        <v>860.6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IFERROR(__xludf.DUMMYFUNCTION("""COMPUTED_VALUE"""),881.5)</f>
        <v>881.5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IFERROR(__xludf.DUMMYFUNCTION("""COMPUTED_VALUE"""),870.95)</f>
        <v>870.95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IFERROR(__xludf.DUMMYFUNCTION("""COMPUTED_VALUE"""),886.4)</f>
        <v>886.4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IFERROR(__xludf.DUMMYFUNCTION("""COMPUTED_VALUE"""),907.45)</f>
        <v>907.45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IFERROR(__xludf.DUMMYFUNCTION("""COMPUTED_VALUE"""),923.45)</f>
        <v>923.45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IFERROR(__xludf.DUMMYFUNCTION("""COMPUTED_VALUE"""),915.8)</f>
        <v>915.8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IFERROR(__xludf.DUMMYFUNCTION("""COMPUTED_VALUE"""),917.0)</f>
        <v>917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IFERROR(__xludf.DUMMYFUNCTION("""COMPUTED_VALUE"""),908.65)</f>
        <v>908.65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IFERROR(__xludf.DUMMYFUNCTION("""COMPUTED_VALUE"""),901.95)</f>
        <v>901.95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IFERROR(__xludf.DUMMYFUNCTION("""COMPUTED_VALUE"""),907.35)</f>
        <v>907.35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IFERROR(__xludf.DUMMYFUNCTION("""COMPUTED_VALUE"""),901.9)</f>
        <v>901.9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IFERROR(__xludf.DUMMYFUNCTION("""COMPUTED_VALUE"""),883.7)</f>
        <v>883.7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IFERROR(__xludf.DUMMYFUNCTION("""COMPUTED_VALUE"""),880.55)</f>
        <v>880.55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IFERROR(__xludf.DUMMYFUNCTION("""COMPUTED_VALUE"""),915.3)</f>
        <v>915.3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IFERROR(__xludf.DUMMYFUNCTION("""COMPUTED_VALUE"""),841.85)</f>
        <v>841.85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IFERROR(__xludf.DUMMYFUNCTION("""COMPUTED_VALUE"""),878.4)</f>
        <v>878.4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IFERROR(__xludf.DUMMYFUNCTION("""COMPUTED_VALUE"""),888.1)</f>
        <v>888.1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IFERROR(__xludf.DUMMYFUNCTION("""COMPUTED_VALUE"""),912.15)</f>
        <v>912.15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IFERROR(__xludf.DUMMYFUNCTION("""COMPUTED_VALUE"""),915.9)</f>
        <v>915.9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IFERROR(__xludf.DUMMYFUNCTION("""COMPUTED_VALUE"""),910.1)</f>
        <v>910.1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IFERROR(__xludf.DUMMYFUNCTION("""COMPUTED_VALUE"""),916.9)</f>
        <v>916.9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IFERROR(__xludf.DUMMYFUNCTION("""COMPUTED_VALUE"""),915.75)</f>
        <v>915.75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IFERROR(__xludf.DUMMYFUNCTION("""COMPUTED_VALUE"""),921.15)</f>
        <v>921.15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IFERROR(__xludf.DUMMYFUNCTION("""COMPUTED_VALUE"""),925.35)</f>
        <v>925.35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IFERROR(__xludf.DUMMYFUNCTION("""COMPUTED_VALUE"""),914.95)</f>
        <v>914.95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IFERROR(__xludf.DUMMYFUNCTION("""COMPUTED_VALUE"""),929.65)</f>
        <v>929.65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IFERROR(__xludf.DUMMYFUNCTION("""COMPUTED_VALUE"""),936.9)</f>
        <v>936.9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IFERROR(__xludf.DUMMYFUNCTION("""COMPUTED_VALUE"""),935.35)</f>
        <v>935.35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IFERROR(__xludf.DUMMYFUNCTION("""COMPUTED_VALUE"""),929.9)</f>
        <v>929.9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IFERROR(__xludf.DUMMYFUNCTION("""COMPUTED_VALUE"""),919.2)</f>
        <v>919.2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IFERROR(__xludf.DUMMYFUNCTION("""COMPUTED_VALUE"""),943.15)</f>
        <v>943.15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IFERROR(__xludf.DUMMYFUNCTION("""COMPUTED_VALUE"""),931.5)</f>
        <v>931.5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IFERROR(__xludf.DUMMYFUNCTION("""COMPUTED_VALUE"""),943.9)</f>
        <v>943.9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IFERROR(__xludf.DUMMYFUNCTION("""COMPUTED_VALUE"""),938.25)</f>
        <v>938.25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IFERROR(__xludf.DUMMYFUNCTION("""COMPUTED_VALUE"""),950.4)</f>
        <v>950.4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IFERROR(__xludf.DUMMYFUNCTION("""COMPUTED_VALUE"""),944.35)</f>
        <v>944.35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IFERROR(__xludf.DUMMYFUNCTION("""COMPUTED_VALUE"""),954.05)</f>
        <v>954.05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IFERROR(__xludf.DUMMYFUNCTION("""COMPUTED_VALUE"""),939.2)</f>
        <v>939.2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IFERROR(__xludf.DUMMYFUNCTION("""COMPUTED_VALUE"""),935.3)</f>
        <v>935.3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IFERROR(__xludf.DUMMYFUNCTION("""COMPUTED_VALUE"""),925.4)</f>
        <v>925.4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IFERROR(__xludf.DUMMYFUNCTION("""COMPUTED_VALUE"""),925.0)</f>
        <v>925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IFERROR(__xludf.DUMMYFUNCTION("""COMPUTED_VALUE"""),934.4)</f>
        <v>934.4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IFERROR(__xludf.DUMMYFUNCTION("""COMPUTED_VALUE"""),931.7)</f>
        <v>931.7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IFERROR(__xludf.DUMMYFUNCTION("""COMPUTED_VALUE"""),934.35)</f>
        <v>934.35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IFERROR(__xludf.DUMMYFUNCTION("""COMPUTED_VALUE"""),931.45)</f>
        <v>931.45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IFERROR(__xludf.DUMMYFUNCTION("""COMPUTED_VALUE"""),889.45)</f>
        <v>889.45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IFERROR(__xludf.DUMMYFUNCTION("""COMPUTED_VALUE"""),888.55)</f>
        <v>888.55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IFERROR(__xludf.DUMMYFUNCTION("""COMPUTED_VALUE"""),893.95)</f>
        <v>893.95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IFERROR(__xludf.DUMMYFUNCTION("""COMPUTED_VALUE"""),881.35)</f>
        <v>881.35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IFERROR(__xludf.DUMMYFUNCTION("""COMPUTED_VALUE"""),874.5)</f>
        <v>874.5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IFERROR(__xludf.DUMMYFUNCTION("""COMPUTED_VALUE"""),900.55)</f>
        <v>900.55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IFERROR(__xludf.DUMMYFUNCTION("""COMPUTED_VALUE"""),898.55)</f>
        <v>898.55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IFERROR(__xludf.DUMMYFUNCTION("""COMPUTED_VALUE"""),902.1)</f>
        <v>902.1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IFERROR(__xludf.DUMMYFUNCTION("""COMPUTED_VALUE"""),928.25)</f>
        <v>928.25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IFERROR(__xludf.DUMMYFUNCTION("""COMPUTED_VALUE"""),934.55)</f>
        <v>934.55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IFERROR(__xludf.DUMMYFUNCTION("""COMPUTED_VALUE"""),899.55)</f>
        <v>899.55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IFERROR(__xludf.DUMMYFUNCTION("""COMPUTED_VALUE"""),863.8)</f>
        <v>863.8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IFERROR(__xludf.DUMMYFUNCTION("""COMPUTED_VALUE"""),884.0)</f>
        <v>884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IFERROR(__xludf.DUMMYFUNCTION("""COMPUTED_VALUE"""),906.45)</f>
        <v>906.45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IFERROR(__xludf.DUMMYFUNCTION("""COMPUTED_VALUE"""),887.55)</f>
        <v>887.55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IFERROR(__xludf.DUMMYFUNCTION("""COMPUTED_VALUE"""),905.1)</f>
        <v>905.1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IFERROR(__xludf.DUMMYFUNCTION("""COMPUTED_VALUE"""),917.35)</f>
        <v>917.35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IFERROR(__xludf.DUMMYFUNCTION("""COMPUTED_VALUE"""),907.85)</f>
        <v>907.85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IFERROR(__xludf.DUMMYFUNCTION("""COMPUTED_VALUE"""),890.3)</f>
        <v>890.3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IFERROR(__xludf.DUMMYFUNCTION("""COMPUTED_VALUE"""),908.45)</f>
        <v>908.45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IFERROR(__xludf.DUMMYFUNCTION("""COMPUTED_VALUE"""),917.75)</f>
        <v>917.75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IFERROR(__xludf.DUMMYFUNCTION("""COMPUTED_VALUE"""),917.15)</f>
        <v>917.15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IFERROR(__xludf.DUMMYFUNCTION("""COMPUTED_VALUE"""),925.8)</f>
        <v>925.8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IFERROR(__xludf.DUMMYFUNCTION("""COMPUTED_VALUE"""),933.25)</f>
        <v>933.25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IFERROR(__xludf.DUMMYFUNCTION("""COMPUTED_VALUE"""),941.05)</f>
        <v>941.05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IFERROR(__xludf.DUMMYFUNCTION("""COMPUTED_VALUE"""),963.5)</f>
        <v>963.5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IFERROR(__xludf.DUMMYFUNCTION("""COMPUTED_VALUE"""),944.0)</f>
        <v>944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IFERROR(__xludf.DUMMYFUNCTION("""COMPUTED_VALUE"""),949.25)</f>
        <v>949.25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IFERROR(__xludf.DUMMYFUNCTION("""COMPUTED_VALUE"""),939.7)</f>
        <v>939.7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IFERROR(__xludf.DUMMYFUNCTION("""COMPUTED_VALUE"""),941.1)</f>
        <v>941.1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IFERROR(__xludf.DUMMYFUNCTION("""COMPUTED_VALUE"""),940.45)</f>
        <v>940.45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IFERROR(__xludf.DUMMYFUNCTION("""COMPUTED_VALUE"""),930.95)</f>
        <v>930.95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IFERROR(__xludf.DUMMYFUNCTION("""COMPUTED_VALUE"""),933.05)</f>
        <v>933.05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IFERROR(__xludf.DUMMYFUNCTION("""COMPUTED_VALUE"""),925.45)</f>
        <v>925.45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IFERROR(__xludf.DUMMYFUNCTION("""COMPUTED_VALUE"""),932.8)</f>
        <v>932.8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IFERROR(__xludf.DUMMYFUNCTION("""COMPUTED_VALUE"""),934.25)</f>
        <v>934.25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IFERROR(__xludf.DUMMYFUNCTION("""COMPUTED_VALUE"""),938.75)</f>
        <v>938.75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IFERROR(__xludf.DUMMYFUNCTION("""COMPUTED_VALUE"""),927.75)</f>
        <v>927.75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IFERROR(__xludf.DUMMYFUNCTION("""COMPUTED_VALUE"""),954.8)</f>
        <v>954.8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IFERROR(__xludf.DUMMYFUNCTION("""COMPUTED_VALUE"""),954.55)</f>
        <v>954.55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IFERROR(__xludf.DUMMYFUNCTION("""COMPUTED_VALUE"""),971.0)</f>
        <v>971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IFERROR(__xludf.DUMMYFUNCTION("""COMPUTED_VALUE"""),964.25)</f>
        <v>964.25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IFERROR(__xludf.DUMMYFUNCTION("""COMPUTED_VALUE"""),956.7)</f>
        <v>956.7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IFERROR(__xludf.DUMMYFUNCTION("""COMPUTED_VALUE"""),948.4)</f>
        <v>948.4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IFERROR(__xludf.DUMMYFUNCTION("""COMPUTED_VALUE"""),981.55)</f>
        <v>981.55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IFERROR(__xludf.DUMMYFUNCTION("""COMPUTED_VALUE"""),982.1)</f>
        <v>982.1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IFERROR(__xludf.DUMMYFUNCTION("""COMPUTED_VALUE"""),989.7)</f>
        <v>989.7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IFERROR(__xludf.DUMMYFUNCTION("""COMPUTED_VALUE"""),982.65)</f>
        <v>982.65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IFERROR(__xludf.DUMMYFUNCTION("""COMPUTED_VALUE"""),1005.55)</f>
        <v>1005.55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IFERROR(__xludf.DUMMYFUNCTION("""COMPUTED_VALUE"""),1001.55)</f>
        <v>1001.55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IFERROR(__xludf.DUMMYFUNCTION("""COMPUTED_VALUE"""),1030.05)</f>
        <v>1030.05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IFERROR(__xludf.DUMMYFUNCTION("""COMPUTED_VALUE"""),1027.3)</f>
        <v>1027.3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IFERROR(__xludf.DUMMYFUNCTION("""COMPUTED_VALUE"""),1039.1)</f>
        <v>1039.1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IFERROR(__xludf.DUMMYFUNCTION("""COMPUTED_VALUE"""),1033.75)</f>
        <v>1033.75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IFERROR(__xludf.DUMMYFUNCTION("""COMPUTED_VALUE"""),1018.75)</f>
        <v>1018.75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IFERROR(__xludf.DUMMYFUNCTION("""COMPUTED_VALUE"""),998.2)</f>
        <v>998.2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IFERROR(__xludf.DUMMYFUNCTION("""COMPUTED_VALUE"""),994.5)</f>
        <v>994.5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IFERROR(__xludf.DUMMYFUNCTION("""COMPUTED_VALUE"""),1007.4)</f>
        <v>1007.4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IFERROR(__xludf.DUMMYFUNCTION("""COMPUTED_VALUE"""),1012.05)</f>
        <v>1012.05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IFERROR(__xludf.DUMMYFUNCTION("""COMPUTED_VALUE"""),1012.5)</f>
        <v>1012.5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IFERROR(__xludf.DUMMYFUNCTION("""COMPUTED_VALUE"""),1000.85)</f>
        <v>1000.85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IFERROR(__xludf.DUMMYFUNCTION("""COMPUTED_VALUE"""),989.35)</f>
        <v>989.35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IFERROR(__xludf.DUMMYFUNCTION("""COMPUTED_VALUE"""),979.5)</f>
        <v>979.5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IFERROR(__xludf.DUMMYFUNCTION("""COMPUTED_VALUE"""),992.6)</f>
        <v>992.6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IFERROR(__xludf.DUMMYFUNCTION("""COMPUTED_VALUE"""),981.45)</f>
        <v>981.45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IFERROR(__xludf.DUMMYFUNCTION("""COMPUTED_VALUE"""),963.65)</f>
        <v>963.65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IFERROR(__xludf.DUMMYFUNCTION("""COMPUTED_VALUE"""),954.45)</f>
        <v>954.45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IFERROR(__xludf.DUMMYFUNCTION("""COMPUTED_VALUE"""),958.1)</f>
        <v>958.1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IFERROR(__xludf.DUMMYFUNCTION("""COMPUTED_VALUE"""),943.85)</f>
        <v>943.85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IFERROR(__xludf.DUMMYFUNCTION("""COMPUTED_VALUE"""),967.25)</f>
        <v>967.25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IFERROR(__xludf.DUMMYFUNCTION("""COMPUTED_VALUE"""),958.8)</f>
        <v>958.8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IFERROR(__xludf.DUMMYFUNCTION("""COMPUTED_VALUE"""),957.3)</f>
        <v>957.3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IFERROR(__xludf.DUMMYFUNCTION("""COMPUTED_VALUE"""),963.65)</f>
        <v>963.65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IFERROR(__xludf.DUMMYFUNCTION("""COMPUTED_VALUE"""),954.9)</f>
        <v>954.9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IFERROR(__xludf.DUMMYFUNCTION("""COMPUTED_VALUE"""),999.5)</f>
        <v>999.5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IFERROR(__xludf.DUMMYFUNCTION("""COMPUTED_VALUE"""),1008.65)</f>
        <v>1008.65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IFERROR(__xludf.DUMMYFUNCTION("""COMPUTED_VALUE"""),989.8)</f>
        <v>989.8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IFERROR(__xludf.DUMMYFUNCTION("""COMPUTED_VALUE"""),996.4)</f>
        <v>996.4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IFERROR(__xludf.DUMMYFUNCTION("""COMPUTED_VALUE"""),979.0)</f>
        <v>979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IFERROR(__xludf.DUMMYFUNCTION("""COMPUTED_VALUE"""),957.25)</f>
        <v>957.25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IFERROR(__xludf.DUMMYFUNCTION("""COMPUTED_VALUE"""),935.95)</f>
        <v>935.95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IFERROR(__xludf.DUMMYFUNCTION("""COMPUTED_VALUE"""),939.05)</f>
        <v>939.05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IFERROR(__xludf.DUMMYFUNCTION("""COMPUTED_VALUE"""),949.85)</f>
        <v>949.85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IFERROR(__xludf.DUMMYFUNCTION("""COMPUTED_VALUE"""),947.3)</f>
        <v>947.3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IFERROR(__xludf.DUMMYFUNCTION("""COMPUTED_VALUE"""),944.15)</f>
        <v>944.15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IFERROR(__xludf.DUMMYFUNCTION("""COMPUTED_VALUE"""),977.35)</f>
        <v>977.35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IFERROR(__xludf.DUMMYFUNCTION("""COMPUTED_VALUE"""),953.3)</f>
        <v>953.3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IFERROR(__xludf.DUMMYFUNCTION("""COMPUTED_VALUE"""),963.6)</f>
        <v>963.6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IFERROR(__xludf.DUMMYFUNCTION("""COMPUTED_VALUE"""),968.85)</f>
        <v>968.85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IFERROR(__xludf.DUMMYFUNCTION("""COMPUTED_VALUE"""),954.15)</f>
        <v>954.15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IFERROR(__xludf.DUMMYFUNCTION("""COMPUTED_VALUE"""),966.0)</f>
        <v>966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IFERROR(__xludf.DUMMYFUNCTION("""COMPUTED_VALUE"""),989.8)</f>
        <v>989.8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IFERROR(__xludf.DUMMYFUNCTION("""COMPUTED_VALUE"""),998.8)</f>
        <v>998.8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IFERROR(__xludf.DUMMYFUNCTION("""COMPUTED_VALUE"""),994.85)</f>
        <v>994.85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IFERROR(__xludf.DUMMYFUNCTION("""COMPUTED_VALUE"""),999.2)</f>
        <v>999.2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IFERROR(__xludf.DUMMYFUNCTION("""COMPUTED_VALUE"""),1003.8)</f>
        <v>1003.8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IFERROR(__xludf.DUMMYFUNCTION("""COMPUTED_VALUE"""),1011.9)</f>
        <v>1011.9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IFERROR(__xludf.DUMMYFUNCTION("""COMPUTED_VALUE"""),1012.95)</f>
        <v>1012.95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IFERROR(__xludf.DUMMYFUNCTION("""COMPUTED_VALUE"""),1000.2)</f>
        <v>1000.2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IFERROR(__xludf.DUMMYFUNCTION("""COMPUTED_VALUE"""),1005.8)</f>
        <v>1005.8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IFERROR(__xludf.DUMMYFUNCTION("""COMPUTED_VALUE"""),999.85)</f>
        <v>999.85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IFERROR(__xludf.DUMMYFUNCTION("""COMPUTED_VALUE"""),990.35)</f>
        <v>990.35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IFERROR(__xludf.DUMMYFUNCTION("""COMPUTED_VALUE"""),966.85)</f>
        <v>966.85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IFERROR(__xludf.DUMMYFUNCTION("""COMPUTED_VALUE"""),946.85)</f>
        <v>946.85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IFERROR(__xludf.DUMMYFUNCTION("""COMPUTED_VALUE"""),925.95)</f>
        <v>925.95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IFERROR(__xludf.DUMMYFUNCTION("""COMPUTED_VALUE"""),917.35)</f>
        <v>917.35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IFERROR(__xludf.DUMMYFUNCTION("""COMPUTED_VALUE"""),937.05)</f>
        <v>937.05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IFERROR(__xludf.DUMMYFUNCTION("""COMPUTED_VALUE"""),921.85)</f>
        <v>921.85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IFERROR(__xludf.DUMMYFUNCTION("""COMPUTED_VALUE"""),914.45)</f>
        <v>914.45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IFERROR(__xludf.DUMMYFUNCTION("""COMPUTED_VALUE"""),913.3)</f>
        <v>913.3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IFERROR(__xludf.DUMMYFUNCTION("""COMPUTED_VALUE"""),898.95)</f>
        <v>898.95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IFERROR(__xludf.DUMMYFUNCTION("""COMPUTED_VALUE"""),901.5)</f>
        <v>901.5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IFERROR(__xludf.DUMMYFUNCTION("""COMPUTED_VALUE"""),905.45)</f>
        <v>905.45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IFERROR(__xludf.DUMMYFUNCTION("""COMPUTED_VALUE"""),912.5)</f>
        <v>912.5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IFERROR(__xludf.DUMMYFUNCTION("""COMPUTED_VALUE"""),915.05)</f>
        <v>915.05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IFERROR(__xludf.DUMMYFUNCTION("""COMPUTED_VALUE"""),900.9)</f>
        <v>900.9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IFERROR(__xludf.DUMMYFUNCTION("""COMPUTED_VALUE"""),911.8)</f>
        <v>911.8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IFERROR(__xludf.DUMMYFUNCTION("""COMPUTED_VALUE"""),902.3)</f>
        <v>902.3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IFERROR(__xludf.DUMMYFUNCTION("""COMPUTED_VALUE"""),890.95)</f>
        <v>890.95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IFERROR(__xludf.DUMMYFUNCTION("""COMPUTED_VALUE"""),900.1)</f>
        <v>900.1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IFERROR(__xludf.DUMMYFUNCTION("""COMPUTED_VALUE"""),883.75)</f>
        <v>883.75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IFERROR(__xludf.DUMMYFUNCTION("""COMPUTED_VALUE"""),906.05)</f>
        <v>906.05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IFERROR(__xludf.DUMMYFUNCTION("""COMPUTED_VALUE"""),904.05)</f>
        <v>904.05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IFERROR(__xludf.DUMMYFUNCTION("""COMPUTED_VALUE"""),906.8)</f>
        <v>906.8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IFERROR(__xludf.DUMMYFUNCTION("""COMPUTED_VALUE"""),908.6)</f>
        <v>908.6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IFERROR(__xludf.DUMMYFUNCTION("""COMPUTED_VALUE"""),919.2)</f>
        <v>919.2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IFERROR(__xludf.DUMMYFUNCTION("""COMPUTED_VALUE"""),926.85)</f>
        <v>926.85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IFERROR(__xludf.DUMMYFUNCTION("""COMPUTED_VALUE"""),919.4)</f>
        <v>919.4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IFERROR(__xludf.DUMMYFUNCTION("""COMPUTED_VALUE"""),929.9)</f>
        <v>929.9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IFERROR(__xludf.DUMMYFUNCTION("""COMPUTED_VALUE"""),932.45)</f>
        <v>932.45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IFERROR(__xludf.DUMMYFUNCTION("""COMPUTED_VALUE"""),919.35)</f>
        <v>919.35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IFERROR(__xludf.DUMMYFUNCTION("""COMPUTED_VALUE"""),916.15)</f>
        <v>916.15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IFERROR(__xludf.DUMMYFUNCTION("""COMPUTED_VALUE"""),937.6)</f>
        <v>937.6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IFERROR(__xludf.DUMMYFUNCTION("""COMPUTED_VALUE"""),950.85)</f>
        <v>950.85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IFERROR(__xludf.DUMMYFUNCTION("""COMPUTED_VALUE"""),945.0)</f>
        <v>945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IFERROR(__xludf.DUMMYFUNCTION("""COMPUTED_VALUE"""),933.95)</f>
        <v>933.95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IFERROR(__xludf.DUMMYFUNCTION("""COMPUTED_VALUE"""),944.25)</f>
        <v>944.25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IFERROR(__xludf.DUMMYFUNCTION("""COMPUTED_VALUE"""),949.9)</f>
        <v>949.9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IFERROR(__xludf.DUMMYFUNCTION("""COMPUTED_VALUE"""),948.4)</f>
        <v>948.4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IFERROR(__xludf.DUMMYFUNCTION("""COMPUTED_VALUE"""),980.75)</f>
        <v>980.75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IFERROR(__xludf.DUMMYFUNCTION("""COMPUTED_VALUE"""),959.15)</f>
        <v>959.15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IFERROR(__xludf.DUMMYFUNCTION("""COMPUTED_VALUE"""),954.5)</f>
        <v>954.5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IFERROR(__xludf.DUMMYFUNCTION("""COMPUTED_VALUE"""),956.4)</f>
        <v>956.4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IFERROR(__xludf.DUMMYFUNCTION("""COMPUTED_VALUE"""),969.8)</f>
        <v>969.8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IFERROR(__xludf.DUMMYFUNCTION("""COMPUTED_VALUE"""),964.6)</f>
        <v>964.6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IFERROR(__xludf.DUMMYFUNCTION("""COMPUTED_VALUE"""),973.55)</f>
        <v>973.55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IFERROR(__xludf.DUMMYFUNCTION("""COMPUTED_VALUE"""),978.8)</f>
        <v>978.8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IFERROR(__xludf.DUMMYFUNCTION("""COMPUTED_VALUE"""),977.35)</f>
        <v>977.35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IFERROR(__xludf.DUMMYFUNCTION("""COMPUTED_VALUE"""),981.15)</f>
        <v>981.15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IFERROR(__xludf.DUMMYFUNCTION("""COMPUTED_VALUE"""),981.9)</f>
        <v>981.9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IFERROR(__xludf.DUMMYFUNCTION("""COMPUTED_VALUE"""),966.8)</f>
        <v>966.8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IFERROR(__xludf.DUMMYFUNCTION("""COMPUTED_VALUE"""),958.75)</f>
        <v>958.75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IFERROR(__xludf.DUMMYFUNCTION("""COMPUTED_VALUE"""),975.0)</f>
        <v>975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IFERROR(__xludf.DUMMYFUNCTION("""COMPUTED_VALUE"""),950.7)</f>
        <v>950.7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IFERROR(__xludf.DUMMYFUNCTION("""COMPUTED_VALUE"""),976.05)</f>
        <v>976.05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IFERROR(__xludf.DUMMYFUNCTION("""COMPUTED_VALUE"""),974.1)</f>
        <v>974.1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IFERROR(__xludf.DUMMYFUNCTION("""COMPUTED_VALUE"""),1002.7)</f>
        <v>1002.7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IFERROR(__xludf.DUMMYFUNCTION("""COMPUTED_VALUE"""),1011.1)</f>
        <v>1011.1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IFERROR(__xludf.DUMMYFUNCTION("""COMPUTED_VALUE"""),1011.15)</f>
        <v>1011.15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IFERROR(__xludf.DUMMYFUNCTION("""COMPUTED_VALUE"""),1013.5)</f>
        <v>1013.5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IFERROR(__xludf.DUMMYFUNCTION("""COMPUTED_VALUE"""),1018.65)</f>
        <v>1018.65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IFERROR(__xludf.DUMMYFUNCTION("""COMPUTED_VALUE"""),1010.4)</f>
        <v>1010.4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IFERROR(__xludf.DUMMYFUNCTION("""COMPUTED_VALUE"""),1001.2)</f>
        <v>1001.2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IFERROR(__xludf.DUMMYFUNCTION("""COMPUTED_VALUE"""),1005.7)</f>
        <v>1005.7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IFERROR(__xludf.DUMMYFUNCTION("""COMPUTED_VALUE"""),1018.05)</f>
        <v>1018.05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IFERROR(__xludf.DUMMYFUNCTION("""COMPUTED_VALUE"""),1033.35)</f>
        <v>1033.35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IFERROR(__xludf.DUMMYFUNCTION("""COMPUTED_VALUE"""),1050.25)</f>
        <v>1050.25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IFERROR(__xludf.DUMMYFUNCTION("""COMPUTED_VALUE"""),1058.7)</f>
        <v>1058.7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IFERROR(__xludf.DUMMYFUNCTION("""COMPUTED_VALUE"""),1061.35)</f>
        <v>1061.35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IFERROR(__xludf.DUMMYFUNCTION("""COMPUTED_VALUE"""),1061.7)</f>
        <v>1061.7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IFERROR(__xludf.DUMMYFUNCTION("""COMPUTED_VALUE"""),1056.45)</f>
        <v>1056.45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IFERROR(__xludf.DUMMYFUNCTION("""COMPUTED_VALUE"""),1059.75)</f>
        <v>1059.75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IFERROR(__xludf.DUMMYFUNCTION("""COMPUTED_VALUE"""),1063.2)</f>
        <v>1063.2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IFERROR(__xludf.DUMMYFUNCTION("""COMPUTED_VALUE"""),1056.25)</f>
        <v>1056.25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IFERROR(__xludf.DUMMYFUNCTION("""COMPUTED_VALUE"""),1055.9)</f>
        <v>1055.9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IFERROR(__xludf.DUMMYFUNCTION("""COMPUTED_VALUE"""),1044.05)</f>
        <v>1044.05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IFERROR(__xludf.DUMMYFUNCTION("""COMPUTED_VALUE"""),1005.75)</f>
        <v>1005.75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IFERROR(__xludf.DUMMYFUNCTION("""COMPUTED_VALUE"""),930.3)</f>
        <v>930.3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IFERROR(__xludf.DUMMYFUNCTION("""COMPUTED_VALUE"""),954.6)</f>
        <v>954.6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IFERROR(__xludf.DUMMYFUNCTION("""COMPUTED_VALUE"""),945.55)</f>
        <v>945.55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IFERROR(__xludf.DUMMYFUNCTION("""COMPUTED_VALUE"""),990.25)</f>
        <v>990.25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IFERROR(__xludf.DUMMYFUNCTION("""COMPUTED_VALUE"""),1008.0)</f>
        <v>1008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IFERROR(__xludf.DUMMYFUNCTION("""COMPUTED_VALUE"""),1009.4)</f>
        <v>1009.4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IFERROR(__xludf.DUMMYFUNCTION("""COMPUTED_VALUE"""),1007.2)</f>
        <v>1007.2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IFERROR(__xludf.DUMMYFUNCTION("""COMPUTED_VALUE"""),1034.0)</f>
        <v>1034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IFERROR(__xludf.DUMMYFUNCTION("""COMPUTED_VALUE"""),1044.2)</f>
        <v>1044.2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IFERROR(__xludf.DUMMYFUNCTION("""COMPUTED_VALUE"""),1039.2)</f>
        <v>1039.2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IFERROR(__xludf.DUMMYFUNCTION("""COMPUTED_VALUE"""),1044.5)</f>
        <v>1044.5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IFERROR(__xludf.DUMMYFUNCTION("""COMPUTED_VALUE"""),1028.4)</f>
        <v>1028.4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IFERROR(__xludf.DUMMYFUNCTION("""COMPUTED_VALUE"""),1054.4)</f>
        <v>1054.4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IFERROR(__xludf.DUMMYFUNCTION("""COMPUTED_VALUE"""),1035.6)</f>
        <v>1035.6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IFERROR(__xludf.DUMMYFUNCTION("""COMPUTED_VALUE"""),1029.8)</f>
        <v>1029.8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IFERROR(__xludf.DUMMYFUNCTION("""COMPUTED_VALUE"""),973.2)</f>
        <v>973.2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IFERROR(__xludf.DUMMYFUNCTION("""COMPUTED_VALUE"""),955.5)</f>
        <v>955.5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IFERROR(__xludf.DUMMYFUNCTION("""COMPUTED_VALUE"""),967.5)</f>
        <v>967.5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IFERROR(__xludf.DUMMYFUNCTION("""COMPUTED_VALUE"""),966.1)</f>
        <v>966.1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IFERROR(__xludf.DUMMYFUNCTION("""COMPUTED_VALUE"""),953.2)</f>
        <v>953.2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IFERROR(__xludf.DUMMYFUNCTION("""COMPUTED_VALUE"""),957.0)</f>
        <v>957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IFERROR(__xludf.DUMMYFUNCTION("""COMPUTED_VALUE"""),1005.2)</f>
        <v>1005.2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IFERROR(__xludf.DUMMYFUNCTION("""COMPUTED_VALUE"""),989.9)</f>
        <v>989.9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IFERROR(__xludf.DUMMYFUNCTION("""COMPUTED_VALUE"""),989.3)</f>
        <v>989.3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IFERROR(__xludf.DUMMYFUNCTION("""COMPUTED_VALUE"""),1038.3)</f>
        <v>1038.3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IFERROR(__xludf.DUMMYFUNCTION("""COMPUTED_VALUE"""),1021.8)</f>
        <v>1021.8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IFERROR(__xludf.DUMMYFUNCTION("""COMPUTED_VALUE"""),1019.6)</f>
        <v>1019.6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IFERROR(__xludf.DUMMYFUNCTION("""COMPUTED_VALUE"""),1012.7)</f>
        <v>1012.7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IFERROR(__xludf.DUMMYFUNCTION("""COMPUTED_VALUE"""),1000.9)</f>
        <v>1000.9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IFERROR(__xludf.DUMMYFUNCTION("""COMPUTED_VALUE"""),1005.6)</f>
        <v>1005.6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IFERROR(__xludf.DUMMYFUNCTION("""COMPUTED_VALUE"""),1008.5)</f>
        <v>1008.5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IFERROR(__xludf.DUMMYFUNCTION("""COMPUTED_VALUE"""),1032.3)</f>
        <v>1032.3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IFERROR(__xludf.DUMMYFUNCTION("""COMPUTED_VALUE"""),1013.7)</f>
        <v>1013.7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IFERROR(__xludf.DUMMYFUNCTION("""COMPUTED_VALUE"""),1001.0)</f>
        <v>1001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IFERROR(__xludf.DUMMYFUNCTION("""COMPUTED_VALUE"""),1006.2)</f>
        <v>1006.2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IFERROR(__xludf.DUMMYFUNCTION("""COMPUTED_VALUE"""),993.5)</f>
        <v>993.5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IFERROR(__xludf.DUMMYFUNCTION("""COMPUTED_VALUE"""),978.8)</f>
        <v>978.8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IFERROR(__xludf.DUMMYFUNCTION("""COMPUTED_VALUE"""),973.8)</f>
        <v>973.8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IFERROR(__xludf.DUMMYFUNCTION("""COMPUTED_VALUE"""),968.55)</f>
        <v>968.55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IFERROR(__xludf.DUMMYFUNCTION("""COMPUTED_VALUE"""),968.75)</f>
        <v>968.75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IFERROR(__xludf.DUMMYFUNCTION("""COMPUTED_VALUE"""),1004.9)</f>
        <v>1004.9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IFERROR(__xludf.DUMMYFUNCTION("""COMPUTED_VALUE"""),1008.0)</f>
        <v>1008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IFERROR(__xludf.DUMMYFUNCTION("""COMPUTED_VALUE"""),1003.1)</f>
        <v>1003.1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IFERROR(__xludf.DUMMYFUNCTION("""COMPUTED_VALUE"""),1007.1)</f>
        <v>1007.1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IFERROR(__xludf.DUMMYFUNCTION("""COMPUTED_VALUE"""),995.65)</f>
        <v>995.65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IFERROR(__xludf.DUMMYFUNCTION("""COMPUTED_VALUE"""),987.25)</f>
        <v>987.25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IFERROR(__xludf.DUMMYFUNCTION("""COMPUTED_VALUE"""),1003.8)</f>
        <v>1003.8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IFERROR(__xludf.DUMMYFUNCTION("""COMPUTED_VALUE"""),999.65)</f>
        <v>999.65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IFERROR(__xludf.DUMMYFUNCTION("""COMPUTED_VALUE"""),986.35)</f>
        <v>986.35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IFERROR(__xludf.DUMMYFUNCTION("""COMPUTED_VALUE"""),996.05)</f>
        <v>996.05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IFERROR(__xludf.DUMMYFUNCTION("""COMPUTED_VALUE"""),1005.55)</f>
        <v>1005.55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IFERROR(__xludf.DUMMYFUNCTION("""COMPUTED_VALUE"""),997.0)</f>
        <v>997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IFERROR(__xludf.DUMMYFUNCTION("""COMPUTED_VALUE"""),1007.0)</f>
        <v>1007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IFERROR(__xludf.DUMMYFUNCTION("""COMPUTED_VALUE"""),1024.45)</f>
        <v>1024.45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IFERROR(__xludf.DUMMYFUNCTION("""COMPUTED_VALUE"""),1032.55)</f>
        <v>1032.55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IFERROR(__xludf.DUMMYFUNCTION("""COMPUTED_VALUE"""),1028.9)</f>
        <v>1028.9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IFERROR(__xludf.DUMMYFUNCTION("""COMPUTED_VALUE"""),1020.5)</f>
        <v>1020.5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IFERROR(__xludf.DUMMYFUNCTION("""COMPUTED_VALUE"""),1029.6)</f>
        <v>1029.6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IFERROR(__xludf.DUMMYFUNCTION("""COMPUTED_VALUE"""),1059.9)</f>
        <v>1059.9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IFERROR(__xludf.DUMMYFUNCTION("""COMPUTED_VALUE"""),1046.1)</f>
        <v>1046.1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IFERROR(__xludf.DUMMYFUNCTION("""COMPUTED_VALUE"""),1041.4)</f>
        <v>1041.4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IFERROR(__xludf.DUMMYFUNCTION("""COMPUTED_VALUE"""),1042.6)</f>
        <v>1042.6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IFERROR(__xludf.DUMMYFUNCTION("""COMPUTED_VALUE"""),1045.0)</f>
        <v>1045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IFERROR(__xludf.DUMMYFUNCTION("""COMPUTED_VALUE"""),1040.4)</f>
        <v>1040.4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IFERROR(__xludf.DUMMYFUNCTION("""COMPUTED_VALUE"""),1043.3)</f>
        <v>1043.3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IFERROR(__xludf.DUMMYFUNCTION("""COMPUTED_VALUE"""),1037.2)</f>
        <v>1037.2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IFERROR(__xludf.DUMMYFUNCTION("""COMPUTED_VALUE"""),1038.9)</f>
        <v>1038.9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IFERROR(__xludf.DUMMYFUNCTION("""COMPUTED_VALUE"""),1035.0)</f>
        <v>1035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IFERROR(__xludf.DUMMYFUNCTION("""COMPUTED_VALUE"""),1029.8)</f>
        <v>1029.8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IFERROR(__xludf.DUMMYFUNCTION("""COMPUTED_VALUE"""),1034.2)</f>
        <v>1034.2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IFERROR(__xludf.DUMMYFUNCTION("""COMPUTED_VALUE"""),1034.4)</f>
        <v>1034.4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IFERROR(__xludf.DUMMYFUNCTION("""COMPUTED_VALUE"""),1034.8)</f>
        <v>1034.8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IFERROR(__xludf.DUMMYFUNCTION("""COMPUTED_VALUE"""),1030.7)</f>
        <v>1030.7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IFERROR(__xludf.DUMMYFUNCTION("""COMPUTED_VALUE"""),1033.8)</f>
        <v>1033.8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IFERROR(__xludf.DUMMYFUNCTION("""COMPUTED_VALUE"""),1033.8)</f>
        <v>1033.8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IFERROR(__xludf.DUMMYFUNCTION("""COMPUTED_VALUE"""),1026.9)</f>
        <v>1026.9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IFERROR(__xludf.DUMMYFUNCTION("""COMPUTED_VALUE"""),1028.8)</f>
        <v>1028.8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IFERROR(__xludf.DUMMYFUNCTION("""COMPUTED_VALUE"""),1034.9)</f>
        <v>1034.9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IFERROR(__xludf.DUMMYFUNCTION("""COMPUTED_VALUE"""),1037.9)</f>
        <v>1037.9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IFERROR(__xludf.DUMMYFUNCTION("""COMPUTED_VALUE"""),1048.3)</f>
        <v>1048.3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IFERROR(__xludf.DUMMYFUNCTION("""COMPUTED_VALUE"""),1027.8)</f>
        <v>1027.8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IFERROR(__xludf.DUMMYFUNCTION("""COMPUTED_VALUE"""),1055.9)</f>
        <v>1055.9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IFERROR(__xludf.DUMMYFUNCTION("""COMPUTED_VALUE"""),1053.4)</f>
        <v>1053.4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IFERROR(__xludf.DUMMYFUNCTION("""COMPUTED_VALUE"""),1052.6)</f>
        <v>1052.6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IFERROR(__xludf.DUMMYFUNCTION("""COMPUTED_VALUE"""),1064.8)</f>
        <v>1064.8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IFERROR(__xludf.DUMMYFUNCTION("""COMPUTED_VALUE"""),1049.2)</f>
        <v>1049.2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IFERROR(__xludf.DUMMYFUNCTION("""COMPUTED_VALUE"""),1052.7)</f>
        <v>1052.7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IFERROR(__xludf.DUMMYFUNCTION("""COMPUTED_VALUE"""),1048.2)</f>
        <v>1048.2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IFERROR(__xludf.DUMMYFUNCTION("""COMPUTED_VALUE"""),1053.7)</f>
        <v>1053.7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IFERROR(__xludf.DUMMYFUNCTION("""COMPUTED_VALUE"""),1045.5)</f>
        <v>1045.5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IFERROR(__xludf.DUMMYFUNCTION("""COMPUTED_VALUE"""),1079.8)</f>
        <v>1079.8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IFERROR(__xludf.DUMMYFUNCTION("""COMPUTED_VALUE"""),1073.4)</f>
        <v>1073.4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IFERROR(__xludf.DUMMYFUNCTION("""COMPUTED_VALUE"""),1082.6)</f>
        <v>1082.6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IFERROR(__xludf.DUMMYFUNCTION("""COMPUTED_VALUE"""),1071.8)</f>
        <v>1071.8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IFERROR(__xludf.DUMMYFUNCTION("""COMPUTED_VALUE"""),1054.6)</f>
        <v>1054.6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IFERROR(__xludf.DUMMYFUNCTION("""COMPUTED_VALUE"""),1057.8)</f>
        <v>1057.8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IFERROR(__xludf.DUMMYFUNCTION("""COMPUTED_VALUE"""),1047.1)</f>
        <v>1047.1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IFERROR(__xludf.DUMMYFUNCTION("""COMPUTED_VALUE"""),1035.8)</f>
        <v>1035.8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IFERROR(__xludf.DUMMYFUNCTION("""COMPUTED_VALUE"""),1026.6)</f>
        <v>1026.6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IFERROR(__xludf.DUMMYFUNCTION("""COMPUTED_VALUE"""),1035.5)</f>
        <v>1035.5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IFERROR(__xludf.DUMMYFUNCTION("""COMPUTED_VALUE"""),1044.0)</f>
        <v>1044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IFERROR(__xludf.DUMMYFUNCTION("""COMPUTED_VALUE"""),1072.2)</f>
        <v>1072.2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IFERROR(__xludf.DUMMYFUNCTION("""COMPUTED_VALUE"""),1072.4)</f>
        <v>1072.4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IFERROR(__xludf.DUMMYFUNCTION("""COMPUTED_VALUE"""),1073.1)</f>
        <v>1073.1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IFERROR(__xludf.DUMMYFUNCTION("""COMPUTED_VALUE"""),1101.4)</f>
        <v>1101.4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IFERROR(__xludf.DUMMYFUNCTION("""COMPUTED_VALUE"""),1104.5)</f>
        <v>1104.5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IFERROR(__xludf.DUMMYFUNCTION("""COMPUTED_VALUE"""),1101.2)</f>
        <v>1101.2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IFERROR(__xludf.DUMMYFUNCTION("""COMPUTED_VALUE"""),1099.0)</f>
        <v>1099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IFERROR(__xludf.DUMMYFUNCTION("""COMPUTED_VALUE"""),1099.0)</f>
        <v>1099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IFERROR(__xludf.DUMMYFUNCTION("""COMPUTED_VALUE"""),1100.9)</f>
        <v>1100.9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IFERROR(__xludf.DUMMYFUNCTION("""COMPUTED_VALUE"""),1115.2)</f>
        <v>1115.2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IFERROR(__xludf.DUMMYFUNCTION("""COMPUTED_VALUE"""),1111.0)</f>
        <v>1111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IFERROR(__xludf.DUMMYFUNCTION("""COMPUTED_VALUE"""),1121.1)</f>
        <v>1121.1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IFERROR(__xludf.DUMMYFUNCTION("""COMPUTED_VALUE"""),1122.8)</f>
        <v>1122.8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IFERROR(__xludf.DUMMYFUNCTION("""COMPUTED_VALUE"""),1117.0)</f>
        <v>1117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IFERROR(__xludf.DUMMYFUNCTION("""COMPUTED_VALUE"""),1138.4)</f>
        <v>1138.4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IFERROR(__xludf.DUMMYFUNCTION("""COMPUTED_VALUE"""),1149.1)</f>
        <v>1149.1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IFERROR(__xludf.DUMMYFUNCTION("""COMPUTED_VALUE"""),1148.5)</f>
        <v>1148.5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IFERROR(__xludf.DUMMYFUNCTION("""COMPUTED_VALUE"""),1130.8)</f>
        <v>1130.8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IFERROR(__xludf.DUMMYFUNCTION("""COMPUTED_VALUE"""),1122.2)</f>
        <v>1122.2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IFERROR(__xludf.DUMMYFUNCTION("""COMPUTED_VALUE"""),1142.7)</f>
        <v>1142.7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IFERROR(__xludf.DUMMYFUNCTION("""COMPUTED_VALUE"""),1146.1)</f>
        <v>1146.1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IFERROR(__xludf.DUMMYFUNCTION("""COMPUTED_VALUE"""),1161.7)</f>
        <v>1161.7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IFERROR(__xludf.DUMMYFUNCTION("""COMPUTED_VALUE"""),1159.9)</f>
        <v>1159.9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IFERROR(__xludf.DUMMYFUNCTION("""COMPUTED_VALUE"""),1156.8)</f>
        <v>1156.8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IFERROR(__xludf.DUMMYFUNCTION("""COMPUTED_VALUE"""),1145.2)</f>
        <v>1145.2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IFERROR(__xludf.DUMMYFUNCTION("""COMPUTED_VALUE"""),1175.2)</f>
        <v>1175.2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IFERROR(__xludf.DUMMYFUNCTION("""COMPUTED_VALUE"""),1167.8)</f>
        <v>1167.8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IFERROR(__xludf.DUMMYFUNCTION("""COMPUTED_VALUE"""),1161.4)</f>
        <v>1161.4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IFERROR(__xludf.DUMMYFUNCTION("""COMPUTED_VALUE"""),1147.8)</f>
        <v>1147.8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IFERROR(__xludf.DUMMYFUNCTION("""COMPUTED_VALUE"""),1160.8)</f>
        <v>1160.8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IFERROR(__xludf.DUMMYFUNCTION("""COMPUTED_VALUE"""),1172.1)</f>
        <v>1172.1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IFERROR(__xludf.DUMMYFUNCTION("""COMPUTED_VALUE"""),1163.3)</f>
        <v>1163.3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IFERROR(__xludf.DUMMYFUNCTION("""COMPUTED_VALUE"""),1145.2)</f>
        <v>1145.2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IFERROR(__xludf.DUMMYFUNCTION("""COMPUTED_VALUE"""),1152.5)</f>
        <v>1152.5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IFERROR(__xludf.DUMMYFUNCTION("""COMPUTED_VALUE"""),1138.2)</f>
        <v>1138.2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IFERROR(__xludf.DUMMYFUNCTION("""COMPUTED_VALUE"""),1141.4)</f>
        <v>1141.4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IFERROR(__xludf.DUMMYFUNCTION("""COMPUTED_VALUE"""),1150.6)</f>
        <v>1150.6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IFERROR(__xludf.DUMMYFUNCTION("""COMPUTED_VALUE"""),1184.2)</f>
        <v>1184.2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IFERROR(__xludf.DUMMYFUNCTION("""COMPUTED_VALUE"""),1207.9)</f>
        <v>1207.9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IFERROR(__xludf.DUMMYFUNCTION("""COMPUTED_VALUE"""),1210.0)</f>
        <v>1210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IFERROR(__xludf.DUMMYFUNCTION("""COMPUTED_VALUE"""),1206.0)</f>
        <v>1206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IFERROR(__xludf.DUMMYFUNCTION("""COMPUTED_VALUE"""),1195.0)</f>
        <v>1195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IFERROR(__xludf.DUMMYFUNCTION("""COMPUTED_VALUE"""),1181.4)</f>
        <v>1181.4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IFERROR(__xludf.DUMMYFUNCTION("""COMPUTED_VALUE"""),1168.8)</f>
        <v>1168.8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IFERROR(__xludf.DUMMYFUNCTION("""COMPUTED_VALUE"""),1171.7)</f>
        <v>1171.7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IFERROR(__xludf.DUMMYFUNCTION("""COMPUTED_VALUE"""),1179.3)</f>
        <v>1179.3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IFERROR(__xludf.DUMMYFUNCTION("""COMPUTED_VALUE"""),1191.5)</f>
        <v>1191.5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IFERROR(__xludf.DUMMYFUNCTION("""COMPUTED_VALUE"""),1181.8)</f>
        <v>1181.8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IFERROR(__xludf.DUMMYFUNCTION("""COMPUTED_VALUE"""),1183.9)</f>
        <v>1183.9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IFERROR(__xludf.DUMMYFUNCTION("""COMPUTED_VALUE"""),1167.8)</f>
        <v>1167.8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IFERROR(__xludf.DUMMYFUNCTION("""COMPUTED_VALUE"""),1175.5)</f>
        <v>1175.5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IFERROR(__xludf.DUMMYFUNCTION("""COMPUTED_VALUE"""),1163.0)</f>
        <v>1163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IFERROR(__xludf.DUMMYFUNCTION("""COMPUTED_VALUE"""),1164.9)</f>
        <v>1164.9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IFERROR(__xludf.DUMMYFUNCTION("""COMPUTED_VALUE"""),1170.0)</f>
        <v>1170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IFERROR(__xludf.DUMMYFUNCTION("""COMPUTED_VALUE"""),1140.3)</f>
        <v>1140.3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IFERROR(__xludf.DUMMYFUNCTION("""COMPUTED_VALUE"""),1106.0)</f>
        <v>1106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IFERROR(__xludf.DUMMYFUNCTION("""COMPUTED_VALUE"""),1112.0)</f>
        <v>1112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IFERROR(__xludf.DUMMYFUNCTION("""COMPUTED_VALUE"""),1154.4)</f>
        <v>1154.4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IFERROR(__xludf.DUMMYFUNCTION("""COMPUTED_VALUE"""),1160.6)</f>
        <v>1160.6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IFERROR(__xludf.DUMMYFUNCTION("""COMPUTED_VALUE"""),1160.3)</f>
        <v>1160.3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IFERROR(__xludf.DUMMYFUNCTION("""COMPUTED_VALUE"""),1168.4)</f>
        <v>1168.4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IFERROR(__xludf.DUMMYFUNCTION("""COMPUTED_VALUE"""),1162.0)</f>
        <v>1162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IFERROR(__xludf.DUMMYFUNCTION("""COMPUTED_VALUE"""),1143.6)</f>
        <v>1143.6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IFERROR(__xludf.DUMMYFUNCTION("""COMPUTED_VALUE"""),1150.6)</f>
        <v>1150.6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IFERROR(__xludf.DUMMYFUNCTION("""COMPUTED_VALUE"""),1162.2)</f>
        <v>1162.2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IFERROR(__xludf.DUMMYFUNCTION("""COMPUTED_VALUE"""),1119.1)</f>
        <v>1119.1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IFERROR(__xludf.DUMMYFUNCTION("""COMPUTED_VALUE"""),1107.8)</f>
        <v>1107.8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IFERROR(__xludf.DUMMYFUNCTION("""COMPUTED_VALUE"""),1096.8)</f>
        <v>1096.8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IFERROR(__xludf.DUMMYFUNCTION("""COMPUTED_VALUE"""),1105.4)</f>
        <v>1105.4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IFERROR(__xludf.DUMMYFUNCTION("""COMPUTED_VALUE"""),1125.5)</f>
        <v>1125.5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IFERROR(__xludf.DUMMYFUNCTION("""COMPUTED_VALUE"""),1114.8)</f>
        <v>1114.8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IFERROR(__xludf.DUMMYFUNCTION("""COMPUTED_VALUE"""),1082.6)</f>
        <v>1082.6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IFERROR(__xludf.DUMMYFUNCTION("""COMPUTED_VALUE"""),1079.3)</f>
        <v>1079.3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IFERROR(__xludf.DUMMYFUNCTION("""COMPUTED_VALUE"""),1082.2)</f>
        <v>1082.2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IFERROR(__xludf.DUMMYFUNCTION("""COMPUTED_VALUE"""),1079.6)</f>
        <v>1079.6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IFERROR(__xludf.DUMMYFUNCTION("""COMPUTED_VALUE"""),1094.9)</f>
        <v>1094.9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IFERROR(__xludf.DUMMYFUNCTION("""COMPUTED_VALUE"""),1096.8)</f>
        <v>1096.8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IFERROR(__xludf.DUMMYFUNCTION("""COMPUTED_VALUE"""),1091.3)</f>
        <v>1091.3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IFERROR(__xludf.DUMMYFUNCTION("""COMPUTED_VALUE"""),1094.4)</f>
        <v>1094.4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IFERROR(__xludf.DUMMYFUNCTION("""COMPUTED_VALUE"""),1092.6)</f>
        <v>1092.6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IFERROR(__xludf.DUMMYFUNCTION("""COMPUTED_VALUE"""),1111.6)</f>
        <v>1111.6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IFERROR(__xludf.DUMMYFUNCTION("""COMPUTED_VALUE"""),1164.8)</f>
        <v>1164.8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IFERROR(__xludf.DUMMYFUNCTION("""COMPUTED_VALUE"""),1171.5)</f>
        <v>1171.5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IFERROR(__xludf.DUMMYFUNCTION("""COMPUTED_VALUE"""),1180.7)</f>
        <v>1180.7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IFERROR(__xludf.DUMMYFUNCTION("""COMPUTED_VALUE"""),1185.9)</f>
        <v>1185.9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IFERROR(__xludf.DUMMYFUNCTION("""COMPUTED_VALUE"""),1176.3)</f>
        <v>1176.3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IFERROR(__xludf.DUMMYFUNCTION("""COMPUTED_VALUE"""),1189.8)</f>
        <v>1189.8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IFERROR(__xludf.DUMMYFUNCTION("""COMPUTED_VALUE"""),1155.9)</f>
        <v>1155.9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IFERROR(__xludf.DUMMYFUNCTION("""COMPUTED_VALUE"""),1158.8)</f>
        <v>1158.8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IFERROR(__xludf.DUMMYFUNCTION("""COMPUTED_VALUE"""),1182.7)</f>
        <v>1182.7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IFERROR(__xludf.DUMMYFUNCTION("""COMPUTED_VALUE"""),1178.1)</f>
        <v>1178.1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IFERROR(__xludf.DUMMYFUNCTION("""COMPUTED_VALUE"""),1181.8)</f>
        <v>1181.8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IFERROR(__xludf.DUMMYFUNCTION("""COMPUTED_VALUE"""),1187.3)</f>
        <v>1187.3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IFERROR(__xludf.DUMMYFUNCTION("""COMPUTED_VALUE"""),1184.1)</f>
        <v>1184.1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IFERROR(__xludf.DUMMYFUNCTION("""COMPUTED_VALUE"""),1160.0)</f>
        <v>1160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IFERROR(__xludf.DUMMYFUNCTION("""COMPUTED_VALUE"""),1174.6)</f>
        <v>1174.6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IFERROR(__xludf.DUMMYFUNCTION("""COMPUTED_VALUE"""),1184.4)</f>
        <v>1184.4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IFERROR(__xludf.DUMMYFUNCTION("""COMPUTED_VALUE"""),1170.0)</f>
        <v>1170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IFERROR(__xludf.DUMMYFUNCTION("""COMPUTED_VALUE"""),1222.0)</f>
        <v>1222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IFERROR(__xludf.DUMMYFUNCTION("""COMPUTED_VALUE"""),1218.7)</f>
        <v>1218.7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IFERROR(__xludf.DUMMYFUNCTION("""COMPUTED_VALUE"""),1237.5)</f>
        <v>1237.5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IFERROR(__xludf.DUMMYFUNCTION("""COMPUTED_VALUE"""),1214.4)</f>
        <v>1214.4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IFERROR(__xludf.DUMMYFUNCTION("""COMPUTED_VALUE"""),1199.2)</f>
        <v>1199.2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IFERROR(__xludf.DUMMYFUNCTION("""COMPUTED_VALUE"""),1229.4)</f>
        <v>1229.4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IFERROR(__xludf.DUMMYFUNCTION("""COMPUTED_VALUE"""),1228.2)</f>
        <v>1228.2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IFERROR(__xludf.DUMMYFUNCTION("""COMPUTED_VALUE"""),1239.8)</f>
        <v>1239.8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IFERROR(__xludf.DUMMYFUNCTION("""COMPUTED_VALUE"""),1236.2)</f>
        <v>1236.2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IFERROR(__xludf.DUMMYFUNCTION("""COMPUTED_VALUE"""),1245.0)</f>
        <v>1245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IFERROR(__xludf.DUMMYFUNCTION("""COMPUTED_VALUE"""),1244.1)</f>
        <v>1244.1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IFERROR(__xludf.DUMMYFUNCTION("""COMPUTED_VALUE"""),1249.2)</f>
        <v>1249.2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IFERROR(__xludf.DUMMYFUNCTION("""COMPUTED_VALUE"""),1247.9)</f>
        <v>1247.9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IFERROR(__xludf.DUMMYFUNCTION("""COMPUTED_VALUE"""),1232.0)</f>
        <v>1232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IFERROR(__xludf.DUMMYFUNCTION("""COMPUTED_VALUE"""),1248.2)</f>
        <v>1248.2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IFERROR(__xludf.DUMMYFUNCTION("""COMPUTED_VALUE"""),1244.6)</f>
        <v>1244.6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IFERROR(__xludf.DUMMYFUNCTION("""COMPUTED_VALUE"""),1251.2)</f>
        <v>1251.2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IFERROR(__xludf.DUMMYFUNCTION("""COMPUTED_VALUE"""),1228.4)</f>
        <v>1228.4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IFERROR(__xludf.DUMMYFUNCTION("""COMPUTED_VALUE"""),1235.8)</f>
        <v>1235.8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IFERROR(__xludf.DUMMYFUNCTION("""COMPUTED_VALUE"""),1240.5)</f>
        <v>1240.5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IFERROR(__xludf.DUMMYFUNCTION("""COMPUTED_VALUE"""),1254.5)</f>
        <v>1254.5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IFERROR(__xludf.DUMMYFUNCTION("""COMPUTED_VALUE"""),1275.0)</f>
        <v>1275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IFERROR(__xludf.DUMMYFUNCTION("""COMPUTED_VALUE"""),1280.6)</f>
        <v>1280.6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IFERROR(__xludf.DUMMYFUNCTION("""COMPUTED_VALUE"""),1264.7)</f>
        <v>1264.7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IFERROR(__xludf.DUMMYFUNCTION("""COMPUTED_VALUE"""),1267.3)</f>
        <v>1267.3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IFERROR(__xludf.DUMMYFUNCTION("""COMPUTED_VALUE"""),1208.1)</f>
        <v>1208.1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IFERROR(__xludf.DUMMYFUNCTION("""COMPUTED_VALUE"""),1248.1)</f>
        <v>1248.1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IFERROR(__xludf.DUMMYFUNCTION("""COMPUTED_VALUE"""),1233.7)</f>
        <v>1233.7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IFERROR(__xludf.DUMMYFUNCTION("""COMPUTED_VALUE"""),1192.6)</f>
        <v>1192.6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IFERROR(__xludf.DUMMYFUNCTION("""COMPUTED_VALUE"""),1214.3)</f>
        <v>1214.3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IFERROR(__xludf.DUMMYFUNCTION("""COMPUTED_VALUE"""),1178.8)</f>
        <v>1178.8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IFERROR(__xludf.DUMMYFUNCTION("""COMPUTED_VALUE"""),1172.6)</f>
        <v>1172.6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IFERROR(__xludf.DUMMYFUNCTION("""COMPUTED_VALUE"""),1119.3)</f>
        <v>1119.3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IFERROR(__xludf.DUMMYFUNCTION("""COMPUTED_VALUE"""),1145.6)</f>
        <v>1145.6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IFERROR(__xludf.DUMMYFUNCTION("""COMPUTED_VALUE"""),1167.2)</f>
        <v>1167.2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IFERROR(__xludf.DUMMYFUNCTION("""COMPUTED_VALUE"""),1180.3)</f>
        <v>1180.3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IFERROR(__xludf.DUMMYFUNCTION("""COMPUTED_VALUE"""),1130.9)</f>
        <v>1130.9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IFERROR(__xludf.DUMMYFUNCTION("""COMPUTED_VALUE"""),1169.6)</f>
        <v>1169.6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IFERROR(__xludf.DUMMYFUNCTION("""COMPUTED_VALUE"""),1109.6)</f>
        <v>1109.6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IFERROR(__xludf.DUMMYFUNCTION("""COMPUTED_VALUE"""),1133.7)</f>
        <v>1133.7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IFERROR(__xludf.DUMMYFUNCTION("""COMPUTED_VALUE"""),1156.0)</f>
        <v>1156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IFERROR(__xludf.DUMMYFUNCTION("""COMPUTED_VALUE"""),1130.3)</f>
        <v>1130.3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IFERROR(__xludf.DUMMYFUNCTION("""COMPUTED_VALUE"""),1122.5)</f>
        <v>1122.5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IFERROR(__xludf.DUMMYFUNCTION("""COMPUTED_VALUE"""),1140.4)</f>
        <v>1140.4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IFERROR(__xludf.DUMMYFUNCTION("""COMPUTED_VALUE"""),1141.3)</f>
        <v>1141.3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IFERROR(__xludf.DUMMYFUNCTION("""COMPUTED_VALUE"""),1133.6)</f>
        <v>1133.6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IFERROR(__xludf.DUMMYFUNCTION("""COMPUTED_VALUE"""),1151.9)</f>
        <v>1151.9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IFERROR(__xludf.DUMMYFUNCTION("""COMPUTED_VALUE"""),1194.3)</f>
        <v>1194.3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IFERROR(__xludf.DUMMYFUNCTION("""COMPUTED_VALUE"""),1209.7)</f>
        <v>1209.7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IFERROR(__xludf.DUMMYFUNCTION("""COMPUTED_VALUE"""),1214.8)</f>
        <v>1214.8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IFERROR(__xludf.DUMMYFUNCTION("""COMPUTED_VALUE"""),1204.2)</f>
        <v>1204.2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IFERROR(__xludf.DUMMYFUNCTION("""COMPUTED_VALUE"""),1218.6)</f>
        <v>1218.6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IFERROR(__xludf.DUMMYFUNCTION("""COMPUTED_VALUE"""),1214.9)</f>
        <v>1214.9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IFERROR(__xludf.DUMMYFUNCTION("""COMPUTED_VALUE"""),1240.3)</f>
        <v>1240.3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IFERROR(__xludf.DUMMYFUNCTION("""COMPUTED_VALUE"""),1274.5)</f>
        <v>1274.5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IFERROR(__xludf.DUMMYFUNCTION("""COMPUTED_VALUE"""),1279.6)</f>
        <v>1279.6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IFERROR(__xludf.DUMMYFUNCTION("""COMPUTED_VALUE"""),1263.4)</f>
        <v>1263.4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IFERROR(__xludf.DUMMYFUNCTION("""COMPUTED_VALUE"""),1257.0)</f>
        <v>1257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IFERROR(__xludf.DUMMYFUNCTION("""COMPUTED_VALUE"""),1255.7)</f>
        <v>1255.7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IFERROR(__xludf.DUMMYFUNCTION("""COMPUTED_VALUE"""),1282.7)</f>
        <v>1282.7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IFERROR(__xludf.DUMMYFUNCTION("""COMPUTED_VALUE"""),1281.6)</f>
        <v>1281.6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IFERROR(__xludf.DUMMYFUNCTION("""COMPUTED_VALUE"""),1279.7)</f>
        <v>1279.7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IFERROR(__xludf.DUMMYFUNCTION("""COMPUTED_VALUE"""),1264.5)</f>
        <v>1264.5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IFERROR(__xludf.DUMMYFUNCTION("""COMPUTED_VALUE"""),1266.6)</f>
        <v>1266.6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IFERROR(__xludf.DUMMYFUNCTION("""COMPUTED_VALUE"""),1252.4)</f>
        <v>1252.4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IFERROR(__xludf.DUMMYFUNCTION("""COMPUTED_VALUE"""),1273.3)</f>
        <v>1273.3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IFERROR(__xludf.DUMMYFUNCTION("""COMPUTED_VALUE"""),1283.4)</f>
        <v>1283.4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IFERROR(__xludf.DUMMYFUNCTION("""COMPUTED_VALUE"""),1277.8)</f>
        <v>1277.8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IFERROR(__xludf.DUMMYFUNCTION("""COMPUTED_VALUE"""),1262.6)</f>
        <v>1262.6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IFERROR(__xludf.DUMMYFUNCTION("""COMPUTED_VALUE"""),1252.3)</f>
        <v>1252.3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IFERROR(__xludf.DUMMYFUNCTION("""COMPUTED_VALUE"""),1274.9)</f>
        <v>1274.9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IFERROR(__xludf.DUMMYFUNCTION("""COMPUTED_VALUE"""),1296.9)</f>
        <v>1296.9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IFERROR(__xludf.DUMMYFUNCTION("""COMPUTED_VALUE"""),1278.8)</f>
        <v>1278.8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IFERROR(__xludf.DUMMYFUNCTION("""COMPUTED_VALUE"""),1292.8)</f>
        <v>1292.8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IFERROR(__xludf.DUMMYFUNCTION("""COMPUTED_VALUE"""),1285.2)</f>
        <v>1285.2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IFERROR(__xludf.DUMMYFUNCTION("""COMPUTED_VALUE"""),1283.2)</f>
        <v>1283.2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IFERROR(__xludf.DUMMYFUNCTION("""COMPUTED_VALUE"""),1281.3)</f>
        <v>1281.3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IFERROR(__xludf.DUMMYFUNCTION("""COMPUTED_VALUE"""),1285.5)</f>
        <v>1285.5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IFERROR(__xludf.DUMMYFUNCTION("""COMPUTED_VALUE"""),1289.4)</f>
        <v>1289.4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IFERROR(__xludf.DUMMYFUNCTION("""COMPUTED_VALUE"""),1293.6)</f>
        <v>1293.6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IFERROR(__xludf.DUMMYFUNCTION("""COMPUTED_VALUE"""),1309.3)</f>
        <v>1309.3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IFERROR(__xludf.DUMMYFUNCTION("""COMPUTED_VALUE"""),1278.0)</f>
        <v>1278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IFERROR(__xludf.DUMMYFUNCTION("""COMPUTED_VALUE"""),1299.4)</f>
        <v>1299.4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IFERROR(__xludf.DUMMYFUNCTION("""COMPUTED_VALUE"""),1310.8)</f>
        <v>1310.8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IFERROR(__xludf.DUMMYFUNCTION("""COMPUTED_VALUE"""),1312.9)</f>
        <v>1312.9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IFERROR(__xludf.DUMMYFUNCTION("""COMPUTED_VALUE"""),1301.1)</f>
        <v>1301.1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IFERROR(__xludf.DUMMYFUNCTION("""COMPUTED_VALUE"""),1284.0)</f>
        <v>1284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IFERROR(__xludf.DUMMYFUNCTION("""COMPUTED_VALUE"""),1260.7)</f>
        <v>1260.7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IFERROR(__xludf.DUMMYFUNCTION("""COMPUTED_VALUE"""),1261.7)</f>
        <v>1261.7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IFERROR(__xludf.DUMMYFUNCTION("""COMPUTED_VALUE"""),1269.8)</f>
        <v>1269.8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IFERROR(__xludf.DUMMYFUNCTION("""COMPUTED_VALUE"""),1282.3)</f>
        <v>1282.3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IFERROR(__xludf.DUMMYFUNCTION("""COMPUTED_VALUE"""),1297.6)</f>
        <v>1297.6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IFERROR(__xludf.DUMMYFUNCTION("""COMPUTED_VALUE"""),1296.5)</f>
        <v>1296.5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IFERROR(__xludf.DUMMYFUNCTION("""COMPUTED_VALUE"""),1274.3)</f>
        <v>1274.3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IFERROR(__xludf.DUMMYFUNCTION("""COMPUTED_VALUE"""),1287.2)</f>
        <v>1287.2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30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IFERROR(__xludf.DUMMYFUNCTION("""COMPUTED_VALUE"""),487.05)</f>
        <v>487.05</v>
      </c>
    </row>
    <row r="4">
      <c r="A4" s="4">
        <f>IFERROR(__xludf.DUMMYFUNCTION("""COMPUTED_VALUE"""),44929.64583333333)</f>
        <v>44929.64583</v>
      </c>
      <c r="B4" s="5">
        <f>IFERROR(__xludf.DUMMYFUNCTION("""COMPUTED_VALUE"""),479.9)</f>
        <v>479.9</v>
      </c>
    </row>
    <row r="5">
      <c r="A5" s="4">
        <f>IFERROR(__xludf.DUMMYFUNCTION("""COMPUTED_VALUE"""),44930.64583333333)</f>
        <v>44930.64583</v>
      </c>
      <c r="B5" s="5">
        <f>IFERROR(__xludf.DUMMYFUNCTION("""COMPUTED_VALUE"""),461.5)</f>
        <v>461.5</v>
      </c>
    </row>
    <row r="6">
      <c r="A6" s="4">
        <f>IFERROR(__xludf.DUMMYFUNCTION("""COMPUTED_VALUE"""),44931.64583333333)</f>
        <v>44931.64583</v>
      </c>
      <c r="B6" s="5">
        <f>IFERROR(__xludf.DUMMYFUNCTION("""COMPUTED_VALUE"""),465.7)</f>
        <v>465.7</v>
      </c>
    </row>
    <row r="7">
      <c r="A7" s="4">
        <f>IFERROR(__xludf.DUMMYFUNCTION("""COMPUTED_VALUE"""),44932.64583333333)</f>
        <v>44932.64583</v>
      </c>
      <c r="B7" s="5">
        <f>IFERROR(__xludf.DUMMYFUNCTION("""COMPUTED_VALUE"""),462.65)</f>
        <v>462.65</v>
      </c>
    </row>
    <row r="8">
      <c r="A8" s="4">
        <f>IFERROR(__xludf.DUMMYFUNCTION("""COMPUTED_VALUE"""),44935.64583333333)</f>
        <v>44935.64583</v>
      </c>
      <c r="B8" s="5">
        <f>IFERROR(__xludf.DUMMYFUNCTION("""COMPUTED_VALUE"""),470.75)</f>
        <v>470.75</v>
      </c>
    </row>
    <row r="9">
      <c r="A9" s="4">
        <f>IFERROR(__xludf.DUMMYFUNCTION("""COMPUTED_VALUE"""),44936.64583333333)</f>
        <v>44936.64583</v>
      </c>
      <c r="B9" s="5">
        <f>IFERROR(__xludf.DUMMYFUNCTION("""COMPUTED_VALUE"""),477.55)</f>
        <v>477.55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IFERROR(__xludf.DUMMYFUNCTION("""COMPUTED_VALUE"""),490.95)</f>
        <v>490.95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IFERROR(__xludf.DUMMYFUNCTION("""COMPUTED_VALUE"""),485.65)</f>
        <v>485.65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IFERROR(__xludf.DUMMYFUNCTION("""COMPUTED_VALUE"""),488.5)</f>
        <v>488.5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IFERROR(__xludf.DUMMYFUNCTION("""COMPUTED_VALUE"""),483.05)</f>
        <v>483.05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IFERROR(__xludf.DUMMYFUNCTION("""COMPUTED_VALUE"""),487.9)</f>
        <v>487.9</v>
      </c>
    </row>
    <row r="15">
      <c r="A15" s="4">
        <f>IFERROR(__xludf.DUMMYFUNCTION("""COMPUTED_VALUE"""),44944.64583333333)</f>
        <v>44944.64583</v>
      </c>
      <c r="B15" s="5">
        <f>IFERROR(__xludf.DUMMYFUNCTION("""COMPUTED_VALUE"""),502.95)</f>
        <v>502.95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IFERROR(__xludf.DUMMYFUNCTION("""COMPUTED_VALUE"""),498.9)</f>
        <v>498.9</v>
      </c>
    </row>
    <row r="17">
      <c r="A17" s="4">
        <f>IFERROR(__xludf.DUMMYFUNCTION("""COMPUTED_VALUE"""),44946.64583333333)</f>
        <v>44946.64583</v>
      </c>
      <c r="B17" s="5">
        <f>IFERROR(__xludf.DUMMYFUNCTION("""COMPUTED_VALUE"""),489.95)</f>
        <v>489.95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IFERROR(__xludf.DUMMYFUNCTION("""COMPUTED_VALUE"""),494.2)</f>
        <v>494.2</v>
      </c>
    </row>
    <row r="19">
      <c r="A19" s="4">
        <f>IFERROR(__xludf.DUMMYFUNCTION("""COMPUTED_VALUE"""),44950.64583333333)</f>
        <v>44950.64583</v>
      </c>
      <c r="B19" s="5">
        <f>IFERROR(__xludf.DUMMYFUNCTION("""COMPUTED_VALUE"""),484.65)</f>
        <v>484.65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IFERROR(__xludf.DUMMYFUNCTION("""COMPUTED_VALUE"""),489.1)</f>
        <v>489.1</v>
      </c>
    </row>
    <row r="21">
      <c r="A21" s="4">
        <f>IFERROR(__xludf.DUMMYFUNCTION("""COMPUTED_VALUE"""),44953.64583333333)</f>
        <v>44953.64583</v>
      </c>
      <c r="B21" s="5">
        <f>IFERROR(__xludf.DUMMYFUNCTION("""COMPUTED_VALUE"""),479.0)</f>
        <v>479</v>
      </c>
    </row>
    <row r="22">
      <c r="A22" s="4">
        <f>IFERROR(__xludf.DUMMYFUNCTION("""COMPUTED_VALUE"""),44956.64583333333)</f>
        <v>44956.64583</v>
      </c>
      <c r="B22" s="5">
        <f>IFERROR(__xludf.DUMMYFUNCTION("""COMPUTED_VALUE"""),472.35)</f>
        <v>472.35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IFERROR(__xludf.DUMMYFUNCTION("""COMPUTED_VALUE"""),468.4)</f>
        <v>468.4</v>
      </c>
    </row>
    <row r="24">
      <c r="A24" s="4">
        <f>IFERROR(__xludf.DUMMYFUNCTION("""COMPUTED_VALUE"""),44958.64583333333)</f>
        <v>44958.64583</v>
      </c>
      <c r="B24" s="5">
        <f>IFERROR(__xludf.DUMMYFUNCTION("""COMPUTED_VALUE"""),467.85)</f>
        <v>467.85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IFERROR(__xludf.DUMMYFUNCTION("""COMPUTED_VALUE"""),465.4)</f>
        <v>465.4</v>
      </c>
    </row>
    <row r="26">
      <c r="A26" s="4">
        <f>IFERROR(__xludf.DUMMYFUNCTION("""COMPUTED_VALUE"""),44960.64583333333)</f>
        <v>44960.64583</v>
      </c>
      <c r="B26" s="5">
        <f>IFERROR(__xludf.DUMMYFUNCTION("""COMPUTED_VALUE"""),459.65)</f>
        <v>459.65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IFERROR(__xludf.DUMMYFUNCTION("""COMPUTED_VALUE"""),447.35)</f>
        <v>447.35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IFERROR(__xludf.DUMMYFUNCTION("""COMPUTED_VALUE"""),429.55)</f>
        <v>429.55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IFERROR(__xludf.DUMMYFUNCTION("""COMPUTED_VALUE"""),436.5)</f>
        <v>436.5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IFERROR(__xludf.DUMMYFUNCTION("""COMPUTED_VALUE"""),444.55)</f>
        <v>444.55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IFERROR(__xludf.DUMMYFUNCTION("""COMPUTED_VALUE"""),433.15)</f>
        <v>433.15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IFERROR(__xludf.DUMMYFUNCTION("""COMPUTED_VALUE"""),427.7)</f>
        <v>427.7</v>
      </c>
    </row>
    <row r="33">
      <c r="A33" s="4">
        <f>IFERROR(__xludf.DUMMYFUNCTION("""COMPUTED_VALUE"""),44971.64583333333)</f>
        <v>44971.64583</v>
      </c>
      <c r="B33" s="5">
        <f>IFERROR(__xludf.DUMMYFUNCTION("""COMPUTED_VALUE"""),434.8)</f>
        <v>434.8</v>
      </c>
    </row>
    <row r="34">
      <c r="A34" s="4">
        <f>IFERROR(__xludf.DUMMYFUNCTION("""COMPUTED_VALUE"""),44972.64583333333)</f>
        <v>44972.64583</v>
      </c>
      <c r="B34" s="5">
        <f>IFERROR(__xludf.DUMMYFUNCTION("""COMPUTED_VALUE"""),433.95)</f>
        <v>433.95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IFERROR(__xludf.DUMMYFUNCTION("""COMPUTED_VALUE"""),434.7)</f>
        <v>434.7</v>
      </c>
    </row>
    <row r="36">
      <c r="A36" s="4">
        <f>IFERROR(__xludf.DUMMYFUNCTION("""COMPUTED_VALUE"""),44974.64583333333)</f>
        <v>44974.64583</v>
      </c>
      <c r="B36" s="5">
        <f>IFERROR(__xludf.DUMMYFUNCTION("""COMPUTED_VALUE"""),429.5)</f>
        <v>429.5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IFERROR(__xludf.DUMMYFUNCTION("""COMPUTED_VALUE"""),434.25)</f>
        <v>434.25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IFERROR(__xludf.DUMMYFUNCTION("""COMPUTED_VALUE"""),431.5)</f>
        <v>431.5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IFERROR(__xludf.DUMMYFUNCTION("""COMPUTED_VALUE"""),429.7)</f>
        <v>429.7</v>
      </c>
    </row>
    <row r="40">
      <c r="A40" s="4">
        <f>IFERROR(__xludf.DUMMYFUNCTION("""COMPUTED_VALUE"""),44980.64583333333)</f>
        <v>44980.64583</v>
      </c>
      <c r="B40" s="5">
        <f>IFERROR(__xludf.DUMMYFUNCTION("""COMPUTED_VALUE"""),436.45)</f>
        <v>436.45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IFERROR(__xludf.DUMMYFUNCTION("""COMPUTED_VALUE"""),415.25)</f>
        <v>415.25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IFERROR(__xludf.DUMMYFUNCTION("""COMPUTED_VALUE"""),411.8)</f>
        <v>411.8</v>
      </c>
    </row>
    <row r="43">
      <c r="A43" s="4">
        <f>IFERROR(__xludf.DUMMYFUNCTION("""COMPUTED_VALUE"""),44985.64583333333)</f>
        <v>44985.64583</v>
      </c>
      <c r="B43" s="5">
        <f>IFERROR(__xludf.DUMMYFUNCTION("""COMPUTED_VALUE"""),399.2)</f>
        <v>399.2</v>
      </c>
    </row>
    <row r="44">
      <c r="A44" s="4">
        <f>IFERROR(__xludf.DUMMYFUNCTION("""COMPUTED_VALUE"""),44986.64583333333)</f>
        <v>44986.64583</v>
      </c>
      <c r="B44" s="5">
        <f>IFERROR(__xludf.DUMMYFUNCTION("""COMPUTED_VALUE"""),413.05)</f>
        <v>413.05</v>
      </c>
    </row>
    <row r="45">
      <c r="A45" s="4">
        <f>IFERROR(__xludf.DUMMYFUNCTION("""COMPUTED_VALUE"""),44987.64583333333)</f>
        <v>44987.64583</v>
      </c>
      <c r="B45" s="5">
        <f>IFERROR(__xludf.DUMMYFUNCTION("""COMPUTED_VALUE"""),410.8)</f>
        <v>410.8</v>
      </c>
    </row>
    <row r="46">
      <c r="A46" s="4">
        <f>IFERROR(__xludf.DUMMYFUNCTION("""COMPUTED_VALUE"""),44988.64583333333)</f>
        <v>44988.64583</v>
      </c>
      <c r="B46" s="5">
        <f>IFERROR(__xludf.DUMMYFUNCTION("""COMPUTED_VALUE"""),416.9)</f>
        <v>416.9</v>
      </c>
    </row>
    <row r="47">
      <c r="A47" s="4">
        <f>IFERROR(__xludf.DUMMYFUNCTION("""COMPUTED_VALUE"""),44991.64583333333)</f>
        <v>44991.64583</v>
      </c>
      <c r="B47" s="5">
        <f>IFERROR(__xludf.DUMMYFUNCTION("""COMPUTED_VALUE"""),414.5)</f>
        <v>414.5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IFERROR(__xludf.DUMMYFUNCTION("""COMPUTED_VALUE"""),407.75)</f>
        <v>407.75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IFERROR(__xludf.DUMMYFUNCTION("""COMPUTED_VALUE"""),408.85)</f>
        <v>408.85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IFERROR(__xludf.DUMMYFUNCTION("""COMPUTED_VALUE"""),405.65)</f>
        <v>405.65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IFERROR(__xludf.DUMMYFUNCTION("""COMPUTED_VALUE"""),402.25)</f>
        <v>402.25</v>
      </c>
    </row>
    <row r="52">
      <c r="A52" s="4">
        <f>IFERROR(__xludf.DUMMYFUNCTION("""COMPUTED_VALUE"""),44999.64583333333)</f>
        <v>44999.64583</v>
      </c>
      <c r="B52" s="5">
        <f>IFERROR(__xludf.DUMMYFUNCTION("""COMPUTED_VALUE"""),402.7)</f>
        <v>402.7</v>
      </c>
    </row>
    <row r="53">
      <c r="A53" s="4">
        <f>IFERROR(__xludf.DUMMYFUNCTION("""COMPUTED_VALUE"""),45000.64583333333)</f>
        <v>45000.64583</v>
      </c>
      <c r="B53" s="5">
        <f>IFERROR(__xludf.DUMMYFUNCTION("""COMPUTED_VALUE"""),406.15)</f>
        <v>406.15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IFERROR(__xludf.DUMMYFUNCTION("""COMPUTED_VALUE"""),384.95)</f>
        <v>384.95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IFERROR(__xludf.DUMMYFUNCTION("""COMPUTED_VALUE"""),396.7)</f>
        <v>396.7</v>
      </c>
    </row>
    <row r="56">
      <c r="A56" s="4">
        <f>IFERROR(__xludf.DUMMYFUNCTION("""COMPUTED_VALUE"""),45005.64583333333)</f>
        <v>45005.64583</v>
      </c>
      <c r="B56" s="5">
        <f>IFERROR(__xludf.DUMMYFUNCTION("""COMPUTED_VALUE"""),385.75)</f>
        <v>385.75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IFERROR(__xludf.DUMMYFUNCTION("""COMPUTED_VALUE"""),388.55)</f>
        <v>388.55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IFERROR(__xludf.DUMMYFUNCTION("""COMPUTED_VALUE"""),392.75)</f>
        <v>392.75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IFERROR(__xludf.DUMMYFUNCTION("""COMPUTED_VALUE"""),398.8)</f>
        <v>398.8</v>
      </c>
    </row>
    <row r="60">
      <c r="A60" s="4">
        <f>IFERROR(__xludf.DUMMYFUNCTION("""COMPUTED_VALUE"""),45009.64583333333)</f>
        <v>45009.64583</v>
      </c>
      <c r="B60" s="5">
        <f>IFERROR(__xludf.DUMMYFUNCTION("""COMPUTED_VALUE"""),388.4)</f>
        <v>388.4</v>
      </c>
    </row>
    <row r="61">
      <c r="A61" s="4">
        <f>IFERROR(__xludf.DUMMYFUNCTION("""COMPUTED_VALUE"""),45012.64583333333)</f>
        <v>45012.64583</v>
      </c>
      <c r="B61" s="5">
        <f>IFERROR(__xludf.DUMMYFUNCTION("""COMPUTED_VALUE"""),389.95)</f>
        <v>389.95</v>
      </c>
    </row>
    <row r="62">
      <c r="A62" s="4">
        <f>IFERROR(__xludf.DUMMYFUNCTION("""COMPUTED_VALUE"""),45013.64583333333)</f>
        <v>45013.64583</v>
      </c>
      <c r="B62" s="5">
        <f>IFERROR(__xludf.DUMMYFUNCTION("""COMPUTED_VALUE"""),392.9)</f>
        <v>392.9</v>
      </c>
    </row>
    <row r="63">
      <c r="A63" s="4">
        <f>IFERROR(__xludf.DUMMYFUNCTION("""COMPUTED_VALUE"""),45014.64583333333)</f>
        <v>45014.64583</v>
      </c>
      <c r="B63" s="5">
        <f>IFERROR(__xludf.DUMMYFUNCTION("""COMPUTED_VALUE"""),399.05)</f>
        <v>399.05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IFERROR(__xludf.DUMMYFUNCTION("""COMPUTED_VALUE"""),405.35)</f>
        <v>405.35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IFERROR(__xludf.DUMMYFUNCTION("""COMPUTED_VALUE"""),402.55)</f>
        <v>402.55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IFERROR(__xludf.DUMMYFUNCTION("""COMPUTED_VALUE"""),403.3)</f>
        <v>403.3</v>
      </c>
    </row>
    <row r="67">
      <c r="A67" s="4">
        <f>IFERROR(__xludf.DUMMYFUNCTION("""COMPUTED_VALUE"""),45022.64583333333)</f>
        <v>45022.64583</v>
      </c>
      <c r="B67" s="5">
        <f>IFERROR(__xludf.DUMMYFUNCTION("""COMPUTED_VALUE"""),405.25)</f>
        <v>405.25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IFERROR(__xludf.DUMMYFUNCTION("""COMPUTED_VALUE"""),411.45)</f>
        <v>411.45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IFERROR(__xludf.DUMMYFUNCTION("""COMPUTED_VALUE"""),417.55)</f>
        <v>417.55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IFERROR(__xludf.DUMMYFUNCTION("""COMPUTED_VALUE"""),417.65)</f>
        <v>417.65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IFERROR(__xludf.DUMMYFUNCTION("""COMPUTED_VALUE"""),422.05)</f>
        <v>422.05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IFERROR(__xludf.DUMMYFUNCTION("""COMPUTED_VALUE"""),428.7)</f>
        <v>428.7</v>
      </c>
    </row>
    <row r="73">
      <c r="A73" s="4">
        <f>IFERROR(__xludf.DUMMYFUNCTION("""COMPUTED_VALUE"""),45034.64583333333)</f>
        <v>45034.64583</v>
      </c>
      <c r="B73" s="5">
        <f>IFERROR(__xludf.DUMMYFUNCTION("""COMPUTED_VALUE"""),431.55)</f>
        <v>431.55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IFERROR(__xludf.DUMMYFUNCTION("""COMPUTED_VALUE"""),433.05)</f>
        <v>433.05</v>
      </c>
    </row>
    <row r="75">
      <c r="A75" s="4">
        <f>IFERROR(__xludf.DUMMYFUNCTION("""COMPUTED_VALUE"""),45036.64583333333)</f>
        <v>45036.64583</v>
      </c>
      <c r="B75" s="5">
        <f>IFERROR(__xludf.DUMMYFUNCTION("""COMPUTED_VALUE"""),429.85)</f>
        <v>429.85</v>
      </c>
    </row>
    <row r="76">
      <c r="A76" s="4">
        <f>IFERROR(__xludf.DUMMYFUNCTION("""COMPUTED_VALUE"""),45037.64583333333)</f>
        <v>45037.64583</v>
      </c>
      <c r="B76" s="5">
        <f>IFERROR(__xludf.DUMMYFUNCTION("""COMPUTED_VALUE"""),422.35)</f>
        <v>422.35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IFERROR(__xludf.DUMMYFUNCTION("""COMPUTED_VALUE"""),427.8)</f>
        <v>427.8</v>
      </c>
    </row>
    <row r="78">
      <c r="A78" s="4">
        <f>IFERROR(__xludf.DUMMYFUNCTION("""COMPUTED_VALUE"""),45041.64583333333)</f>
        <v>45041.64583</v>
      </c>
      <c r="B78" s="5">
        <f>IFERROR(__xludf.DUMMYFUNCTION("""COMPUTED_VALUE"""),429.8)</f>
        <v>429.8</v>
      </c>
    </row>
    <row r="79">
      <c r="A79" s="4">
        <f>IFERROR(__xludf.DUMMYFUNCTION("""COMPUTED_VALUE"""),45042.64583333333)</f>
        <v>45042.64583</v>
      </c>
      <c r="B79" s="5">
        <f>IFERROR(__xludf.DUMMYFUNCTION("""COMPUTED_VALUE"""),424.8)</f>
        <v>424.8</v>
      </c>
    </row>
    <row r="80">
      <c r="A80" s="4">
        <f>IFERROR(__xludf.DUMMYFUNCTION("""COMPUTED_VALUE"""),45043.64583333333)</f>
        <v>45043.64583</v>
      </c>
      <c r="B80" s="5">
        <f>IFERROR(__xludf.DUMMYFUNCTION("""COMPUTED_VALUE"""),430.8)</f>
        <v>430.8</v>
      </c>
    </row>
    <row r="81">
      <c r="A81" s="4">
        <f>IFERROR(__xludf.DUMMYFUNCTION("""COMPUTED_VALUE"""),45044.64583333333)</f>
        <v>45044.64583</v>
      </c>
      <c r="B81" s="5">
        <f>IFERROR(__xludf.DUMMYFUNCTION("""COMPUTED_VALUE"""),436.1)</f>
        <v>436.1</v>
      </c>
    </row>
    <row r="82">
      <c r="A82" s="4">
        <f>IFERROR(__xludf.DUMMYFUNCTION("""COMPUTED_VALUE"""),45048.64583333333)</f>
        <v>45048.64583</v>
      </c>
      <c r="B82" s="5">
        <f>IFERROR(__xludf.DUMMYFUNCTION("""COMPUTED_VALUE"""),446.15)</f>
        <v>446.15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IFERROR(__xludf.DUMMYFUNCTION("""COMPUTED_VALUE"""),442.3)</f>
        <v>442.3</v>
      </c>
    </row>
    <row r="84">
      <c r="A84" s="4">
        <f>IFERROR(__xludf.DUMMYFUNCTION("""COMPUTED_VALUE"""),45050.64583333333)</f>
        <v>45050.64583</v>
      </c>
      <c r="B84" s="5">
        <f>IFERROR(__xludf.DUMMYFUNCTION("""COMPUTED_VALUE"""),445.5)</f>
        <v>445.5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IFERROR(__xludf.DUMMYFUNCTION("""COMPUTED_VALUE"""),434.25)</f>
        <v>434.25</v>
      </c>
    </row>
    <row r="86">
      <c r="A86" s="4">
        <f>IFERROR(__xludf.DUMMYFUNCTION("""COMPUTED_VALUE"""),45054.64583333333)</f>
        <v>45054.64583</v>
      </c>
      <c r="B86" s="5">
        <f>IFERROR(__xludf.DUMMYFUNCTION("""COMPUTED_VALUE"""),445.05)</f>
        <v>445.05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IFERROR(__xludf.DUMMYFUNCTION("""COMPUTED_VALUE"""),440.35)</f>
        <v>440.35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IFERROR(__xludf.DUMMYFUNCTION("""COMPUTED_VALUE"""),436.45)</f>
        <v>436.45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IFERROR(__xludf.DUMMYFUNCTION("""COMPUTED_VALUE"""),420.85)</f>
        <v>420.85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IFERROR(__xludf.DUMMYFUNCTION("""COMPUTED_VALUE"""),404.75)</f>
        <v>404.75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IFERROR(__xludf.DUMMYFUNCTION("""COMPUTED_VALUE"""),410.7)</f>
        <v>410.7</v>
      </c>
    </row>
    <row r="92">
      <c r="A92" s="4">
        <f>IFERROR(__xludf.DUMMYFUNCTION("""COMPUTED_VALUE"""),45062.64583333333)</f>
        <v>45062.64583</v>
      </c>
      <c r="B92" s="5">
        <f>IFERROR(__xludf.DUMMYFUNCTION("""COMPUTED_VALUE"""),412.45)</f>
        <v>412.45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IFERROR(__xludf.DUMMYFUNCTION("""COMPUTED_VALUE"""),407.7)</f>
        <v>407.7</v>
      </c>
    </row>
    <row r="94">
      <c r="A94" s="4">
        <f>IFERROR(__xludf.DUMMYFUNCTION("""COMPUTED_VALUE"""),45064.64583333333)</f>
        <v>45064.64583</v>
      </c>
      <c r="B94" s="5">
        <f>IFERROR(__xludf.DUMMYFUNCTION("""COMPUTED_VALUE"""),406.5)</f>
        <v>406.5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IFERROR(__xludf.DUMMYFUNCTION("""COMPUTED_VALUE"""),406.75)</f>
        <v>406.75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IFERROR(__xludf.DUMMYFUNCTION("""COMPUTED_VALUE"""),407.7)</f>
        <v>407.7</v>
      </c>
    </row>
    <row r="97">
      <c r="A97" s="4">
        <f>IFERROR(__xludf.DUMMYFUNCTION("""COMPUTED_VALUE"""),45069.64583333333)</f>
        <v>45069.64583</v>
      </c>
      <c r="B97" s="5">
        <f>IFERROR(__xludf.DUMMYFUNCTION("""COMPUTED_VALUE"""),410.3)</f>
        <v>410.3</v>
      </c>
    </row>
    <row r="98">
      <c r="A98" s="4">
        <f>IFERROR(__xludf.DUMMYFUNCTION("""COMPUTED_VALUE"""),45070.64583333333)</f>
        <v>45070.64583</v>
      </c>
      <c r="B98" s="5">
        <f>IFERROR(__xludf.DUMMYFUNCTION("""COMPUTED_VALUE"""),406.9)</f>
        <v>406.9</v>
      </c>
    </row>
    <row r="99">
      <c r="A99" s="4">
        <f>IFERROR(__xludf.DUMMYFUNCTION("""COMPUTED_VALUE"""),45071.64583333333)</f>
        <v>45071.64583</v>
      </c>
      <c r="B99" s="5">
        <f>IFERROR(__xludf.DUMMYFUNCTION("""COMPUTED_VALUE"""),404.25)</f>
        <v>404.25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IFERROR(__xludf.DUMMYFUNCTION("""COMPUTED_VALUE"""),413.55)</f>
        <v>413.55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IFERROR(__xludf.DUMMYFUNCTION("""COMPUTED_VALUE"""),419.9)</f>
        <v>419.9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IFERROR(__xludf.DUMMYFUNCTION("""COMPUTED_VALUE"""),413.1)</f>
        <v>413.1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IFERROR(__xludf.DUMMYFUNCTION("""COMPUTED_VALUE"""),405.9)</f>
        <v>405.9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IFERROR(__xludf.DUMMYFUNCTION("""COMPUTED_VALUE"""),406.35)</f>
        <v>406.35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IFERROR(__xludf.DUMMYFUNCTION("""COMPUTED_VALUE"""),420.75)</f>
        <v>420.75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IFERROR(__xludf.DUMMYFUNCTION("""COMPUTED_VALUE"""),419.7)</f>
        <v>419.7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IFERROR(__xludf.DUMMYFUNCTION("""COMPUTED_VALUE"""),415.55)</f>
        <v>415.55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IFERROR(__xludf.DUMMYFUNCTION("""COMPUTED_VALUE"""),422.6)</f>
        <v>422.6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IFERROR(__xludf.DUMMYFUNCTION("""COMPUTED_VALUE"""),418.25)</f>
        <v>418.25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IFERROR(__xludf.DUMMYFUNCTION("""COMPUTED_VALUE"""),415.05)</f>
        <v>415.05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IFERROR(__xludf.DUMMYFUNCTION("""COMPUTED_VALUE"""),416.8)</f>
        <v>416.8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IFERROR(__xludf.DUMMYFUNCTION("""COMPUTED_VALUE"""),421.4)</f>
        <v>421.4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IFERROR(__xludf.DUMMYFUNCTION("""COMPUTED_VALUE"""),425.05)</f>
        <v>425.05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IFERROR(__xludf.DUMMYFUNCTION("""COMPUTED_VALUE"""),423.05)</f>
        <v>423.05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IFERROR(__xludf.DUMMYFUNCTION("""COMPUTED_VALUE"""),426.95)</f>
        <v>426.95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IFERROR(__xludf.DUMMYFUNCTION("""COMPUTED_VALUE"""),426.15)</f>
        <v>426.15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IFERROR(__xludf.DUMMYFUNCTION("""COMPUTED_VALUE"""),428.95)</f>
        <v>428.95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IFERROR(__xludf.DUMMYFUNCTION("""COMPUTED_VALUE"""),420.95)</f>
        <v>420.95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IFERROR(__xludf.DUMMYFUNCTION("""COMPUTED_VALUE"""),420.05)</f>
        <v>420.05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IFERROR(__xludf.DUMMYFUNCTION("""COMPUTED_VALUE"""),408.5)</f>
        <v>408.5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IFERROR(__xludf.DUMMYFUNCTION("""COMPUTED_VALUE"""),414.7)</f>
        <v>414.7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IFERROR(__xludf.DUMMYFUNCTION("""COMPUTED_VALUE"""),417.75)</f>
        <v>417.75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IFERROR(__xludf.DUMMYFUNCTION("""COMPUTED_VALUE"""),420.2)</f>
        <v>420.2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IFERROR(__xludf.DUMMYFUNCTION("""COMPUTED_VALUE"""),420.95)</f>
        <v>420.95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IFERROR(__xludf.DUMMYFUNCTION("""COMPUTED_VALUE"""),425.65)</f>
        <v>425.65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IFERROR(__xludf.DUMMYFUNCTION("""COMPUTED_VALUE"""),425.8)</f>
        <v>425.8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IFERROR(__xludf.DUMMYFUNCTION("""COMPUTED_VALUE"""),421.5)</f>
        <v>421.5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IFERROR(__xludf.DUMMYFUNCTION("""COMPUTED_VALUE"""),426.4)</f>
        <v>426.4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IFERROR(__xludf.DUMMYFUNCTION("""COMPUTED_VALUE"""),422.7)</f>
        <v>422.7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IFERROR(__xludf.DUMMYFUNCTION("""COMPUTED_VALUE"""),427.85)</f>
        <v>427.85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IFERROR(__xludf.DUMMYFUNCTION("""COMPUTED_VALUE"""),424.65)</f>
        <v>424.65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IFERROR(__xludf.DUMMYFUNCTION("""COMPUTED_VALUE"""),424.85)</f>
        <v>424.85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IFERROR(__xludf.DUMMYFUNCTION("""COMPUTED_VALUE"""),435.2)</f>
        <v>435.2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IFERROR(__xludf.DUMMYFUNCTION("""COMPUTED_VALUE"""),446.95)</f>
        <v>446.95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IFERROR(__xludf.DUMMYFUNCTION("""COMPUTED_VALUE"""),447.1)</f>
        <v>447.1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IFERROR(__xludf.DUMMYFUNCTION("""COMPUTED_VALUE"""),444.5)</f>
        <v>444.5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IFERROR(__xludf.DUMMYFUNCTION("""COMPUTED_VALUE"""),439.2)</f>
        <v>439.2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IFERROR(__xludf.DUMMYFUNCTION("""COMPUTED_VALUE"""),441.55)</f>
        <v>441.55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IFERROR(__xludf.DUMMYFUNCTION("""COMPUTED_VALUE"""),434.5)</f>
        <v>434.5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IFERROR(__xludf.DUMMYFUNCTION("""COMPUTED_VALUE"""),432.95)</f>
        <v>432.95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IFERROR(__xludf.DUMMYFUNCTION("""COMPUTED_VALUE"""),449.5)</f>
        <v>449.5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IFERROR(__xludf.DUMMYFUNCTION("""COMPUTED_VALUE"""),449.0)</f>
        <v>449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IFERROR(__xludf.DUMMYFUNCTION("""COMPUTED_VALUE"""),451.4)</f>
        <v>451.4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IFERROR(__xludf.DUMMYFUNCTION("""COMPUTED_VALUE"""),451.5)</f>
        <v>451.5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IFERROR(__xludf.DUMMYFUNCTION("""COMPUTED_VALUE"""),462.6)</f>
        <v>462.6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IFERROR(__xludf.DUMMYFUNCTION("""COMPUTED_VALUE"""),464.1)</f>
        <v>464.1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IFERROR(__xludf.DUMMYFUNCTION("""COMPUTED_VALUE"""),454.5)</f>
        <v>454.5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IFERROR(__xludf.DUMMYFUNCTION("""COMPUTED_VALUE"""),453.3)</f>
        <v>453.3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IFERROR(__xludf.DUMMYFUNCTION("""COMPUTED_VALUE"""),457.0)</f>
        <v>457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IFERROR(__xludf.DUMMYFUNCTION("""COMPUTED_VALUE"""),464.85)</f>
        <v>464.85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IFERROR(__xludf.DUMMYFUNCTION("""COMPUTED_VALUE"""),454.75)</f>
        <v>454.75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IFERROR(__xludf.DUMMYFUNCTION("""COMPUTED_VALUE"""),468.9)</f>
        <v>468.9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IFERROR(__xludf.DUMMYFUNCTION("""COMPUTED_VALUE"""),468.9)</f>
        <v>468.9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IFERROR(__xludf.DUMMYFUNCTION("""COMPUTED_VALUE"""),462.45)</f>
        <v>462.45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IFERROR(__xludf.DUMMYFUNCTION("""COMPUTED_VALUE"""),450.8)</f>
        <v>450.8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IFERROR(__xludf.DUMMYFUNCTION("""COMPUTED_VALUE"""),445.2)</f>
        <v>445.2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IFERROR(__xludf.DUMMYFUNCTION("""COMPUTED_VALUE"""),447.6)</f>
        <v>447.6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IFERROR(__xludf.DUMMYFUNCTION("""COMPUTED_VALUE"""),439.5)</f>
        <v>439.5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IFERROR(__xludf.DUMMYFUNCTION("""COMPUTED_VALUE"""),449.4)</f>
        <v>449.4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IFERROR(__xludf.DUMMYFUNCTION("""COMPUTED_VALUE"""),450.35)</f>
        <v>450.35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IFERROR(__xludf.DUMMYFUNCTION("""COMPUTED_VALUE"""),461.25)</f>
        <v>461.25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IFERROR(__xludf.DUMMYFUNCTION("""COMPUTED_VALUE"""),456.5)</f>
        <v>456.5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IFERROR(__xludf.DUMMYFUNCTION("""COMPUTED_VALUE"""),450.0)</f>
        <v>450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IFERROR(__xludf.DUMMYFUNCTION("""COMPUTED_VALUE"""),446.3)</f>
        <v>446.3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IFERROR(__xludf.DUMMYFUNCTION("""COMPUTED_VALUE"""),456.05)</f>
        <v>456.05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IFERROR(__xludf.DUMMYFUNCTION("""COMPUTED_VALUE"""),456.75)</f>
        <v>456.75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IFERROR(__xludf.DUMMYFUNCTION("""COMPUTED_VALUE"""),459.85)</f>
        <v>459.85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IFERROR(__xludf.DUMMYFUNCTION("""COMPUTED_VALUE"""),473.25)</f>
        <v>473.25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IFERROR(__xludf.DUMMYFUNCTION("""COMPUTED_VALUE"""),486.65)</f>
        <v>486.65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IFERROR(__xludf.DUMMYFUNCTION("""COMPUTED_VALUE"""),486.1)</f>
        <v>486.1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IFERROR(__xludf.DUMMYFUNCTION("""COMPUTED_VALUE"""),478.15)</f>
        <v>478.15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IFERROR(__xludf.DUMMYFUNCTION("""COMPUTED_VALUE"""),475.1)</f>
        <v>475.1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IFERROR(__xludf.DUMMYFUNCTION("""COMPUTED_VALUE"""),476.15)</f>
        <v>476.15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IFERROR(__xludf.DUMMYFUNCTION("""COMPUTED_VALUE"""),484.85)</f>
        <v>484.85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IFERROR(__xludf.DUMMYFUNCTION("""COMPUTED_VALUE"""),477.75)</f>
        <v>477.75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IFERROR(__xludf.DUMMYFUNCTION("""COMPUTED_VALUE"""),483.2)</f>
        <v>483.2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IFERROR(__xludf.DUMMYFUNCTION("""COMPUTED_VALUE"""),497.35)</f>
        <v>497.35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IFERROR(__xludf.DUMMYFUNCTION("""COMPUTED_VALUE"""),496.55)</f>
        <v>496.55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IFERROR(__xludf.DUMMYFUNCTION("""COMPUTED_VALUE"""),484.5)</f>
        <v>484.5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IFERROR(__xludf.DUMMYFUNCTION("""COMPUTED_VALUE"""),478.3)</f>
        <v>478.3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IFERROR(__xludf.DUMMYFUNCTION("""COMPUTED_VALUE"""),479.55)</f>
        <v>479.55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IFERROR(__xludf.DUMMYFUNCTION("""COMPUTED_VALUE"""),478.85)</f>
        <v>478.85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IFERROR(__xludf.DUMMYFUNCTION("""COMPUTED_VALUE"""),469.35)</f>
        <v>469.35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IFERROR(__xludf.DUMMYFUNCTION("""COMPUTED_VALUE"""),471.5)</f>
        <v>471.5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IFERROR(__xludf.DUMMYFUNCTION("""COMPUTED_VALUE"""),474.95)</f>
        <v>474.95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IFERROR(__xludf.DUMMYFUNCTION("""COMPUTED_VALUE"""),466.85)</f>
        <v>466.85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IFERROR(__xludf.DUMMYFUNCTION("""COMPUTED_VALUE"""),492.65)</f>
        <v>492.65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IFERROR(__xludf.DUMMYFUNCTION("""COMPUTED_VALUE"""),479.95)</f>
        <v>479.95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IFERROR(__xludf.DUMMYFUNCTION("""COMPUTED_VALUE"""),473.4)</f>
        <v>473.4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IFERROR(__xludf.DUMMYFUNCTION("""COMPUTED_VALUE"""),470.55)</f>
        <v>470.55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IFERROR(__xludf.DUMMYFUNCTION("""COMPUTED_VALUE"""),472.6)</f>
        <v>472.6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IFERROR(__xludf.DUMMYFUNCTION("""COMPUTED_VALUE"""),469.8)</f>
        <v>469.8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IFERROR(__xludf.DUMMYFUNCTION("""COMPUTED_VALUE"""),480.65)</f>
        <v>480.65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IFERROR(__xludf.DUMMYFUNCTION("""COMPUTED_VALUE"""),483.9)</f>
        <v>483.9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IFERROR(__xludf.DUMMYFUNCTION("""COMPUTED_VALUE"""),484.4)</f>
        <v>484.4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IFERROR(__xludf.DUMMYFUNCTION("""COMPUTED_VALUE"""),480.6)</f>
        <v>480.6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IFERROR(__xludf.DUMMYFUNCTION("""COMPUTED_VALUE"""),483.4)</f>
        <v>483.4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IFERROR(__xludf.DUMMYFUNCTION("""COMPUTED_VALUE"""),484.35)</f>
        <v>484.35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IFERROR(__xludf.DUMMYFUNCTION("""COMPUTED_VALUE"""),485.05)</f>
        <v>485.05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IFERROR(__xludf.DUMMYFUNCTION("""COMPUTED_VALUE"""),479.95)</f>
        <v>479.95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IFERROR(__xludf.DUMMYFUNCTION("""COMPUTED_VALUE"""),471.75)</f>
        <v>471.75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IFERROR(__xludf.DUMMYFUNCTION("""COMPUTED_VALUE"""),456.7)</f>
        <v>456.7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IFERROR(__xludf.DUMMYFUNCTION("""COMPUTED_VALUE"""),461.2)</f>
        <v>461.2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IFERROR(__xludf.DUMMYFUNCTION("""COMPUTED_VALUE"""),456.65)</f>
        <v>456.65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IFERROR(__xludf.DUMMYFUNCTION("""COMPUTED_VALUE"""),456.15)</f>
        <v>456.15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IFERROR(__xludf.DUMMYFUNCTION("""COMPUTED_VALUE"""),456.65)</f>
        <v>456.65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IFERROR(__xludf.DUMMYFUNCTION("""COMPUTED_VALUE"""),459.5)</f>
        <v>459.5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IFERROR(__xludf.DUMMYFUNCTION("""COMPUTED_VALUE"""),462.7)</f>
        <v>462.7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IFERROR(__xludf.DUMMYFUNCTION("""COMPUTED_VALUE"""),474.2)</f>
        <v>474.2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IFERROR(__xludf.DUMMYFUNCTION("""COMPUTED_VALUE"""),475.2)</f>
        <v>475.2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IFERROR(__xludf.DUMMYFUNCTION("""COMPUTED_VALUE"""),481.95)</f>
        <v>481.95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IFERROR(__xludf.DUMMYFUNCTION("""COMPUTED_VALUE"""),484.55)</f>
        <v>484.55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IFERROR(__xludf.DUMMYFUNCTION("""COMPUTED_VALUE"""),488.05)</f>
        <v>488.05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IFERROR(__xludf.DUMMYFUNCTION("""COMPUTED_VALUE"""),484.45)</f>
        <v>484.45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IFERROR(__xludf.DUMMYFUNCTION("""COMPUTED_VALUE"""),481.3)</f>
        <v>481.3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IFERROR(__xludf.DUMMYFUNCTION("""COMPUTED_VALUE"""),487.5)</f>
        <v>487.5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IFERROR(__xludf.DUMMYFUNCTION("""COMPUTED_VALUE"""),505.4)</f>
        <v>505.4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IFERROR(__xludf.DUMMYFUNCTION("""COMPUTED_VALUE"""),504.3)</f>
        <v>504.3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IFERROR(__xludf.DUMMYFUNCTION("""COMPUTED_VALUE"""),497.75)</f>
        <v>497.75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IFERROR(__xludf.DUMMYFUNCTION("""COMPUTED_VALUE"""),497.3)</f>
        <v>497.3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IFERROR(__xludf.DUMMYFUNCTION("""COMPUTED_VALUE"""),506.85)</f>
        <v>506.85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IFERROR(__xludf.DUMMYFUNCTION("""COMPUTED_VALUE"""),500.25)</f>
        <v>500.25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IFERROR(__xludf.DUMMYFUNCTION("""COMPUTED_VALUE"""),501.95)</f>
        <v>501.95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IFERROR(__xludf.DUMMYFUNCTION("""COMPUTED_VALUE"""),507.8)</f>
        <v>507.8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IFERROR(__xludf.DUMMYFUNCTION("""COMPUTED_VALUE"""),515.6)</f>
        <v>515.6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IFERROR(__xludf.DUMMYFUNCTION("""COMPUTED_VALUE"""),517.45)</f>
        <v>517.45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IFERROR(__xludf.DUMMYFUNCTION("""COMPUTED_VALUE"""),515.65)</f>
        <v>515.65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IFERROR(__xludf.DUMMYFUNCTION("""COMPUTED_VALUE"""),517.2)</f>
        <v>517.2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IFERROR(__xludf.DUMMYFUNCTION("""COMPUTED_VALUE"""),519.25)</f>
        <v>519.25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IFERROR(__xludf.DUMMYFUNCTION("""COMPUTED_VALUE"""),520.65)</f>
        <v>520.65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IFERROR(__xludf.DUMMYFUNCTION("""COMPUTED_VALUE"""),523.0)</f>
        <v>523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IFERROR(__xludf.DUMMYFUNCTION("""COMPUTED_VALUE"""),516.05)</f>
        <v>516.05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IFERROR(__xludf.DUMMYFUNCTION("""COMPUTED_VALUE"""),520.35)</f>
        <v>520.35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IFERROR(__xludf.DUMMYFUNCTION("""COMPUTED_VALUE"""),522.4)</f>
        <v>522.4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IFERROR(__xludf.DUMMYFUNCTION("""COMPUTED_VALUE"""),527.45)</f>
        <v>527.45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IFERROR(__xludf.DUMMYFUNCTION("""COMPUTED_VALUE"""),532.85)</f>
        <v>532.85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IFERROR(__xludf.DUMMYFUNCTION("""COMPUTED_VALUE"""),543.1)</f>
        <v>543.1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IFERROR(__xludf.DUMMYFUNCTION("""COMPUTED_VALUE"""),557.25)</f>
        <v>557.25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IFERROR(__xludf.DUMMYFUNCTION("""COMPUTED_VALUE"""),566.4)</f>
        <v>566.4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IFERROR(__xludf.DUMMYFUNCTION("""COMPUTED_VALUE"""),564.85)</f>
        <v>564.85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IFERROR(__xludf.DUMMYFUNCTION("""COMPUTED_VALUE"""),548.2)</f>
        <v>548.2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IFERROR(__xludf.DUMMYFUNCTION("""COMPUTED_VALUE"""),556.25)</f>
        <v>556.25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IFERROR(__xludf.DUMMYFUNCTION("""COMPUTED_VALUE"""),570.45)</f>
        <v>570.45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IFERROR(__xludf.DUMMYFUNCTION("""COMPUTED_VALUE"""),579.85)</f>
        <v>579.85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IFERROR(__xludf.DUMMYFUNCTION("""COMPUTED_VALUE"""),605.6)</f>
        <v>605.6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IFERROR(__xludf.DUMMYFUNCTION("""COMPUTED_VALUE"""),614.3)</f>
        <v>614.3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IFERROR(__xludf.DUMMYFUNCTION("""COMPUTED_VALUE"""),614.85)</f>
        <v>614.85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IFERROR(__xludf.DUMMYFUNCTION("""COMPUTED_VALUE"""),610.4)</f>
        <v>610.4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IFERROR(__xludf.DUMMYFUNCTION("""COMPUTED_VALUE"""),617.0)</f>
        <v>617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IFERROR(__xludf.DUMMYFUNCTION("""COMPUTED_VALUE"""),593.05)</f>
        <v>593.05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IFERROR(__xludf.DUMMYFUNCTION("""COMPUTED_VALUE"""),590.5)</f>
        <v>590.5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IFERROR(__xludf.DUMMYFUNCTION("""COMPUTED_VALUE"""),587.0)</f>
        <v>587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IFERROR(__xludf.DUMMYFUNCTION("""COMPUTED_VALUE"""),577.65)</f>
        <v>577.65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IFERROR(__xludf.DUMMYFUNCTION("""COMPUTED_VALUE"""),575.95)</f>
        <v>575.95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IFERROR(__xludf.DUMMYFUNCTION("""COMPUTED_VALUE"""),580.05)</f>
        <v>580.05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IFERROR(__xludf.DUMMYFUNCTION("""COMPUTED_VALUE"""),576.95)</f>
        <v>576.95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IFERROR(__xludf.DUMMYFUNCTION("""COMPUTED_VALUE"""),582.05)</f>
        <v>582.05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IFERROR(__xludf.DUMMYFUNCTION("""COMPUTED_VALUE"""),574.65)</f>
        <v>574.65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IFERROR(__xludf.DUMMYFUNCTION("""COMPUTED_VALUE"""),579.55)</f>
        <v>579.55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IFERROR(__xludf.DUMMYFUNCTION("""COMPUTED_VALUE"""),560.25)</f>
        <v>560.25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IFERROR(__xludf.DUMMYFUNCTION("""COMPUTED_VALUE"""),554.9)</f>
        <v>554.9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IFERROR(__xludf.DUMMYFUNCTION("""COMPUTED_VALUE"""),557.1)</f>
        <v>557.1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IFERROR(__xludf.DUMMYFUNCTION("""COMPUTED_VALUE"""),541.4)</f>
        <v>541.4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IFERROR(__xludf.DUMMYFUNCTION("""COMPUTED_VALUE"""),565.15)</f>
        <v>565.15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IFERROR(__xludf.DUMMYFUNCTION("""COMPUTED_VALUE"""),567.2)</f>
        <v>567.2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IFERROR(__xludf.DUMMYFUNCTION("""COMPUTED_VALUE"""),567.9)</f>
        <v>567.9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IFERROR(__xludf.DUMMYFUNCTION("""COMPUTED_VALUE"""),569.25)</f>
        <v>569.25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IFERROR(__xludf.DUMMYFUNCTION("""COMPUTED_VALUE"""),579.35)</f>
        <v>579.35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IFERROR(__xludf.DUMMYFUNCTION("""COMPUTED_VALUE"""),571.25)</f>
        <v>571.25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IFERROR(__xludf.DUMMYFUNCTION("""COMPUTED_VALUE"""),583.5)</f>
        <v>583.5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IFERROR(__xludf.DUMMYFUNCTION("""COMPUTED_VALUE"""),579.9)</f>
        <v>579.9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IFERROR(__xludf.DUMMYFUNCTION("""COMPUTED_VALUE"""),584.9)</f>
        <v>584.9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IFERROR(__xludf.DUMMYFUNCTION("""COMPUTED_VALUE"""),592.25)</f>
        <v>592.25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IFERROR(__xludf.DUMMYFUNCTION("""COMPUTED_VALUE"""),601.3)</f>
        <v>601.3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IFERROR(__xludf.DUMMYFUNCTION("""COMPUTED_VALUE"""),591.3)</f>
        <v>591.3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IFERROR(__xludf.DUMMYFUNCTION("""COMPUTED_VALUE"""),582.45)</f>
        <v>582.45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IFERROR(__xludf.DUMMYFUNCTION("""COMPUTED_VALUE"""),510.1)</f>
        <v>510.1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IFERROR(__xludf.DUMMYFUNCTION("""COMPUTED_VALUE"""),507.8)</f>
        <v>507.8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IFERROR(__xludf.DUMMYFUNCTION("""COMPUTED_VALUE"""),513.2)</f>
        <v>513.2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IFERROR(__xludf.DUMMYFUNCTION("""COMPUTED_VALUE"""),515.7)</f>
        <v>515.7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IFERROR(__xludf.DUMMYFUNCTION("""COMPUTED_VALUE"""),512.3)</f>
        <v>512.3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IFERROR(__xludf.DUMMYFUNCTION("""COMPUTED_VALUE"""),511.6)</f>
        <v>511.6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IFERROR(__xludf.DUMMYFUNCTION("""COMPUTED_VALUE"""),511.8)</f>
        <v>511.8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IFERROR(__xludf.DUMMYFUNCTION("""COMPUTED_VALUE"""),521.15)</f>
        <v>521.15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IFERROR(__xludf.DUMMYFUNCTION("""COMPUTED_VALUE"""),518.35)</f>
        <v>518.35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IFERROR(__xludf.DUMMYFUNCTION("""COMPUTED_VALUE"""),505.05)</f>
        <v>505.05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IFERROR(__xludf.DUMMYFUNCTION("""COMPUTED_VALUE"""),509.65)</f>
        <v>509.65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IFERROR(__xludf.DUMMYFUNCTION("""COMPUTED_VALUE"""),504.4)</f>
        <v>504.4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IFERROR(__xludf.DUMMYFUNCTION("""COMPUTED_VALUE"""),503.85)</f>
        <v>503.85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IFERROR(__xludf.DUMMYFUNCTION("""COMPUTED_VALUE"""),519.1)</f>
        <v>519.1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IFERROR(__xludf.DUMMYFUNCTION("""COMPUTED_VALUE"""),524.95)</f>
        <v>524.95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IFERROR(__xludf.DUMMYFUNCTION("""COMPUTED_VALUE"""),522.1)</f>
        <v>522.1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IFERROR(__xludf.DUMMYFUNCTION("""COMPUTED_VALUE"""),526.95)</f>
        <v>526.95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IFERROR(__xludf.DUMMYFUNCTION("""COMPUTED_VALUE"""),536.7)</f>
        <v>536.7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IFERROR(__xludf.DUMMYFUNCTION("""COMPUTED_VALUE"""),533.7)</f>
        <v>533.7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IFERROR(__xludf.DUMMYFUNCTION("""COMPUTED_VALUE"""),528.95)</f>
        <v>528.95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IFERROR(__xludf.DUMMYFUNCTION("""COMPUTED_VALUE"""),507.0)</f>
        <v>507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IFERROR(__xludf.DUMMYFUNCTION("""COMPUTED_VALUE"""),525.25)</f>
        <v>525.25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IFERROR(__xludf.DUMMYFUNCTION("""COMPUTED_VALUE"""),532.55)</f>
        <v>532.55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IFERROR(__xludf.DUMMYFUNCTION("""COMPUTED_VALUE"""),531.15)</f>
        <v>531.15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IFERROR(__xludf.DUMMYFUNCTION("""COMPUTED_VALUE"""),533.65)</f>
        <v>533.65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IFERROR(__xludf.DUMMYFUNCTION("""COMPUTED_VALUE"""),527.85)</f>
        <v>527.85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IFERROR(__xludf.DUMMYFUNCTION("""COMPUTED_VALUE"""),539.7)</f>
        <v>539.7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IFERROR(__xludf.DUMMYFUNCTION("""COMPUTED_VALUE"""),547.75)</f>
        <v>547.75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IFERROR(__xludf.DUMMYFUNCTION("""COMPUTED_VALUE"""),558.65)</f>
        <v>558.65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IFERROR(__xludf.DUMMYFUNCTION("""COMPUTED_VALUE"""),557.65)</f>
        <v>557.65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IFERROR(__xludf.DUMMYFUNCTION("""COMPUTED_VALUE"""),560.25)</f>
        <v>560.25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IFERROR(__xludf.DUMMYFUNCTION("""COMPUTED_VALUE"""),568.6)</f>
        <v>568.6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IFERROR(__xludf.DUMMYFUNCTION("""COMPUTED_VALUE"""),571.2)</f>
        <v>571.2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IFERROR(__xludf.DUMMYFUNCTION("""COMPUTED_VALUE"""),576.6)</f>
        <v>576.6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IFERROR(__xludf.DUMMYFUNCTION("""COMPUTED_VALUE"""),577.75)</f>
        <v>577.75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IFERROR(__xludf.DUMMYFUNCTION("""COMPUTED_VALUE"""),570.05)</f>
        <v>570.05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IFERROR(__xludf.DUMMYFUNCTION("""COMPUTED_VALUE"""),576.8)</f>
        <v>576.8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IFERROR(__xludf.DUMMYFUNCTION("""COMPUTED_VALUE"""),588.6)</f>
        <v>588.6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IFERROR(__xludf.DUMMYFUNCTION("""COMPUTED_VALUE"""),603.05)</f>
        <v>603.05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IFERROR(__xludf.DUMMYFUNCTION("""COMPUTED_VALUE"""),598.65)</f>
        <v>598.65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IFERROR(__xludf.DUMMYFUNCTION("""COMPUTED_VALUE"""),612.7)</f>
        <v>612.7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IFERROR(__xludf.DUMMYFUNCTION("""COMPUTED_VALUE"""),608.85)</f>
        <v>608.85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IFERROR(__xludf.DUMMYFUNCTION("""COMPUTED_VALUE"""),612.8)</f>
        <v>612.8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IFERROR(__xludf.DUMMYFUNCTION("""COMPUTED_VALUE"""),614.75)</f>
        <v>614.75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IFERROR(__xludf.DUMMYFUNCTION("""COMPUTED_VALUE"""),618.55)</f>
        <v>618.55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IFERROR(__xludf.DUMMYFUNCTION("""COMPUTED_VALUE"""),611.8)</f>
        <v>611.8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IFERROR(__xludf.DUMMYFUNCTION("""COMPUTED_VALUE"""),636.1)</f>
        <v>636.1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IFERROR(__xludf.DUMMYFUNCTION("""COMPUTED_VALUE"""),646.8)</f>
        <v>646.8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IFERROR(__xludf.DUMMYFUNCTION("""COMPUTED_VALUE"""),649.3)</f>
        <v>649.3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IFERROR(__xludf.DUMMYFUNCTION("""COMPUTED_VALUE"""),650.05)</f>
        <v>650.05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IFERROR(__xludf.DUMMYFUNCTION("""COMPUTED_VALUE"""),644.4)</f>
        <v>644.4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IFERROR(__xludf.DUMMYFUNCTION("""COMPUTED_VALUE"""),641.45)</f>
        <v>641.45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IFERROR(__xludf.DUMMYFUNCTION("""COMPUTED_VALUE"""),647.1)</f>
        <v>647.1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IFERROR(__xludf.DUMMYFUNCTION("""COMPUTED_VALUE"""),638.8)</f>
        <v>638.8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IFERROR(__xludf.DUMMYFUNCTION("""COMPUTED_VALUE"""),620.2)</f>
        <v>620.2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IFERROR(__xludf.DUMMYFUNCTION("""COMPUTED_VALUE"""),633.5)</f>
        <v>633.5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IFERROR(__xludf.DUMMYFUNCTION("""COMPUTED_VALUE"""),619.4)</f>
        <v>619.4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IFERROR(__xludf.DUMMYFUNCTION("""COMPUTED_VALUE"""),625.6)</f>
        <v>625.6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IFERROR(__xludf.DUMMYFUNCTION("""COMPUTED_VALUE"""),633.5)</f>
        <v>633.5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IFERROR(__xludf.DUMMYFUNCTION("""COMPUTED_VALUE"""),646.65)</f>
        <v>646.65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IFERROR(__xludf.DUMMYFUNCTION("""COMPUTED_VALUE"""),653.7)</f>
        <v>653.7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IFERROR(__xludf.DUMMYFUNCTION("""COMPUTED_VALUE"""),653.35)</f>
        <v>653.35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IFERROR(__xludf.DUMMYFUNCTION("""COMPUTED_VALUE"""),655.45)</f>
        <v>655.45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IFERROR(__xludf.DUMMYFUNCTION("""COMPUTED_VALUE"""),693.6)</f>
        <v>693.6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IFERROR(__xludf.DUMMYFUNCTION("""COMPUTED_VALUE"""),684.55)</f>
        <v>684.55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IFERROR(__xludf.DUMMYFUNCTION("""COMPUTED_VALUE"""),676.8)</f>
        <v>676.8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IFERROR(__xludf.DUMMYFUNCTION("""COMPUTED_VALUE"""),673.25)</f>
        <v>673.25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IFERROR(__xludf.DUMMYFUNCTION("""COMPUTED_VALUE"""),677.85)</f>
        <v>677.85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IFERROR(__xludf.DUMMYFUNCTION("""COMPUTED_VALUE"""),681.3)</f>
        <v>681.3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IFERROR(__xludf.DUMMYFUNCTION("""COMPUTED_VALUE"""),705.3)</f>
        <v>705.3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IFERROR(__xludf.DUMMYFUNCTION("""COMPUTED_VALUE"""),695.15)</f>
        <v>695.15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IFERROR(__xludf.DUMMYFUNCTION("""COMPUTED_VALUE"""),689.35)</f>
        <v>689.35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IFERROR(__xludf.DUMMYFUNCTION("""COMPUTED_VALUE"""),695.95)</f>
        <v>695.95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IFERROR(__xludf.DUMMYFUNCTION("""COMPUTED_VALUE"""),649.05)</f>
        <v>649.05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IFERROR(__xludf.DUMMYFUNCTION("""COMPUTED_VALUE"""),695.25)</f>
        <v>695.25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IFERROR(__xludf.DUMMYFUNCTION("""COMPUTED_VALUE"""),677.5)</f>
        <v>677.5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IFERROR(__xludf.DUMMYFUNCTION("""COMPUTED_VALUE"""),680.35)</f>
        <v>680.35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IFERROR(__xludf.DUMMYFUNCTION("""COMPUTED_VALUE"""),676.4)</f>
        <v>676.4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IFERROR(__xludf.DUMMYFUNCTION("""COMPUTED_VALUE"""),672.95)</f>
        <v>672.95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IFERROR(__xludf.DUMMYFUNCTION("""COMPUTED_VALUE"""),673.9)</f>
        <v>673.9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IFERROR(__xludf.DUMMYFUNCTION("""COMPUTED_VALUE"""),680.7)</f>
        <v>680.7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IFERROR(__xludf.DUMMYFUNCTION("""COMPUTED_VALUE"""),683.6)</f>
        <v>683.6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IFERROR(__xludf.DUMMYFUNCTION("""COMPUTED_VALUE"""),678.75)</f>
        <v>678.75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IFERROR(__xludf.DUMMYFUNCTION("""COMPUTED_VALUE"""),662.4)</f>
        <v>662.4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IFERROR(__xludf.DUMMYFUNCTION("""COMPUTED_VALUE"""),676.5)</f>
        <v>676.5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IFERROR(__xludf.DUMMYFUNCTION("""COMPUTED_VALUE"""),684.5)</f>
        <v>684.5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IFERROR(__xludf.DUMMYFUNCTION("""COMPUTED_VALUE"""),685.25)</f>
        <v>685.25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IFERROR(__xludf.DUMMYFUNCTION("""COMPUTED_VALUE"""),685.5)</f>
        <v>685.5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IFERROR(__xludf.DUMMYFUNCTION("""COMPUTED_VALUE"""),674.7)</f>
        <v>674.7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IFERROR(__xludf.DUMMYFUNCTION("""COMPUTED_VALUE"""),685.25)</f>
        <v>685.25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IFERROR(__xludf.DUMMYFUNCTION("""COMPUTED_VALUE"""),693.55)</f>
        <v>693.55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IFERROR(__xludf.DUMMYFUNCTION("""COMPUTED_VALUE"""),689.85)</f>
        <v>689.85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IFERROR(__xludf.DUMMYFUNCTION("""COMPUTED_VALUE"""),694.75)</f>
        <v>694.75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IFERROR(__xludf.DUMMYFUNCTION("""COMPUTED_VALUE"""),691.65)</f>
        <v>691.65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IFERROR(__xludf.DUMMYFUNCTION("""COMPUTED_VALUE"""),691.85)</f>
        <v>691.85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IFERROR(__xludf.DUMMYFUNCTION("""COMPUTED_VALUE"""),699.15)</f>
        <v>699.15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IFERROR(__xludf.DUMMYFUNCTION("""COMPUTED_VALUE"""),697.2)</f>
        <v>697.2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IFERROR(__xludf.DUMMYFUNCTION("""COMPUTED_VALUE"""),707.0)</f>
        <v>707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IFERROR(__xludf.DUMMYFUNCTION("""COMPUTED_VALUE"""),693.3)</f>
        <v>693.3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IFERROR(__xludf.DUMMYFUNCTION("""COMPUTED_VALUE"""),696.3)</f>
        <v>696.3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IFERROR(__xludf.DUMMYFUNCTION("""COMPUTED_VALUE"""),692.05)</f>
        <v>692.05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IFERROR(__xludf.DUMMYFUNCTION("""COMPUTED_VALUE"""),700.1)</f>
        <v>700.1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IFERROR(__xludf.DUMMYFUNCTION("""COMPUTED_VALUE"""),690.8)</f>
        <v>690.8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IFERROR(__xludf.DUMMYFUNCTION("""COMPUTED_VALUE"""),689.95)</f>
        <v>689.95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IFERROR(__xludf.DUMMYFUNCTION("""COMPUTED_VALUE"""),663.0)</f>
        <v>663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IFERROR(__xludf.DUMMYFUNCTION("""COMPUTED_VALUE"""),672.3)</f>
        <v>672.3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IFERROR(__xludf.DUMMYFUNCTION("""COMPUTED_VALUE"""),653.5)</f>
        <v>653.5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IFERROR(__xludf.DUMMYFUNCTION("""COMPUTED_VALUE"""),651.6)</f>
        <v>651.6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IFERROR(__xludf.DUMMYFUNCTION("""COMPUTED_VALUE"""),646.55)</f>
        <v>646.55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IFERROR(__xludf.DUMMYFUNCTION("""COMPUTED_VALUE"""),667.6)</f>
        <v>667.6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IFERROR(__xludf.DUMMYFUNCTION("""COMPUTED_VALUE"""),666.85)</f>
        <v>666.85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IFERROR(__xludf.DUMMYFUNCTION("""COMPUTED_VALUE"""),660.5)</f>
        <v>660.5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IFERROR(__xludf.DUMMYFUNCTION("""COMPUTED_VALUE"""),669.6)</f>
        <v>669.6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IFERROR(__xludf.DUMMYFUNCTION("""COMPUTED_VALUE"""),673.5)</f>
        <v>673.5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IFERROR(__xludf.DUMMYFUNCTION("""COMPUTED_VALUE"""),648.05)</f>
        <v>648.05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IFERROR(__xludf.DUMMYFUNCTION("""COMPUTED_VALUE"""),614.3)</f>
        <v>614.3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IFERROR(__xludf.DUMMYFUNCTION("""COMPUTED_VALUE"""),610.3)</f>
        <v>610.3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IFERROR(__xludf.DUMMYFUNCTION("""COMPUTED_VALUE"""),623.7)</f>
        <v>623.7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IFERROR(__xludf.DUMMYFUNCTION("""COMPUTED_VALUE"""),614.05)</f>
        <v>614.05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IFERROR(__xludf.DUMMYFUNCTION("""COMPUTED_VALUE"""),622.9)</f>
        <v>622.9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IFERROR(__xludf.DUMMYFUNCTION("""COMPUTED_VALUE"""),629.35)</f>
        <v>629.35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IFERROR(__xludf.DUMMYFUNCTION("""COMPUTED_VALUE"""),621.4)</f>
        <v>621.4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IFERROR(__xludf.DUMMYFUNCTION("""COMPUTED_VALUE"""),621.45)</f>
        <v>621.45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IFERROR(__xludf.DUMMYFUNCTION("""COMPUTED_VALUE"""),634.15)</f>
        <v>634.15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IFERROR(__xludf.DUMMYFUNCTION("""COMPUTED_VALUE"""),658.85)</f>
        <v>658.85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IFERROR(__xludf.DUMMYFUNCTION("""COMPUTED_VALUE"""),672.9)</f>
        <v>672.9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IFERROR(__xludf.DUMMYFUNCTION("""COMPUTED_VALUE"""),685.6)</f>
        <v>685.6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IFERROR(__xludf.DUMMYFUNCTION("""COMPUTED_VALUE"""),685.55)</f>
        <v>685.55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IFERROR(__xludf.DUMMYFUNCTION("""COMPUTED_VALUE"""),685.1)</f>
        <v>685.1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IFERROR(__xludf.DUMMYFUNCTION("""COMPUTED_VALUE"""),711.85)</f>
        <v>711.85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IFERROR(__xludf.DUMMYFUNCTION("""COMPUTED_VALUE"""),703.5)</f>
        <v>703.5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IFERROR(__xludf.DUMMYFUNCTION("""COMPUTED_VALUE"""),705.05)</f>
        <v>705.05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IFERROR(__xludf.DUMMYFUNCTION("""COMPUTED_VALUE"""),700.5)</f>
        <v>700.5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IFERROR(__xludf.DUMMYFUNCTION("""COMPUTED_VALUE"""),701.35)</f>
        <v>701.35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IFERROR(__xludf.DUMMYFUNCTION("""COMPUTED_VALUE"""),683.9)</f>
        <v>683.9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IFERROR(__xludf.DUMMYFUNCTION("""COMPUTED_VALUE"""),678.9)</f>
        <v>678.9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IFERROR(__xludf.DUMMYFUNCTION("""COMPUTED_VALUE"""),666.8)</f>
        <v>666.8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IFERROR(__xludf.DUMMYFUNCTION("""COMPUTED_VALUE"""),669.95)</f>
        <v>669.95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IFERROR(__xludf.DUMMYFUNCTION("""COMPUTED_VALUE"""),667.1)</f>
        <v>667.1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IFERROR(__xludf.DUMMYFUNCTION("""COMPUTED_VALUE"""),658.55)</f>
        <v>658.55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IFERROR(__xludf.DUMMYFUNCTION("""COMPUTED_VALUE"""),659.5)</f>
        <v>659.5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IFERROR(__xludf.DUMMYFUNCTION("""COMPUTED_VALUE"""),647.7)</f>
        <v>647.7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IFERROR(__xludf.DUMMYFUNCTION("""COMPUTED_VALUE"""),676.2)</f>
        <v>676.2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IFERROR(__xludf.DUMMYFUNCTION("""COMPUTED_VALUE"""),673.25)</f>
        <v>673.25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IFERROR(__xludf.DUMMYFUNCTION("""COMPUTED_VALUE"""),685.15)</f>
        <v>685.15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IFERROR(__xludf.DUMMYFUNCTION("""COMPUTED_VALUE"""),683.0)</f>
        <v>683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IFERROR(__xludf.DUMMYFUNCTION("""COMPUTED_VALUE"""),685.25)</f>
        <v>685.25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IFERROR(__xludf.DUMMYFUNCTION("""COMPUTED_VALUE"""),684.2)</f>
        <v>684.2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IFERROR(__xludf.DUMMYFUNCTION("""COMPUTED_VALUE"""),694.4)</f>
        <v>694.4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IFERROR(__xludf.DUMMYFUNCTION("""COMPUTED_VALUE"""),690.55)</f>
        <v>690.55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IFERROR(__xludf.DUMMYFUNCTION("""COMPUTED_VALUE"""),717.85)</f>
        <v>717.85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IFERROR(__xludf.DUMMYFUNCTION("""COMPUTED_VALUE"""),718.45)</f>
        <v>718.45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IFERROR(__xludf.DUMMYFUNCTION("""COMPUTED_VALUE"""),734.65)</f>
        <v>734.65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IFERROR(__xludf.DUMMYFUNCTION("""COMPUTED_VALUE"""),747.15)</f>
        <v>747.15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IFERROR(__xludf.DUMMYFUNCTION("""COMPUTED_VALUE"""),756.2)</f>
        <v>756.2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IFERROR(__xludf.DUMMYFUNCTION("""COMPUTED_VALUE"""),761.55)</f>
        <v>761.55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IFERROR(__xludf.DUMMYFUNCTION("""COMPUTED_VALUE"""),747.1)</f>
        <v>747.1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IFERROR(__xludf.DUMMYFUNCTION("""COMPUTED_VALUE"""),747.9)</f>
        <v>747.9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IFERROR(__xludf.DUMMYFUNCTION("""COMPUTED_VALUE"""),731.3)</f>
        <v>731.3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IFERROR(__xludf.DUMMYFUNCTION("""COMPUTED_VALUE"""),721.8)</f>
        <v>721.8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IFERROR(__xludf.DUMMYFUNCTION("""COMPUTED_VALUE"""),727.55)</f>
        <v>727.55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IFERROR(__xludf.DUMMYFUNCTION("""COMPUTED_VALUE"""),730.15)</f>
        <v>730.15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IFERROR(__xludf.DUMMYFUNCTION("""COMPUTED_VALUE"""),747.35)</f>
        <v>747.35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IFERROR(__xludf.DUMMYFUNCTION("""COMPUTED_VALUE"""),743.0)</f>
        <v>743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IFERROR(__xludf.DUMMYFUNCTION("""COMPUTED_VALUE"""),726.95)</f>
        <v>726.95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IFERROR(__xludf.DUMMYFUNCTION("""COMPUTED_VALUE"""),733.1)</f>
        <v>733.1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IFERROR(__xludf.DUMMYFUNCTION("""COMPUTED_VALUE"""),734.8)</f>
        <v>734.8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IFERROR(__xludf.DUMMYFUNCTION("""COMPUTED_VALUE"""),753.5)</f>
        <v>753.5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IFERROR(__xludf.DUMMYFUNCTION("""COMPUTED_VALUE"""),739.6)</f>
        <v>739.6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IFERROR(__xludf.DUMMYFUNCTION("""COMPUTED_VALUE"""),720.25)</f>
        <v>720.25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IFERROR(__xludf.DUMMYFUNCTION("""COMPUTED_VALUE"""),717.1)</f>
        <v>717.1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IFERROR(__xludf.DUMMYFUNCTION("""COMPUTED_VALUE"""),690.7)</f>
        <v>690.7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IFERROR(__xludf.DUMMYFUNCTION("""COMPUTED_VALUE"""),678.75)</f>
        <v>678.75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IFERROR(__xludf.DUMMYFUNCTION("""COMPUTED_VALUE"""),692.9)</f>
        <v>692.9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IFERROR(__xludf.DUMMYFUNCTION("""COMPUTED_VALUE"""),693.6)</f>
        <v>693.6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IFERROR(__xludf.DUMMYFUNCTION("""COMPUTED_VALUE"""),688.4)</f>
        <v>688.4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IFERROR(__xludf.DUMMYFUNCTION("""COMPUTED_VALUE"""),686.05)</f>
        <v>686.05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IFERROR(__xludf.DUMMYFUNCTION("""COMPUTED_VALUE"""),674.3)</f>
        <v>674.3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IFERROR(__xludf.DUMMYFUNCTION("""COMPUTED_VALUE"""),697.55)</f>
        <v>697.55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IFERROR(__xludf.DUMMYFUNCTION("""COMPUTED_VALUE"""),708.2)</f>
        <v>708.2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IFERROR(__xludf.DUMMYFUNCTION("""COMPUTED_VALUE"""),648.1)</f>
        <v>648.1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IFERROR(__xludf.DUMMYFUNCTION("""COMPUTED_VALUE"""),650.45)</f>
        <v>650.45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IFERROR(__xludf.DUMMYFUNCTION("""COMPUTED_VALUE"""),655.35)</f>
        <v>655.35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IFERROR(__xludf.DUMMYFUNCTION("""COMPUTED_VALUE"""),651.65)</f>
        <v>651.65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IFERROR(__xludf.DUMMYFUNCTION("""COMPUTED_VALUE"""),626.6)</f>
        <v>626.6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IFERROR(__xludf.DUMMYFUNCTION("""COMPUTED_VALUE"""),627.35)</f>
        <v>627.35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IFERROR(__xludf.DUMMYFUNCTION("""COMPUTED_VALUE"""),651.05)</f>
        <v>651.05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IFERROR(__xludf.DUMMYFUNCTION("""COMPUTED_VALUE"""),640.0)</f>
        <v>640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IFERROR(__xludf.DUMMYFUNCTION("""COMPUTED_VALUE"""),648.05)</f>
        <v>648.05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IFERROR(__xludf.DUMMYFUNCTION("""COMPUTED_VALUE"""),652.1)</f>
        <v>652.1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IFERROR(__xludf.DUMMYFUNCTION("""COMPUTED_VALUE"""),659.85)</f>
        <v>659.85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IFERROR(__xludf.DUMMYFUNCTION("""COMPUTED_VALUE"""),666.1)</f>
        <v>666.1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IFERROR(__xludf.DUMMYFUNCTION("""COMPUTED_VALUE"""),661.1)</f>
        <v>661.1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IFERROR(__xludf.DUMMYFUNCTION("""COMPUTED_VALUE"""),650.25)</f>
        <v>650.25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IFERROR(__xludf.DUMMYFUNCTION("""COMPUTED_VALUE"""),656.2)</f>
        <v>656.2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IFERROR(__xludf.DUMMYFUNCTION("""COMPUTED_VALUE"""),662.6)</f>
        <v>662.6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IFERROR(__xludf.DUMMYFUNCTION("""COMPUTED_VALUE"""),667.55)</f>
        <v>667.55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IFERROR(__xludf.DUMMYFUNCTION("""COMPUTED_VALUE"""),663.05)</f>
        <v>663.05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IFERROR(__xludf.DUMMYFUNCTION("""COMPUTED_VALUE"""),670.85)</f>
        <v>670.85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IFERROR(__xludf.DUMMYFUNCTION("""COMPUTED_VALUE"""),670.15)</f>
        <v>670.15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IFERROR(__xludf.DUMMYFUNCTION("""COMPUTED_VALUE"""),670.9)</f>
        <v>670.9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IFERROR(__xludf.DUMMYFUNCTION("""COMPUTED_VALUE"""),668.9)</f>
        <v>668.9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IFERROR(__xludf.DUMMYFUNCTION("""COMPUTED_VALUE"""),670.5)</f>
        <v>670.5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IFERROR(__xludf.DUMMYFUNCTION("""COMPUTED_VALUE"""),668.7)</f>
        <v>668.7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IFERROR(__xludf.DUMMYFUNCTION("""COMPUTED_VALUE"""),662.1)</f>
        <v>662.1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IFERROR(__xludf.DUMMYFUNCTION("""COMPUTED_VALUE"""),653.5)</f>
        <v>653.5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IFERROR(__xludf.DUMMYFUNCTION("""COMPUTED_VALUE"""),639.45)</f>
        <v>639.45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IFERROR(__xludf.DUMMYFUNCTION("""COMPUTED_VALUE"""),633.0)</f>
        <v>633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IFERROR(__xludf.DUMMYFUNCTION("""COMPUTED_VALUE"""),629.35)</f>
        <v>629.35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IFERROR(__xludf.DUMMYFUNCTION("""COMPUTED_VALUE"""),622.65)</f>
        <v>622.65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IFERROR(__xludf.DUMMYFUNCTION("""COMPUTED_VALUE"""),634.15)</f>
        <v>634.15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IFERROR(__xludf.DUMMYFUNCTION("""COMPUTED_VALUE"""),627.45)</f>
        <v>627.45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IFERROR(__xludf.DUMMYFUNCTION("""COMPUTED_VALUE"""),628.75)</f>
        <v>628.75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IFERROR(__xludf.DUMMYFUNCTION("""COMPUTED_VALUE"""),617.4)</f>
        <v>617.4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IFERROR(__xludf.DUMMYFUNCTION("""COMPUTED_VALUE"""),601.1)</f>
        <v>601.1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IFERROR(__xludf.DUMMYFUNCTION("""COMPUTED_VALUE"""),602.45)</f>
        <v>602.45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IFERROR(__xludf.DUMMYFUNCTION("""COMPUTED_VALUE"""),592.95)</f>
        <v>592.95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IFERROR(__xludf.DUMMYFUNCTION("""COMPUTED_VALUE"""),599.0)</f>
        <v>599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IFERROR(__xludf.DUMMYFUNCTION("""COMPUTED_VALUE"""),591.15)</f>
        <v>591.15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IFERROR(__xludf.DUMMYFUNCTION("""COMPUTED_VALUE"""),574.1)</f>
        <v>574.1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IFERROR(__xludf.DUMMYFUNCTION("""COMPUTED_VALUE"""),584.5)</f>
        <v>584.5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IFERROR(__xludf.DUMMYFUNCTION("""COMPUTED_VALUE"""),586.65)</f>
        <v>586.65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IFERROR(__xludf.DUMMYFUNCTION("""COMPUTED_VALUE"""),589.25)</f>
        <v>589.25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IFERROR(__xludf.DUMMYFUNCTION("""COMPUTED_VALUE"""),574.45)</f>
        <v>574.45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IFERROR(__xludf.DUMMYFUNCTION("""COMPUTED_VALUE"""),563.75)</f>
        <v>563.75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IFERROR(__xludf.DUMMYFUNCTION("""COMPUTED_VALUE"""),590.9)</f>
        <v>590.9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IFERROR(__xludf.DUMMYFUNCTION("""COMPUTED_VALUE"""),591.55)</f>
        <v>591.55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IFERROR(__xludf.DUMMYFUNCTION("""COMPUTED_VALUE"""),602.6)</f>
        <v>602.6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IFERROR(__xludf.DUMMYFUNCTION("""COMPUTED_VALUE"""),617.0)</f>
        <v>617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IFERROR(__xludf.DUMMYFUNCTION("""COMPUTED_VALUE"""),618.15)</f>
        <v>618.15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IFERROR(__xludf.DUMMYFUNCTION("""COMPUTED_VALUE"""),614.95)</f>
        <v>614.95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IFERROR(__xludf.DUMMYFUNCTION("""COMPUTED_VALUE"""),613.45)</f>
        <v>613.45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IFERROR(__xludf.DUMMYFUNCTION("""COMPUTED_VALUE"""),608.25)</f>
        <v>608.25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IFERROR(__xludf.DUMMYFUNCTION("""COMPUTED_VALUE"""),606.9)</f>
        <v>606.9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IFERROR(__xludf.DUMMYFUNCTION("""COMPUTED_VALUE"""),586.9)</f>
        <v>586.9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IFERROR(__xludf.DUMMYFUNCTION("""COMPUTED_VALUE"""),573.85)</f>
        <v>573.85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IFERROR(__xludf.DUMMYFUNCTION("""COMPUTED_VALUE"""),584.1)</f>
        <v>584.1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IFERROR(__xludf.DUMMYFUNCTION("""COMPUTED_VALUE"""),587.85)</f>
        <v>587.85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IFERROR(__xludf.DUMMYFUNCTION("""COMPUTED_VALUE"""),594.3)</f>
        <v>594.3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IFERROR(__xludf.DUMMYFUNCTION("""COMPUTED_VALUE"""),574.05)</f>
        <v>574.05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IFERROR(__xludf.DUMMYFUNCTION("""COMPUTED_VALUE"""),583.95)</f>
        <v>583.95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IFERROR(__xludf.DUMMYFUNCTION("""COMPUTED_VALUE"""),600.6)</f>
        <v>600.6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IFERROR(__xludf.DUMMYFUNCTION("""COMPUTED_VALUE"""),595.45)</f>
        <v>595.45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IFERROR(__xludf.DUMMYFUNCTION("""COMPUTED_VALUE"""),607.4)</f>
        <v>607.4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IFERROR(__xludf.DUMMYFUNCTION("""COMPUTED_VALUE"""),596.0)</f>
        <v>596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IFERROR(__xludf.DUMMYFUNCTION("""COMPUTED_VALUE"""),595.85)</f>
        <v>595.85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IFERROR(__xludf.DUMMYFUNCTION("""COMPUTED_VALUE"""),598.9)</f>
        <v>598.9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IFERROR(__xludf.DUMMYFUNCTION("""COMPUTED_VALUE"""),602.5)</f>
        <v>602.5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IFERROR(__xludf.DUMMYFUNCTION("""COMPUTED_VALUE"""),606.2)</f>
        <v>606.2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IFERROR(__xludf.DUMMYFUNCTION("""COMPUTED_VALUE"""),610.85)</f>
        <v>610.85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IFERROR(__xludf.DUMMYFUNCTION("""COMPUTED_VALUE"""),611.45)</f>
        <v>611.45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IFERROR(__xludf.DUMMYFUNCTION("""COMPUTED_VALUE"""),626.3)</f>
        <v>626.3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IFERROR(__xludf.DUMMYFUNCTION("""COMPUTED_VALUE"""),638.8)</f>
        <v>638.8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IFERROR(__xludf.DUMMYFUNCTION("""COMPUTED_VALUE"""),653.55)</f>
        <v>653.55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IFERROR(__xludf.DUMMYFUNCTION("""COMPUTED_VALUE"""),641.9)</f>
        <v>641.9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IFERROR(__xludf.DUMMYFUNCTION("""COMPUTED_VALUE"""),619.45)</f>
        <v>619.45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IFERROR(__xludf.DUMMYFUNCTION("""COMPUTED_VALUE"""),631.95)</f>
        <v>631.95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IFERROR(__xludf.DUMMYFUNCTION("""COMPUTED_VALUE"""),634.35)</f>
        <v>634.35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IFERROR(__xludf.DUMMYFUNCTION("""COMPUTED_VALUE"""),636.55)</f>
        <v>636.55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IFERROR(__xludf.DUMMYFUNCTION("""COMPUTED_VALUE"""),641.65)</f>
        <v>641.65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IFERROR(__xludf.DUMMYFUNCTION("""COMPUTED_VALUE"""),657.35)</f>
        <v>657.35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IFERROR(__xludf.DUMMYFUNCTION("""COMPUTED_VALUE"""),681.95)</f>
        <v>681.95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IFERROR(__xludf.DUMMYFUNCTION("""COMPUTED_VALUE"""),691.35)</f>
        <v>691.35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IFERROR(__xludf.DUMMYFUNCTION("""COMPUTED_VALUE"""),689.15)</f>
        <v>689.15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IFERROR(__xludf.DUMMYFUNCTION("""COMPUTED_VALUE"""),695.5)</f>
        <v>695.5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IFERROR(__xludf.DUMMYFUNCTION("""COMPUTED_VALUE"""),689.85)</f>
        <v>689.85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IFERROR(__xludf.DUMMYFUNCTION("""COMPUTED_VALUE"""),677.35)</f>
        <v>677.35</v>
      </c>
    </row>
    <row r="544">
      <c r="A544" s="4">
        <f>IFERROR(__xludf.DUMMYFUNCTION("""COMPUTED_VALUE"""),45734.64583333333)</f>
        <v>45734.64583</v>
      </c>
      <c r="B544" s="5">
        <f>IFERROR(__xludf.DUMMYFUNCTION("""COMPUTED_VALUE"""),697.85)</f>
        <v>697.85</v>
      </c>
    </row>
    <row r="545">
      <c r="A545" s="4">
        <f>IFERROR(__xludf.DUMMYFUNCTION("""COMPUTED_VALUE"""),45735.64583333333)</f>
        <v>45735.64583</v>
      </c>
      <c r="B545" s="5">
        <f>IFERROR(__xludf.DUMMYFUNCTION("""COMPUTED_VALUE"""),698.55)</f>
        <v>698.55</v>
      </c>
    </row>
    <row r="546">
      <c r="A546" s="4">
        <f>IFERROR(__xludf.DUMMYFUNCTION("""COMPUTED_VALUE"""),45736.64583333333)</f>
        <v>45736.64583</v>
      </c>
      <c r="B546" s="5">
        <f>IFERROR(__xludf.DUMMYFUNCTION("""COMPUTED_VALUE"""),705.95)</f>
        <v>705.95</v>
      </c>
    </row>
    <row r="547">
      <c r="A547" s="4">
        <f>IFERROR(__xludf.DUMMYFUNCTION("""COMPUTED_VALUE"""),45737.64583333333)</f>
        <v>45737.64583</v>
      </c>
      <c r="B547" s="5">
        <f>IFERROR(__xludf.DUMMYFUNCTION("""COMPUTED_VALUE"""),695.35)</f>
        <v>695.35</v>
      </c>
    </row>
    <row r="548">
      <c r="A548" s="4">
        <f>IFERROR(__xludf.DUMMYFUNCTION("""COMPUTED_VALUE"""),45740.64583333333)</f>
        <v>45740.64583</v>
      </c>
      <c r="B548" s="5">
        <f>IFERROR(__xludf.DUMMYFUNCTION("""COMPUTED_VALUE"""),701.5)</f>
        <v>701.5</v>
      </c>
    </row>
    <row r="549">
      <c r="A549" s="4">
        <f>IFERROR(__xludf.DUMMYFUNCTION("""COMPUTED_VALUE"""),45741.64583333333)</f>
        <v>45741.64583</v>
      </c>
      <c r="B549" s="5">
        <f>IFERROR(__xludf.DUMMYFUNCTION("""COMPUTED_VALUE"""),693.45)</f>
        <v>693.45</v>
      </c>
    </row>
    <row r="550">
      <c r="A550" s="4">
        <f>IFERROR(__xludf.DUMMYFUNCTION("""COMPUTED_VALUE"""),45742.64583333333)</f>
        <v>45742.64583</v>
      </c>
      <c r="B550" s="5">
        <f>IFERROR(__xludf.DUMMYFUNCTION("""COMPUTED_VALUE"""),691.3)</f>
        <v>691.3</v>
      </c>
    </row>
    <row r="551">
      <c r="A551" s="4">
        <f>IFERROR(__xludf.DUMMYFUNCTION("""COMPUTED_VALUE"""),45743.64583333333)</f>
        <v>45743.64583</v>
      </c>
      <c r="B551" s="5">
        <f>IFERROR(__xludf.DUMMYFUNCTION("""COMPUTED_VALUE"""),693.35)</f>
        <v>693.35</v>
      </c>
    </row>
    <row r="552">
      <c r="A552" s="4">
        <f>IFERROR(__xludf.DUMMYFUNCTION("""COMPUTED_VALUE"""),45744.64583333333)</f>
        <v>45744.64583</v>
      </c>
      <c r="B552" s="5">
        <f>IFERROR(__xludf.DUMMYFUNCTION("""COMPUTED_VALUE"""),682.45)</f>
        <v>682.45</v>
      </c>
    </row>
    <row r="553">
      <c r="A553" s="4">
        <f>IFERROR(__xludf.DUMMYFUNCTION("""COMPUTED_VALUE"""),45748.64583333333)</f>
        <v>45748.64583</v>
      </c>
      <c r="B553" s="5">
        <f>IFERROR(__xludf.DUMMYFUNCTION("""COMPUTED_VALUE"""),663.75)</f>
        <v>663.75</v>
      </c>
    </row>
    <row r="554">
      <c r="A554" s="4">
        <f>IFERROR(__xludf.DUMMYFUNCTION("""COMPUTED_VALUE"""),45749.64583333333)</f>
        <v>45749.64583</v>
      </c>
      <c r="B554" s="5">
        <f>IFERROR(__xludf.DUMMYFUNCTION("""COMPUTED_VALUE"""),661.2)</f>
        <v>661.2</v>
      </c>
    </row>
    <row r="555">
      <c r="A555" s="4">
        <f>IFERROR(__xludf.DUMMYFUNCTION("""COMPUTED_VALUE"""),45750.64583333333)</f>
        <v>45750.64583</v>
      </c>
      <c r="B555" s="5">
        <f>IFERROR(__xludf.DUMMYFUNCTION("""COMPUTED_VALUE"""),652.65)</f>
        <v>652.65</v>
      </c>
    </row>
    <row r="556">
      <c r="A556" s="4">
        <f>IFERROR(__xludf.DUMMYFUNCTION("""COMPUTED_VALUE"""),45751.64583333333)</f>
        <v>45751.64583</v>
      </c>
      <c r="B556" s="5">
        <f>IFERROR(__xludf.DUMMYFUNCTION("""COMPUTED_VALUE"""),599.95)</f>
        <v>599.95</v>
      </c>
    </row>
    <row r="557">
      <c r="A557" s="4">
        <f>IFERROR(__xludf.DUMMYFUNCTION("""COMPUTED_VALUE"""),45754.64583333333)</f>
        <v>45754.64583</v>
      </c>
      <c r="B557" s="5">
        <f>IFERROR(__xludf.DUMMYFUNCTION("""COMPUTED_VALUE"""),561.8)</f>
        <v>561.8</v>
      </c>
    </row>
    <row r="558">
      <c r="A558" s="4">
        <f>IFERROR(__xludf.DUMMYFUNCTION("""COMPUTED_VALUE"""),45755.64583333333)</f>
        <v>45755.64583</v>
      </c>
      <c r="B558" s="5">
        <f>IFERROR(__xludf.DUMMYFUNCTION("""COMPUTED_VALUE"""),568.35)</f>
        <v>568.35</v>
      </c>
    </row>
    <row r="559">
      <c r="A559" s="4">
        <f>IFERROR(__xludf.DUMMYFUNCTION("""COMPUTED_VALUE"""),45756.64583333333)</f>
        <v>45756.64583</v>
      </c>
      <c r="B559" s="5">
        <f>IFERROR(__xludf.DUMMYFUNCTION("""COMPUTED_VALUE"""),564.0)</f>
        <v>564</v>
      </c>
    </row>
    <row r="560">
      <c r="A560" s="4">
        <f>IFERROR(__xludf.DUMMYFUNCTION("""COMPUTED_VALUE"""),45758.64583333333)</f>
        <v>45758.64583</v>
      </c>
      <c r="B560" s="5">
        <f>IFERROR(__xludf.DUMMYFUNCTION("""COMPUTED_VALUE"""),600.3)</f>
        <v>600.3</v>
      </c>
    </row>
    <row r="561">
      <c r="A561" s="4">
        <f>IFERROR(__xludf.DUMMYFUNCTION("""COMPUTED_VALUE"""),45762.64583333333)</f>
        <v>45762.64583</v>
      </c>
      <c r="B561" s="5">
        <f>IFERROR(__xludf.DUMMYFUNCTION("""COMPUTED_VALUE"""),617.6)</f>
        <v>617.6</v>
      </c>
    </row>
    <row r="562">
      <c r="A562" s="4">
        <f>IFERROR(__xludf.DUMMYFUNCTION("""COMPUTED_VALUE"""),45763.64583333333)</f>
        <v>45763.64583</v>
      </c>
      <c r="B562" s="5">
        <f>IFERROR(__xludf.DUMMYFUNCTION("""COMPUTED_VALUE"""),609.9)</f>
        <v>609.9</v>
      </c>
    </row>
    <row r="563">
      <c r="A563" s="4">
        <f>IFERROR(__xludf.DUMMYFUNCTION("""COMPUTED_VALUE"""),45764.64583333333)</f>
        <v>45764.64583</v>
      </c>
      <c r="B563" s="5">
        <f>IFERROR(__xludf.DUMMYFUNCTION("""COMPUTED_VALUE"""),609.5)</f>
        <v>609.5</v>
      </c>
    </row>
    <row r="564">
      <c r="A564" s="4">
        <f>IFERROR(__xludf.DUMMYFUNCTION("""COMPUTED_VALUE"""),45768.64583333333)</f>
        <v>45768.64583</v>
      </c>
      <c r="B564" s="5">
        <f>IFERROR(__xludf.DUMMYFUNCTION("""COMPUTED_VALUE"""),622.0)</f>
        <v>622</v>
      </c>
    </row>
    <row r="565">
      <c r="A565" s="4">
        <f>IFERROR(__xludf.DUMMYFUNCTION("""COMPUTED_VALUE"""),45769.64583333333)</f>
        <v>45769.64583</v>
      </c>
      <c r="B565" s="5">
        <f>IFERROR(__xludf.DUMMYFUNCTION("""COMPUTED_VALUE"""),620.1)</f>
        <v>620.1</v>
      </c>
    </row>
    <row r="566">
      <c r="A566" s="4">
        <f>IFERROR(__xludf.DUMMYFUNCTION("""COMPUTED_VALUE"""),45770.64583333333)</f>
        <v>45770.64583</v>
      </c>
      <c r="B566" s="5">
        <f>IFERROR(__xludf.DUMMYFUNCTION("""COMPUTED_VALUE"""),629.1)</f>
        <v>629.1</v>
      </c>
    </row>
    <row r="567">
      <c r="A567" s="4">
        <f>IFERROR(__xludf.DUMMYFUNCTION("""COMPUTED_VALUE"""),45771.64583333333)</f>
        <v>45771.64583</v>
      </c>
      <c r="B567" s="5">
        <f>IFERROR(__xludf.DUMMYFUNCTION("""COMPUTED_VALUE"""),628.35)</f>
        <v>628.35</v>
      </c>
    </row>
    <row r="568">
      <c r="A568" s="4">
        <f>IFERROR(__xludf.DUMMYFUNCTION("""COMPUTED_VALUE"""),45772.64583333333)</f>
        <v>45772.64583</v>
      </c>
      <c r="B568" s="5">
        <f>IFERROR(__xludf.DUMMYFUNCTION("""COMPUTED_VALUE"""),622.1)</f>
        <v>622.1</v>
      </c>
    </row>
    <row r="569">
      <c r="A569" s="4">
        <f>IFERROR(__xludf.DUMMYFUNCTION("""COMPUTED_VALUE"""),45775.64583333333)</f>
        <v>45775.64583</v>
      </c>
      <c r="B569" s="5">
        <f>IFERROR(__xludf.DUMMYFUNCTION("""COMPUTED_VALUE"""),628.65)</f>
        <v>628.65</v>
      </c>
    </row>
    <row r="570">
      <c r="A570" s="4">
        <f>IFERROR(__xludf.DUMMYFUNCTION("""COMPUTED_VALUE"""),45776.64583333333)</f>
        <v>45776.64583</v>
      </c>
      <c r="B570" s="5">
        <f>IFERROR(__xludf.DUMMYFUNCTION("""COMPUTED_VALUE"""),622.55)</f>
        <v>622.55</v>
      </c>
    </row>
    <row r="571">
      <c r="A571" s="4">
        <f>IFERROR(__xludf.DUMMYFUNCTION("""COMPUTED_VALUE"""),45777.64583333333)</f>
        <v>45777.64583</v>
      </c>
      <c r="B571" s="5">
        <f>IFERROR(__xludf.DUMMYFUNCTION("""COMPUTED_VALUE"""),624.65)</f>
        <v>624.65</v>
      </c>
    </row>
    <row r="572">
      <c r="A572" s="4">
        <f>IFERROR(__xludf.DUMMYFUNCTION("""COMPUTED_VALUE"""),45779.64583333333)</f>
        <v>45779.64583</v>
      </c>
      <c r="B572" s="5">
        <f>IFERROR(__xludf.DUMMYFUNCTION("""COMPUTED_VALUE"""),632.1)</f>
        <v>632.1</v>
      </c>
    </row>
    <row r="573">
      <c r="A573" s="4">
        <f>IFERROR(__xludf.DUMMYFUNCTION("""COMPUTED_VALUE"""),45782.64583333333)</f>
        <v>45782.64583</v>
      </c>
      <c r="B573" s="5">
        <f>IFERROR(__xludf.DUMMYFUNCTION("""COMPUTED_VALUE"""),633.4)</f>
        <v>633.4</v>
      </c>
    </row>
    <row r="574">
      <c r="A574" s="4">
        <f>IFERROR(__xludf.DUMMYFUNCTION("""COMPUTED_VALUE"""),45783.64583333333)</f>
        <v>45783.64583</v>
      </c>
      <c r="B574" s="5">
        <f>IFERROR(__xludf.DUMMYFUNCTION("""COMPUTED_VALUE"""),630.05)</f>
        <v>630.05</v>
      </c>
    </row>
    <row r="575">
      <c r="A575" s="4">
        <f>IFERROR(__xludf.DUMMYFUNCTION("""COMPUTED_VALUE"""),45784.64583333333)</f>
        <v>45784.64583</v>
      </c>
      <c r="B575" s="5">
        <f>IFERROR(__xludf.DUMMYFUNCTION("""COMPUTED_VALUE"""),636.3)</f>
        <v>636.3</v>
      </c>
    </row>
    <row r="576">
      <c r="A576" s="4">
        <f>IFERROR(__xludf.DUMMYFUNCTION("""COMPUTED_VALUE"""),45785.64583333333)</f>
        <v>45785.64583</v>
      </c>
      <c r="B576" s="5">
        <f>IFERROR(__xludf.DUMMYFUNCTION("""COMPUTED_VALUE"""),620.2)</f>
        <v>620.2</v>
      </c>
    </row>
    <row r="577">
      <c r="A577" s="4">
        <f>IFERROR(__xludf.DUMMYFUNCTION("""COMPUTED_VALUE"""),45786.64583333333)</f>
        <v>45786.64583</v>
      </c>
      <c r="B577" s="5">
        <f>IFERROR(__xludf.DUMMYFUNCTION("""COMPUTED_VALUE"""),627.15)</f>
        <v>627.15</v>
      </c>
    </row>
    <row r="578">
      <c r="A578" s="4">
        <f>IFERROR(__xludf.DUMMYFUNCTION("""COMPUTED_VALUE"""),45789.64583333333)</f>
        <v>45789.64583</v>
      </c>
      <c r="B578" s="5">
        <f>IFERROR(__xludf.DUMMYFUNCTION("""COMPUTED_VALUE"""),651.95)</f>
        <v>651.95</v>
      </c>
    </row>
    <row r="579">
      <c r="A579" s="4">
        <f>IFERROR(__xludf.DUMMYFUNCTION("""COMPUTED_VALUE"""),45790.64583333333)</f>
        <v>45790.64583</v>
      </c>
      <c r="B579" s="5">
        <f>IFERROR(__xludf.DUMMYFUNCTION("""COMPUTED_VALUE"""),634.75)</f>
        <v>634.75</v>
      </c>
    </row>
    <row r="580">
      <c r="A580" s="4">
        <f>IFERROR(__xludf.DUMMYFUNCTION("""COMPUTED_VALUE"""),45791.64583333333)</f>
        <v>45791.64583</v>
      </c>
      <c r="B580" s="5">
        <f>IFERROR(__xludf.DUMMYFUNCTION("""COMPUTED_VALUE"""),650.55)</f>
        <v>650.55</v>
      </c>
    </row>
    <row r="581">
      <c r="A581" s="4">
        <f>IFERROR(__xludf.DUMMYFUNCTION("""COMPUTED_VALUE"""),45792.64583333333)</f>
        <v>45792.64583</v>
      </c>
      <c r="B581" s="5">
        <f>IFERROR(__xludf.DUMMYFUNCTION("""COMPUTED_VALUE"""),661.35)</f>
        <v>661.35</v>
      </c>
    </row>
    <row r="582">
      <c r="A582" s="4">
        <f>IFERROR(__xludf.DUMMYFUNCTION("""COMPUTED_VALUE"""),45793.64583333333)</f>
        <v>45793.64583</v>
      </c>
      <c r="B582" s="5">
        <f>IFERROR(__xludf.DUMMYFUNCTION("""COMPUTED_VALUE"""),657.55)</f>
        <v>657.55</v>
      </c>
    </row>
    <row r="583">
      <c r="A583" s="4">
        <f>IFERROR(__xludf.DUMMYFUNCTION("""COMPUTED_VALUE"""),45796.64583333333)</f>
        <v>45796.64583</v>
      </c>
      <c r="B583" s="5">
        <f>IFERROR(__xludf.DUMMYFUNCTION("""COMPUTED_VALUE"""),658.35)</f>
        <v>658.35</v>
      </c>
    </row>
    <row r="584">
      <c r="A584" s="4">
        <f>IFERROR(__xludf.DUMMYFUNCTION("""COMPUTED_VALUE"""),45797.64583333333)</f>
        <v>45797.64583</v>
      </c>
      <c r="B584" s="5">
        <f>IFERROR(__xludf.DUMMYFUNCTION("""COMPUTED_VALUE"""),662.75)</f>
        <v>662.75</v>
      </c>
    </row>
    <row r="585">
      <c r="A585" s="4">
        <f>IFERROR(__xludf.DUMMYFUNCTION("""COMPUTED_VALUE"""),45798.64583333333)</f>
        <v>45798.64583</v>
      </c>
      <c r="B585" s="5">
        <f>IFERROR(__xludf.DUMMYFUNCTION("""COMPUTED_VALUE"""),663.0)</f>
        <v>663</v>
      </c>
    </row>
    <row r="586">
      <c r="A586" s="4">
        <f>IFERROR(__xludf.DUMMYFUNCTION("""COMPUTED_VALUE"""),45799.64583333333)</f>
        <v>45799.64583</v>
      </c>
      <c r="B586" s="5">
        <f>IFERROR(__xludf.DUMMYFUNCTION("""COMPUTED_VALUE"""),649.55)</f>
        <v>649.55</v>
      </c>
    </row>
    <row r="587">
      <c r="A587" s="4">
        <f>IFERROR(__xludf.DUMMYFUNCTION("""COMPUTED_VALUE"""),45800.64583333333)</f>
        <v>45800.64583</v>
      </c>
      <c r="B587" s="5">
        <f>IFERROR(__xludf.DUMMYFUNCTION("""COMPUTED_VALUE"""),650.1)</f>
        <v>650.1</v>
      </c>
    </row>
    <row r="588">
      <c r="A588" s="4">
        <f>IFERROR(__xludf.DUMMYFUNCTION("""COMPUTED_VALUE"""),45803.64583333333)</f>
        <v>45803.64583</v>
      </c>
      <c r="B588" s="5">
        <f>IFERROR(__xludf.DUMMYFUNCTION("""COMPUTED_VALUE"""),661.45)</f>
        <v>661.45</v>
      </c>
    </row>
    <row r="589">
      <c r="A589" s="4">
        <f>IFERROR(__xludf.DUMMYFUNCTION("""COMPUTED_VALUE"""),45804.64583333333)</f>
        <v>45804.64583</v>
      </c>
      <c r="B589" s="5">
        <f>IFERROR(__xludf.DUMMYFUNCTION("""COMPUTED_VALUE"""),659.45)</f>
        <v>659.45</v>
      </c>
    </row>
    <row r="590">
      <c r="A590" s="4">
        <f>IFERROR(__xludf.DUMMYFUNCTION("""COMPUTED_VALUE"""),45805.64583333333)</f>
        <v>45805.64583</v>
      </c>
      <c r="B590" s="5">
        <f>IFERROR(__xludf.DUMMYFUNCTION("""COMPUTED_VALUE"""),649.95)</f>
        <v>649.95</v>
      </c>
    </row>
    <row r="591">
      <c r="A591" s="4">
        <f>IFERROR(__xludf.DUMMYFUNCTION("""COMPUTED_VALUE"""),45806.64583333333)</f>
        <v>45806.64583</v>
      </c>
      <c r="B591" s="5">
        <f>IFERROR(__xludf.DUMMYFUNCTION("""COMPUTED_VALUE"""),650.0)</f>
        <v>650</v>
      </c>
    </row>
    <row r="592">
      <c r="A592" s="4">
        <f>IFERROR(__xludf.DUMMYFUNCTION("""COMPUTED_VALUE"""),45807.64583333333)</f>
        <v>45807.64583</v>
      </c>
      <c r="B592" s="5">
        <f>IFERROR(__xludf.DUMMYFUNCTION("""COMPUTED_VALUE"""),633.5)</f>
        <v>633.5</v>
      </c>
    </row>
    <row r="593">
      <c r="A593" s="4">
        <f>IFERROR(__xludf.DUMMYFUNCTION("""COMPUTED_VALUE"""),45810.64583333333)</f>
        <v>45810.64583</v>
      </c>
      <c r="B593" s="5">
        <f>IFERROR(__xludf.DUMMYFUNCTION("""COMPUTED_VALUE"""),631.1)</f>
        <v>631.1</v>
      </c>
    </row>
    <row r="594">
      <c r="A594" s="4">
        <f>IFERROR(__xludf.DUMMYFUNCTION("""COMPUTED_VALUE"""),45811.64583333333)</f>
        <v>45811.64583</v>
      </c>
      <c r="B594" s="5">
        <f>IFERROR(__xludf.DUMMYFUNCTION("""COMPUTED_VALUE"""),632.0)</f>
        <v>632</v>
      </c>
    </row>
    <row r="595">
      <c r="A595" s="4">
        <f>IFERROR(__xludf.DUMMYFUNCTION("""COMPUTED_VALUE"""),45812.64583333333)</f>
        <v>45812.64583</v>
      </c>
      <c r="B595" s="5">
        <f>IFERROR(__xludf.DUMMYFUNCTION("""COMPUTED_VALUE"""),635.85)</f>
        <v>635.85</v>
      </c>
    </row>
    <row r="596">
      <c r="A596" s="4">
        <f>IFERROR(__xludf.DUMMYFUNCTION("""COMPUTED_VALUE"""),45813.64583333333)</f>
        <v>45813.64583</v>
      </c>
      <c r="B596" s="5">
        <f>IFERROR(__xludf.DUMMYFUNCTION("""COMPUTED_VALUE"""),637.25)</f>
        <v>637.25</v>
      </c>
    </row>
    <row r="597">
      <c r="A597" s="4">
        <f>IFERROR(__xludf.DUMMYFUNCTION("""COMPUTED_VALUE"""),45814.64583333333)</f>
        <v>45814.64583</v>
      </c>
      <c r="B597" s="5">
        <f>IFERROR(__xludf.DUMMYFUNCTION("""COMPUTED_VALUE"""),650.15)</f>
        <v>650.15</v>
      </c>
    </row>
    <row r="598">
      <c r="A598" s="4">
        <f>IFERROR(__xludf.DUMMYFUNCTION("""COMPUTED_VALUE"""),45817.64583333333)</f>
        <v>45817.64583</v>
      </c>
      <c r="B598" s="5">
        <f>IFERROR(__xludf.DUMMYFUNCTION("""COMPUTED_VALUE"""),650.8)</f>
        <v>650.8</v>
      </c>
    </row>
    <row r="599">
      <c r="A599" s="4">
        <f>IFERROR(__xludf.DUMMYFUNCTION("""COMPUTED_VALUE"""),45818.64583333333)</f>
        <v>45818.64583</v>
      </c>
      <c r="B599" s="5">
        <f>IFERROR(__xludf.DUMMYFUNCTION("""COMPUTED_VALUE"""),658.35)</f>
        <v>658.35</v>
      </c>
    </row>
    <row r="600">
      <c r="A600" s="4">
        <f>IFERROR(__xludf.DUMMYFUNCTION("""COMPUTED_VALUE"""),45819.64583333333)</f>
        <v>45819.64583</v>
      </c>
      <c r="B600" s="5">
        <f>IFERROR(__xludf.DUMMYFUNCTION("""COMPUTED_VALUE"""),655.2)</f>
        <v>655.2</v>
      </c>
    </row>
    <row r="601">
      <c r="A601" s="4">
        <f>IFERROR(__xludf.DUMMYFUNCTION("""COMPUTED_VALUE"""),45820.64583333333)</f>
        <v>45820.64583</v>
      </c>
      <c r="B601" s="5">
        <f>IFERROR(__xludf.DUMMYFUNCTION("""COMPUTED_VALUE"""),651.05)</f>
        <v>651.05</v>
      </c>
    </row>
    <row r="602">
      <c r="A602" s="4">
        <f>IFERROR(__xludf.DUMMYFUNCTION("""COMPUTED_VALUE"""),45821.64583333333)</f>
        <v>45821.64583</v>
      </c>
      <c r="B602" s="5">
        <f>IFERROR(__xludf.DUMMYFUNCTION("""COMPUTED_VALUE"""),641.8)</f>
        <v>641.8</v>
      </c>
    </row>
    <row r="603">
      <c r="A603" s="4">
        <f>IFERROR(__xludf.DUMMYFUNCTION("""COMPUTED_VALUE"""),45824.64583333333)</f>
        <v>45824.64583</v>
      </c>
      <c r="B603" s="5">
        <f>IFERROR(__xludf.DUMMYFUNCTION("""COMPUTED_VALUE"""),649.6)</f>
        <v>649.6</v>
      </c>
    </row>
    <row r="604">
      <c r="A604" s="4">
        <f>IFERROR(__xludf.DUMMYFUNCTION("""COMPUTED_VALUE"""),45825.64583333333)</f>
        <v>45825.64583</v>
      </c>
      <c r="B604" s="5">
        <f>IFERROR(__xludf.DUMMYFUNCTION("""COMPUTED_VALUE"""),641.7)</f>
        <v>641.7</v>
      </c>
    </row>
    <row r="605">
      <c r="A605" s="4">
        <f>IFERROR(__xludf.DUMMYFUNCTION("""COMPUTED_VALUE"""),45826.64583333333)</f>
        <v>45826.64583</v>
      </c>
      <c r="B605" s="5">
        <f>IFERROR(__xludf.DUMMYFUNCTION("""COMPUTED_VALUE"""),645.35)</f>
        <v>645.35</v>
      </c>
    </row>
    <row r="606">
      <c r="A606" s="4">
        <f>IFERROR(__xludf.DUMMYFUNCTION("""COMPUTED_VALUE"""),45827.64583333333)</f>
        <v>45827.64583</v>
      </c>
      <c r="B606" s="5">
        <f>IFERROR(__xludf.DUMMYFUNCTION("""COMPUTED_VALUE"""),641.35)</f>
        <v>641.35</v>
      </c>
    </row>
    <row r="607">
      <c r="A607" s="4">
        <f>IFERROR(__xludf.DUMMYFUNCTION("""COMPUTED_VALUE"""),45828.64583333333)</f>
        <v>45828.64583</v>
      </c>
      <c r="B607" s="5">
        <f>IFERROR(__xludf.DUMMYFUNCTION("""COMPUTED_VALUE"""),649.15)</f>
        <v>649.15</v>
      </c>
    </row>
    <row r="608">
      <c r="A608" s="4">
        <f>IFERROR(__xludf.DUMMYFUNCTION("""COMPUTED_VALUE"""),45831.64583333333)</f>
        <v>45831.64583</v>
      </c>
      <c r="B608" s="5">
        <f>IFERROR(__xludf.DUMMYFUNCTION("""COMPUTED_VALUE"""),661.4)</f>
        <v>661.4</v>
      </c>
    </row>
    <row r="609">
      <c r="A609" s="4">
        <f>IFERROR(__xludf.DUMMYFUNCTION("""COMPUTED_VALUE"""),45832.64583333333)</f>
        <v>45832.64583</v>
      </c>
      <c r="B609" s="5">
        <f>IFERROR(__xludf.DUMMYFUNCTION("""COMPUTED_VALUE"""),669.4)</f>
        <v>669.4</v>
      </c>
    </row>
    <row r="610">
      <c r="A610" s="4">
        <f>IFERROR(__xludf.DUMMYFUNCTION("""COMPUTED_VALUE"""),45833.64583333333)</f>
        <v>45833.64583</v>
      </c>
      <c r="B610" s="5">
        <f>IFERROR(__xludf.DUMMYFUNCTION("""COMPUTED_VALUE"""),672.65)</f>
        <v>672.65</v>
      </c>
    </row>
    <row r="611">
      <c r="A611" s="4">
        <f>IFERROR(__xludf.DUMMYFUNCTION("""COMPUTED_VALUE"""),45834.64583333333)</f>
        <v>45834.64583</v>
      </c>
      <c r="B611" s="5">
        <f>IFERROR(__xludf.DUMMYFUNCTION("""COMPUTED_VALUE"""),690.6)</f>
        <v>690.6</v>
      </c>
    </row>
    <row r="612">
      <c r="A612" s="4">
        <f>IFERROR(__xludf.DUMMYFUNCTION("""COMPUTED_VALUE"""),45835.64583333333)</f>
        <v>45835.64583</v>
      </c>
      <c r="B612" s="5">
        <f>IFERROR(__xludf.DUMMYFUNCTION("""COMPUTED_VALUE"""),697.35)</f>
        <v>697.35</v>
      </c>
    </row>
    <row r="613">
      <c r="A613" s="4">
        <f>IFERROR(__xludf.DUMMYFUNCTION("""COMPUTED_VALUE"""),45838.64583333333)</f>
        <v>45838.64583</v>
      </c>
      <c r="B613" s="5">
        <f>IFERROR(__xludf.DUMMYFUNCTION("""COMPUTED_VALUE"""),692.85)</f>
        <v>692.85</v>
      </c>
    </row>
    <row r="614">
      <c r="A614" s="4">
        <f>IFERROR(__xludf.DUMMYFUNCTION("""COMPUTED_VALUE"""),45839.64583333333)</f>
        <v>45839.64583</v>
      </c>
      <c r="B614" s="5">
        <f>IFERROR(__xludf.DUMMYFUNCTION("""COMPUTED_VALUE"""),694.3)</f>
        <v>694.3</v>
      </c>
    </row>
    <row r="615">
      <c r="A615" s="4">
        <f>IFERROR(__xludf.DUMMYFUNCTION("""COMPUTED_VALUE"""),45840.64583333333)</f>
        <v>45840.64583</v>
      </c>
      <c r="B615" s="5">
        <f>IFERROR(__xludf.DUMMYFUNCTION("""COMPUTED_VALUE"""),698.35)</f>
        <v>698.35</v>
      </c>
    </row>
    <row r="616">
      <c r="A616" s="4">
        <f>IFERROR(__xludf.DUMMYFUNCTION("""COMPUTED_VALUE"""),45841.64583333333)</f>
        <v>45841.64583</v>
      </c>
      <c r="B616" s="5">
        <f>IFERROR(__xludf.DUMMYFUNCTION("""COMPUTED_VALUE"""),692.85)</f>
        <v>692.85</v>
      </c>
    </row>
    <row r="617">
      <c r="A617" s="4">
        <f>IFERROR(__xludf.DUMMYFUNCTION("""COMPUTED_VALUE"""),45842.64583333333)</f>
        <v>45842.64583</v>
      </c>
      <c r="B617" s="5">
        <f>IFERROR(__xludf.DUMMYFUNCTION("""COMPUTED_VALUE"""),699.45)</f>
        <v>699.45</v>
      </c>
    </row>
    <row r="618">
      <c r="A618" s="4">
        <f>IFERROR(__xludf.DUMMYFUNCTION("""COMPUTED_VALUE"""),45845.64583333333)</f>
        <v>45845.64583</v>
      </c>
      <c r="B618" s="5">
        <f>IFERROR(__xludf.DUMMYFUNCTION("""COMPUTED_VALUE"""),692.1)</f>
        <v>692.1</v>
      </c>
    </row>
    <row r="619">
      <c r="A619" s="4">
        <f>IFERROR(__xludf.DUMMYFUNCTION("""COMPUTED_VALUE"""),45846.64583333333)</f>
        <v>45846.64583</v>
      </c>
      <c r="B619" s="5">
        <f>IFERROR(__xludf.DUMMYFUNCTION("""COMPUTED_VALUE"""),685.6)</f>
        <v>685.6</v>
      </c>
    </row>
    <row r="620">
      <c r="A620" s="4">
        <f>IFERROR(__xludf.DUMMYFUNCTION("""COMPUTED_VALUE"""),45847.64583333333)</f>
        <v>45847.64583</v>
      </c>
      <c r="B620" s="5">
        <f>IFERROR(__xludf.DUMMYFUNCTION("""COMPUTED_VALUE"""),673.95)</f>
        <v>673.95</v>
      </c>
    </row>
    <row r="621">
      <c r="A621" s="4">
        <f>IFERROR(__xludf.DUMMYFUNCTION("""COMPUTED_VALUE"""),45848.64583333333)</f>
        <v>45848.64583</v>
      </c>
      <c r="B621" s="5">
        <f>IFERROR(__xludf.DUMMYFUNCTION("""COMPUTED_VALUE"""),675.05)</f>
        <v>675.05</v>
      </c>
    </row>
    <row r="622">
      <c r="A622" s="4">
        <f>IFERROR(__xludf.DUMMYFUNCTION("""COMPUTED_VALUE"""),45849.64583333333)</f>
        <v>45849.64583</v>
      </c>
      <c r="B622" s="5">
        <f>IFERROR(__xludf.DUMMYFUNCTION("""COMPUTED_VALUE"""),670.95)</f>
        <v>670.95</v>
      </c>
    </row>
    <row r="623">
      <c r="A623" s="4">
        <f>IFERROR(__xludf.DUMMYFUNCTION("""COMPUTED_VALUE"""),45852.64583333333)</f>
        <v>45852.64583</v>
      </c>
      <c r="B623" s="5">
        <f>IFERROR(__xludf.DUMMYFUNCTION("""COMPUTED_VALUE"""),666.5)</f>
        <v>666.5</v>
      </c>
    </row>
    <row r="624">
      <c r="A624" s="4">
        <f>IFERROR(__xludf.DUMMYFUNCTION("""COMPUTED_VALUE"""),45853.64583333333)</f>
        <v>45853.64583</v>
      </c>
      <c r="B624" s="5">
        <f>IFERROR(__xludf.DUMMYFUNCTION("""COMPUTED_VALUE"""),670.85)</f>
        <v>670.85</v>
      </c>
    </row>
    <row r="625">
      <c r="A625" s="4">
        <f>IFERROR(__xludf.DUMMYFUNCTION("""COMPUTED_VALUE"""),45854.64583333333)</f>
        <v>45854.64583</v>
      </c>
      <c r="B625" s="5">
        <f>IFERROR(__xludf.DUMMYFUNCTION("""COMPUTED_VALUE"""),666.75)</f>
        <v>666.75</v>
      </c>
    </row>
    <row r="626">
      <c r="A626" s="4">
        <f>IFERROR(__xludf.DUMMYFUNCTION("""COMPUTED_VALUE"""),45855.64583333333)</f>
        <v>45855.64583</v>
      </c>
      <c r="B626" s="5">
        <f>IFERROR(__xludf.DUMMYFUNCTION("""COMPUTED_VALUE"""),674.55)</f>
        <v>674.55</v>
      </c>
    </row>
    <row r="627">
      <c r="A627" s="4">
        <f>IFERROR(__xludf.DUMMYFUNCTION("""COMPUTED_VALUE"""),45856.64583333333)</f>
        <v>45856.64583</v>
      </c>
      <c r="B627" s="5">
        <f>IFERROR(__xludf.DUMMYFUNCTION("""COMPUTED_VALUE"""),675.9)</f>
        <v>675.9</v>
      </c>
    </row>
    <row r="628">
      <c r="A628" s="4">
        <f>IFERROR(__xludf.DUMMYFUNCTION("""COMPUTED_VALUE"""),45859.64583333333)</f>
        <v>45859.64583</v>
      </c>
      <c r="B628" s="5">
        <f>IFERROR(__xludf.DUMMYFUNCTION("""COMPUTED_VALUE"""),682.7)</f>
        <v>682.7</v>
      </c>
    </row>
    <row r="629">
      <c r="A629" s="4">
        <f>IFERROR(__xludf.DUMMYFUNCTION("""COMPUTED_VALUE"""),45860.64583333333)</f>
        <v>45860.64583</v>
      </c>
      <c r="B629" s="5">
        <f>IFERROR(__xludf.DUMMYFUNCTION("""COMPUTED_VALUE"""),690.05)</f>
        <v>690.05</v>
      </c>
    </row>
    <row r="630">
      <c r="A630" s="4">
        <f>IFERROR(__xludf.DUMMYFUNCTION("""COMPUTED_VALUE"""),45861.64583333333)</f>
        <v>45861.64583</v>
      </c>
      <c r="B630" s="5">
        <f>IFERROR(__xludf.DUMMYFUNCTION("""COMPUTED_VALUE"""),695.4)</f>
        <v>695.4</v>
      </c>
    </row>
    <row r="631">
      <c r="A631" s="4">
        <f>IFERROR(__xludf.DUMMYFUNCTION("""COMPUTED_VALUE"""),45862.64583333333)</f>
        <v>45862.64583</v>
      </c>
      <c r="B631" s="5">
        <f>IFERROR(__xludf.DUMMYFUNCTION("""COMPUTED_VALUE"""),695.6)</f>
        <v>695.6</v>
      </c>
    </row>
    <row r="632">
      <c r="A632" s="4">
        <f>IFERROR(__xludf.DUMMYFUNCTION("""COMPUTED_VALUE"""),45863.64583333333)</f>
        <v>45863.64583</v>
      </c>
      <c r="B632" s="5">
        <f>IFERROR(__xludf.DUMMYFUNCTION("""COMPUTED_VALUE"""),693.45)</f>
        <v>693.45</v>
      </c>
    </row>
    <row r="633">
      <c r="A633" s="4">
        <f>IFERROR(__xludf.DUMMYFUNCTION("""COMPUTED_VALUE"""),45866.64583333333)</f>
        <v>45866.64583</v>
      </c>
      <c r="B633" s="5">
        <f>IFERROR(__xludf.DUMMYFUNCTION("""COMPUTED_VALUE"""),689.35)</f>
        <v>689.35</v>
      </c>
    </row>
    <row r="634">
      <c r="A634" s="4">
        <f>IFERROR(__xludf.DUMMYFUNCTION("""COMPUTED_VALUE"""),45867.64583333333)</f>
        <v>45867.64583</v>
      </c>
      <c r="B634" s="5">
        <f>IFERROR(__xludf.DUMMYFUNCTION("""COMPUTED_VALUE"""),692.7)</f>
        <v>692.7</v>
      </c>
    </row>
    <row r="635">
      <c r="A635" s="4">
        <f>IFERROR(__xludf.DUMMYFUNCTION("""COMPUTED_VALUE"""),45868.64583333333)</f>
        <v>45868.64583</v>
      </c>
      <c r="B635" s="5">
        <f>IFERROR(__xludf.DUMMYFUNCTION("""COMPUTED_VALUE"""),688.8)</f>
        <v>688.8</v>
      </c>
    </row>
    <row r="636">
      <c r="A636" s="4">
        <f>IFERROR(__xludf.DUMMYFUNCTION("""COMPUTED_VALUE"""),45869.64583333333)</f>
        <v>45869.64583</v>
      </c>
      <c r="B636" s="5">
        <f>IFERROR(__xludf.DUMMYFUNCTION("""COMPUTED_VALUE"""),683.05)</f>
        <v>683.05</v>
      </c>
    </row>
    <row r="637">
      <c r="A637" s="4">
        <f>IFERROR(__xludf.DUMMYFUNCTION("""COMPUTED_VALUE"""),45870.64583333333)</f>
        <v>45870.64583</v>
      </c>
      <c r="B637" s="5">
        <f>IFERROR(__xludf.DUMMYFUNCTION("""COMPUTED_VALUE"""),672.45)</f>
        <v>672.45</v>
      </c>
    </row>
    <row r="638">
      <c r="A638" s="4">
        <f>IFERROR(__xludf.DUMMYFUNCTION("""COMPUTED_VALUE"""),45873.64583333333)</f>
        <v>45873.64583</v>
      </c>
      <c r="B638" s="5">
        <f>IFERROR(__xludf.DUMMYFUNCTION("""COMPUTED_VALUE"""),687.7)</f>
        <v>687.7</v>
      </c>
    </row>
    <row r="639">
      <c r="A639" s="4">
        <f>IFERROR(__xludf.DUMMYFUNCTION("""COMPUTED_VALUE"""),45874.64583333333)</f>
        <v>45874.64583</v>
      </c>
      <c r="B639" s="5">
        <f>IFERROR(__xludf.DUMMYFUNCTION("""COMPUTED_VALUE"""),687.1)</f>
        <v>687.1</v>
      </c>
    </row>
    <row r="640">
      <c r="A640" s="4">
        <f>IFERROR(__xludf.DUMMYFUNCTION("""COMPUTED_VALUE"""),45875.64583333333)</f>
        <v>45875.64583</v>
      </c>
      <c r="B640" s="5">
        <f>IFERROR(__xludf.DUMMYFUNCTION("""COMPUTED_VALUE"""),684.85)</f>
        <v>684.85</v>
      </c>
    </row>
    <row r="641">
      <c r="A641" s="4">
        <f>IFERROR(__xludf.DUMMYFUNCTION("""COMPUTED_VALUE"""),45876.64583333333)</f>
        <v>45876.64583</v>
      </c>
      <c r="B641" s="5">
        <f>IFERROR(__xludf.DUMMYFUNCTION("""COMPUTED_VALUE"""),686.8)</f>
        <v>686.8</v>
      </c>
    </row>
    <row r="642">
      <c r="A642" s="4">
        <f>IFERROR(__xludf.DUMMYFUNCTION("""COMPUTED_VALUE"""),45877.64583333333)</f>
        <v>45877.64583</v>
      </c>
      <c r="B642" s="5">
        <f>IFERROR(__xludf.DUMMYFUNCTION("""COMPUTED_VALUE"""),672.75)</f>
        <v>672.75</v>
      </c>
    </row>
    <row r="643">
      <c r="A643" s="4">
        <f>IFERROR(__xludf.DUMMYFUNCTION("""COMPUTED_VALUE"""),45880.64583333333)</f>
        <v>45880.64583</v>
      </c>
      <c r="B643" s="5">
        <f>IFERROR(__xludf.DUMMYFUNCTION("""COMPUTED_VALUE"""),672.85)</f>
        <v>672.85</v>
      </c>
    </row>
    <row r="644">
      <c r="A644" s="4">
        <f>IFERROR(__xludf.DUMMYFUNCTION("""COMPUTED_VALUE"""),45881.64583333333)</f>
        <v>45881.64583</v>
      </c>
      <c r="B644" s="5">
        <f>IFERROR(__xludf.DUMMYFUNCTION("""COMPUTED_VALUE"""),667.05)</f>
        <v>667.05</v>
      </c>
    </row>
    <row r="645">
      <c r="A645" s="4">
        <f>IFERROR(__xludf.DUMMYFUNCTION("""COMPUTED_VALUE"""),45882.64583333333)</f>
        <v>45882.64583</v>
      </c>
      <c r="B645" s="5">
        <f>IFERROR(__xludf.DUMMYFUNCTION("""COMPUTED_VALUE"""),700.5)</f>
        <v>700.5</v>
      </c>
    </row>
    <row r="646">
      <c r="A646" s="4">
        <f>IFERROR(__xludf.DUMMYFUNCTION("""COMPUTED_VALUE"""),45883.64583333333)</f>
        <v>45883.64583</v>
      </c>
      <c r="B646" s="5">
        <f>IFERROR(__xludf.DUMMYFUNCTION("""COMPUTED_VALUE"""),695.25)</f>
        <v>695.25</v>
      </c>
    </row>
    <row r="647">
      <c r="A647" s="4">
        <f>IFERROR(__xludf.DUMMYFUNCTION("""COMPUTED_VALUE"""),45887.64583333333)</f>
        <v>45887.64583</v>
      </c>
      <c r="B647" s="5">
        <f>IFERROR(__xludf.DUMMYFUNCTION("""COMPUTED_VALUE"""),714.15)</f>
        <v>714.15</v>
      </c>
    </row>
    <row r="648">
      <c r="A648" s="4">
        <f>IFERROR(__xludf.DUMMYFUNCTION("""COMPUTED_VALUE"""),45888.64583333333)</f>
        <v>45888.64583</v>
      </c>
      <c r="B648" s="5">
        <f>IFERROR(__xludf.DUMMYFUNCTION("""COMPUTED_VALUE"""),706.7)</f>
        <v>706.7</v>
      </c>
    </row>
    <row r="649">
      <c r="A649" s="4">
        <f>IFERROR(__xludf.DUMMYFUNCTION("""COMPUTED_VALUE"""),45889.64583333333)</f>
        <v>45889.64583</v>
      </c>
      <c r="B649" s="5">
        <f>IFERROR(__xludf.DUMMYFUNCTION("""COMPUTED_VALUE"""),700.85)</f>
        <v>700.85</v>
      </c>
    </row>
    <row r="650">
      <c r="A650" s="4">
        <f>IFERROR(__xludf.DUMMYFUNCTION("""COMPUTED_VALUE"""),45890.64583333333)</f>
        <v>45890.64583</v>
      </c>
      <c r="B650" s="5">
        <f>IFERROR(__xludf.DUMMYFUNCTION("""COMPUTED_VALUE"""),707.3)</f>
        <v>707.3</v>
      </c>
    </row>
    <row r="651">
      <c r="A651" s="4">
        <f>IFERROR(__xludf.DUMMYFUNCTION("""COMPUTED_VALUE"""),45891.64583333333)</f>
        <v>45891.64583</v>
      </c>
      <c r="B651" s="5">
        <f>IFERROR(__xludf.DUMMYFUNCTION("""COMPUTED_VALUE"""),704.2)</f>
        <v>704.2</v>
      </c>
    </row>
    <row r="652">
      <c r="A652" s="4">
        <f>IFERROR(__xludf.DUMMYFUNCTION("""COMPUTED_VALUE"""),45894.64583333333)</f>
        <v>45894.64583</v>
      </c>
      <c r="B652" s="5">
        <f>IFERROR(__xludf.DUMMYFUNCTION("""COMPUTED_VALUE"""),715.85)</f>
        <v>715.85</v>
      </c>
    </row>
    <row r="653">
      <c r="A653" s="4">
        <f>IFERROR(__xludf.DUMMYFUNCTION("""COMPUTED_VALUE"""),45895.64583333333)</f>
        <v>45895.64583</v>
      </c>
      <c r="B653" s="5">
        <f>IFERROR(__xludf.DUMMYFUNCTION("""COMPUTED_VALUE"""),705.7)</f>
        <v>705.7</v>
      </c>
    </row>
    <row r="654">
      <c r="A654" s="4">
        <f>IFERROR(__xludf.DUMMYFUNCTION("""COMPUTED_VALUE"""),45897.64583333333)</f>
        <v>45897.64583</v>
      </c>
      <c r="B654" s="5">
        <f>IFERROR(__xludf.DUMMYFUNCTION("""COMPUTED_VALUE"""),701.4)</f>
        <v>701.4</v>
      </c>
    </row>
    <row r="655">
      <c r="A655" s="4">
        <f>IFERROR(__xludf.DUMMYFUNCTION("""COMPUTED_VALUE"""),45898.64583333333)</f>
        <v>45898.64583</v>
      </c>
      <c r="B655" s="5">
        <f>IFERROR(__xludf.DUMMYFUNCTION("""COMPUTED_VALUE"""),703.95)</f>
        <v>703.95</v>
      </c>
    </row>
    <row r="656">
      <c r="A656" s="4">
        <f>IFERROR(__xludf.DUMMYFUNCTION("""COMPUTED_VALUE"""),45901.64583333333)</f>
        <v>45901.64583</v>
      </c>
      <c r="B656" s="5">
        <f>IFERROR(__xludf.DUMMYFUNCTION("""COMPUTED_VALUE"""),719.6)</f>
        <v>719.6</v>
      </c>
    </row>
    <row r="657">
      <c r="A657" s="4">
        <f>IFERROR(__xludf.DUMMYFUNCTION("""COMPUTED_VALUE"""),45902.64583333333)</f>
        <v>45902.64583</v>
      </c>
      <c r="B657" s="5">
        <f>IFERROR(__xludf.DUMMYFUNCTION("""COMPUTED_VALUE"""),720.95)</f>
        <v>720.95</v>
      </c>
    </row>
    <row r="658">
      <c r="A658" s="4">
        <f>IFERROR(__xludf.DUMMYFUNCTION("""COMPUTED_VALUE"""),45903.64583333333)</f>
        <v>45903.64583</v>
      </c>
      <c r="B658" s="5">
        <f>IFERROR(__xludf.DUMMYFUNCTION("""COMPUTED_VALUE"""),742.95)</f>
        <v>742.95</v>
      </c>
    </row>
    <row r="659">
      <c r="A659" s="4">
        <f>IFERROR(__xludf.DUMMYFUNCTION("""COMPUTED_VALUE"""),45904.64583333333)</f>
        <v>45904.64583</v>
      </c>
      <c r="B659" s="5">
        <f>IFERROR(__xludf.DUMMYFUNCTION("""COMPUTED_VALUE"""),739.05)</f>
        <v>739.05</v>
      </c>
    </row>
    <row r="660">
      <c r="A660" s="4">
        <f>IFERROR(__xludf.DUMMYFUNCTION("""COMPUTED_VALUE"""),45905.64583333333)</f>
        <v>45905.64583</v>
      </c>
      <c r="B660" s="5">
        <f>IFERROR(__xludf.DUMMYFUNCTION("""COMPUTED_VALUE"""),743.8)</f>
        <v>743.8</v>
      </c>
    </row>
    <row r="661">
      <c r="A661" s="4">
        <f>IFERROR(__xludf.DUMMYFUNCTION("""COMPUTED_VALUE"""),45908.64583333333)</f>
        <v>45908.64583</v>
      </c>
      <c r="B661" s="5">
        <f>IFERROR(__xludf.DUMMYFUNCTION("""COMPUTED_VALUE"""),738.75)</f>
        <v>738.75</v>
      </c>
    </row>
    <row r="662">
      <c r="A662" s="4">
        <f>IFERROR(__xludf.DUMMYFUNCTION("""COMPUTED_VALUE"""),45909.64583333333)</f>
        <v>45909.64583</v>
      </c>
      <c r="B662" s="5">
        <f>IFERROR(__xludf.DUMMYFUNCTION("""COMPUTED_VALUE"""),742.9)</f>
        <v>742.9</v>
      </c>
    </row>
    <row r="663">
      <c r="A663" s="4">
        <f>IFERROR(__xludf.DUMMYFUNCTION("""COMPUTED_VALUE"""),45910.64583333333)</f>
        <v>45910.64583</v>
      </c>
      <c r="B663" s="5">
        <f>IFERROR(__xludf.DUMMYFUNCTION("""COMPUTED_VALUE"""),743.15)</f>
        <v>743.15</v>
      </c>
    </row>
    <row r="664">
      <c r="A664" s="4">
        <f>IFERROR(__xludf.DUMMYFUNCTION("""COMPUTED_VALUE"""),45911.64583333333)</f>
        <v>45911.64583</v>
      </c>
      <c r="B664" s="5">
        <f>IFERROR(__xludf.DUMMYFUNCTION("""COMPUTED_VALUE"""),742.65)</f>
        <v>742.65</v>
      </c>
    </row>
    <row r="665">
      <c r="A665" s="4">
        <f>IFERROR(__xludf.DUMMYFUNCTION("""COMPUTED_VALUE"""),45912.64583333333)</f>
        <v>45912.64583</v>
      </c>
      <c r="B665" s="5">
        <f>IFERROR(__xludf.DUMMYFUNCTION("""COMPUTED_VALUE"""),758.05)</f>
        <v>758.05</v>
      </c>
    </row>
    <row r="666">
      <c r="A666" s="4">
        <f>IFERROR(__xludf.DUMMYFUNCTION("""COMPUTED_VALUE"""),45915.64583333333)</f>
        <v>45915.64583</v>
      </c>
      <c r="B666" s="5">
        <f>IFERROR(__xludf.DUMMYFUNCTION("""COMPUTED_VALUE"""),753.65)</f>
        <v>753.65</v>
      </c>
    </row>
    <row r="667">
      <c r="A667" s="4">
        <f>IFERROR(__xludf.DUMMYFUNCTION("""COMPUTED_VALUE"""),45916.64583333333)</f>
        <v>45916.64583</v>
      </c>
      <c r="B667" s="5">
        <f>IFERROR(__xludf.DUMMYFUNCTION("""COMPUTED_VALUE"""),755.95)</f>
        <v>755.95</v>
      </c>
    </row>
    <row r="668">
      <c r="A668" s="4">
        <f>IFERROR(__xludf.DUMMYFUNCTION("""COMPUTED_VALUE"""),45917.64583333333)</f>
        <v>45917.64583</v>
      </c>
      <c r="B668" s="5">
        <f>IFERROR(__xludf.DUMMYFUNCTION("""COMPUTED_VALUE"""),750.1)</f>
        <v>750.1</v>
      </c>
    </row>
    <row r="669">
      <c r="A669" s="4">
        <f>IFERROR(__xludf.DUMMYFUNCTION("""COMPUTED_VALUE"""),45918.64583333333)</f>
        <v>45918.64583</v>
      </c>
      <c r="B669" s="5">
        <f>IFERROR(__xludf.DUMMYFUNCTION("""COMPUTED_VALUE"""),750.15)</f>
        <v>750.15</v>
      </c>
    </row>
    <row r="670">
      <c r="A670" s="4">
        <f>IFERROR(__xludf.DUMMYFUNCTION("""COMPUTED_VALUE"""),45919.64583333333)</f>
        <v>45919.64583</v>
      </c>
      <c r="B670" s="5">
        <f>IFERROR(__xludf.DUMMYFUNCTION("""COMPUTED_VALUE"""),743.3)</f>
        <v>743.3</v>
      </c>
    </row>
    <row r="671">
      <c r="A671" s="4">
        <f>IFERROR(__xludf.DUMMYFUNCTION("""COMPUTED_VALUE"""),45922.64583333333)</f>
        <v>45922.64583</v>
      </c>
      <c r="B671" s="5">
        <f>IFERROR(__xludf.DUMMYFUNCTION("""COMPUTED_VALUE"""),745.7)</f>
        <v>745.7</v>
      </c>
    </row>
    <row r="672">
      <c r="A672" s="4">
        <f>IFERROR(__xludf.DUMMYFUNCTION("""COMPUTED_VALUE"""),45923.64583333333)</f>
        <v>45923.64583</v>
      </c>
      <c r="B672" s="5">
        <f>IFERROR(__xludf.DUMMYFUNCTION("""COMPUTED_VALUE"""),745.9)</f>
        <v>745.9</v>
      </c>
    </row>
    <row r="673">
      <c r="A673" s="4">
        <f>IFERROR(__xludf.DUMMYFUNCTION("""COMPUTED_VALUE"""),45924.64583333333)</f>
        <v>45924.64583</v>
      </c>
      <c r="B673" s="5">
        <f>IFERROR(__xludf.DUMMYFUNCTION("""COMPUTED_VALUE"""),741.05)</f>
        <v>741.05</v>
      </c>
    </row>
    <row r="674">
      <c r="A674" s="4">
        <f>IFERROR(__xludf.DUMMYFUNCTION("""COMPUTED_VALUE"""),45925.64583333333)</f>
        <v>45925.64583</v>
      </c>
      <c r="B674" s="5">
        <f>IFERROR(__xludf.DUMMYFUNCTION("""COMPUTED_VALUE"""),745.65)</f>
        <v>745.65</v>
      </c>
    </row>
    <row r="675">
      <c r="A675" s="4">
        <f>IFERROR(__xludf.DUMMYFUNCTION("""COMPUTED_VALUE"""),45926.64583333333)</f>
        <v>45926.64583</v>
      </c>
      <c r="B675" s="5">
        <f>IFERROR(__xludf.DUMMYFUNCTION("""COMPUTED_VALUE"""),743.85)</f>
        <v>743.85</v>
      </c>
    </row>
    <row r="676">
      <c r="A676" s="4">
        <f>IFERROR(__xludf.DUMMYFUNCTION("""COMPUTED_VALUE"""),45929.64583333333)</f>
        <v>45929.64583</v>
      </c>
      <c r="B676" s="5">
        <f>IFERROR(__xludf.DUMMYFUNCTION("""COMPUTED_VALUE"""),753.8)</f>
        <v>753.8</v>
      </c>
    </row>
    <row r="677">
      <c r="A677" s="4">
        <f>IFERROR(__xludf.DUMMYFUNCTION("""COMPUTED_VALUE"""),45930.64583333333)</f>
        <v>45930.64583</v>
      </c>
      <c r="B677" s="5">
        <f>IFERROR(__xludf.DUMMYFUNCTION("""COMPUTED_VALUE"""),761.95)</f>
        <v>761.95</v>
      </c>
    </row>
    <row r="678">
      <c r="A678" s="4">
        <f>IFERROR(__xludf.DUMMYFUNCTION("""COMPUTED_VALUE"""),45931.64583333333)</f>
        <v>45931.64583</v>
      </c>
      <c r="B678" s="5">
        <f>IFERROR(__xludf.DUMMYFUNCTION("""COMPUTED_VALUE"""),765.95)</f>
        <v>765.95</v>
      </c>
    </row>
    <row r="679">
      <c r="A679" s="4">
        <f>IFERROR(__xludf.DUMMYFUNCTION("""COMPUTED_VALUE"""),45933.64583333333)</f>
        <v>45933.64583</v>
      </c>
      <c r="B679" s="5">
        <f>IFERROR(__xludf.DUMMYFUNCTION("""COMPUTED_VALUE"""),780.35)</f>
        <v>780.35</v>
      </c>
    </row>
    <row r="680">
      <c r="A680" s="4">
        <f>IFERROR(__xludf.DUMMYFUNCTION("""COMPUTED_VALUE"""),45936.64583333333)</f>
        <v>45936.64583</v>
      </c>
      <c r="B680" s="5">
        <f>IFERROR(__xludf.DUMMYFUNCTION("""COMPUTED_VALUE"""),776.7)</f>
        <v>776.7</v>
      </c>
    </row>
    <row r="681">
      <c r="A681" s="4">
        <f>IFERROR(__xludf.DUMMYFUNCTION("""COMPUTED_VALUE"""),45937.64583333333)</f>
        <v>45937.64583</v>
      </c>
      <c r="B681" s="5">
        <f>IFERROR(__xludf.DUMMYFUNCTION("""COMPUTED_VALUE"""),767.8)</f>
        <v>767.8</v>
      </c>
    </row>
    <row r="682">
      <c r="A682" s="4">
        <f>IFERROR(__xludf.DUMMYFUNCTION("""COMPUTED_VALUE"""),45938.64583333333)</f>
        <v>45938.64583</v>
      </c>
      <c r="B682" s="5">
        <f>IFERROR(__xludf.DUMMYFUNCTION("""COMPUTED_VALUE"""),768.2)</f>
        <v>768.2</v>
      </c>
    </row>
    <row r="683">
      <c r="A683" s="4">
        <f>IFERROR(__xludf.DUMMYFUNCTION("""COMPUTED_VALUE"""),45939.64583333333)</f>
        <v>45939.64583</v>
      </c>
      <c r="B683" s="5">
        <f>IFERROR(__xludf.DUMMYFUNCTION("""COMPUTED_VALUE"""),774.1)</f>
        <v>774.1</v>
      </c>
    </row>
    <row r="684">
      <c r="A684" s="4">
        <f>IFERROR(__xludf.DUMMYFUNCTION("""COMPUTED_VALUE"""),45940.64583333333)</f>
        <v>45940.64583</v>
      </c>
      <c r="B684" s="5">
        <f>IFERROR(__xludf.DUMMYFUNCTION("""COMPUTED_VALUE"""),773.95)</f>
        <v>773.95</v>
      </c>
    </row>
    <row r="685">
      <c r="A685" s="4">
        <f>IFERROR(__xludf.DUMMYFUNCTION("""COMPUTED_VALUE"""),45943.64583333333)</f>
        <v>45943.64583</v>
      </c>
      <c r="B685" s="5">
        <f>IFERROR(__xludf.DUMMYFUNCTION("""COMPUTED_VALUE"""),770.2)</f>
        <v>770.2</v>
      </c>
    </row>
    <row r="686">
      <c r="A686" s="4">
        <f>IFERROR(__xludf.DUMMYFUNCTION("""COMPUTED_VALUE"""),45944.64583333333)</f>
        <v>45944.64583</v>
      </c>
      <c r="B686" s="5">
        <f>IFERROR(__xludf.DUMMYFUNCTION("""COMPUTED_VALUE"""),760.1)</f>
        <v>760.1</v>
      </c>
    </row>
    <row r="687">
      <c r="A687" s="4">
        <f>IFERROR(__xludf.DUMMYFUNCTION("""COMPUTED_VALUE"""),45945.64583333333)</f>
        <v>45945.64583</v>
      </c>
      <c r="B687" s="5">
        <f>IFERROR(__xludf.DUMMYFUNCTION("""COMPUTED_VALUE"""),764.25)</f>
        <v>764.25</v>
      </c>
    </row>
    <row r="688">
      <c r="A688" s="4">
        <f>IFERROR(__xludf.DUMMYFUNCTION("""COMPUTED_VALUE"""),45946.64583333333)</f>
        <v>45946.64583</v>
      </c>
      <c r="B688" s="5">
        <f>IFERROR(__xludf.DUMMYFUNCTION("""COMPUTED_VALUE"""),780.1)</f>
        <v>780.1</v>
      </c>
    </row>
    <row r="689">
      <c r="A689" s="4">
        <f>IFERROR(__xludf.DUMMYFUNCTION("""COMPUTED_VALUE"""),45947.64583333333)</f>
        <v>45947.64583</v>
      </c>
      <c r="B689" s="5">
        <f>IFERROR(__xludf.DUMMYFUNCTION("""COMPUTED_VALUE"""),772.8)</f>
        <v>772.8</v>
      </c>
    </row>
    <row r="690">
      <c r="A690" s="4">
        <f>IFERROR(__xludf.DUMMYFUNCTION("""COMPUTED_VALUE"""),45950.64583333333)</f>
        <v>45950.64583</v>
      </c>
      <c r="B690" s="5">
        <f>IFERROR(__xludf.DUMMYFUNCTION("""COMPUTED_VALUE"""),786.35)</f>
        <v>786.35</v>
      </c>
    </row>
    <row r="691">
      <c r="A691" s="4">
        <f>IFERROR(__xludf.DUMMYFUNCTION("""COMPUTED_VALUE"""),45951.64583333333)</f>
        <v>45951.64583</v>
      </c>
      <c r="B691" s="5">
        <f>IFERROR(__xludf.DUMMYFUNCTION("""COMPUTED_VALUE"""),784.95)</f>
        <v>784.95</v>
      </c>
    </row>
    <row r="692">
      <c r="A692" s="4">
        <f>IFERROR(__xludf.DUMMYFUNCTION("""COMPUTED_VALUE"""),45953.64583333333)</f>
        <v>45953.64583</v>
      </c>
      <c r="B692" s="5">
        <f>IFERROR(__xludf.DUMMYFUNCTION("""COMPUTED_VALUE"""),792.4)</f>
        <v>792.4</v>
      </c>
    </row>
    <row r="693">
      <c r="A693" s="4">
        <f>IFERROR(__xludf.DUMMYFUNCTION("""COMPUTED_VALUE"""),45954.64583333333)</f>
        <v>45954.64583</v>
      </c>
      <c r="B693" s="5">
        <f>IFERROR(__xludf.DUMMYFUNCTION("""COMPUTED_VALUE"""),824.45)</f>
        <v>824.45</v>
      </c>
    </row>
    <row r="694">
      <c r="A694" s="4">
        <f>IFERROR(__xludf.DUMMYFUNCTION("""COMPUTED_VALUE"""),45957.64583333333)</f>
        <v>45957.64583</v>
      </c>
      <c r="B694" s="5">
        <f>IFERROR(__xludf.DUMMYFUNCTION("""COMPUTED_VALUE"""),840.85)</f>
        <v>840.85</v>
      </c>
    </row>
    <row r="695">
      <c r="A695" s="4">
        <f>IFERROR(__xludf.DUMMYFUNCTION("""COMPUTED_VALUE"""),45958.64583333333)</f>
        <v>45958.64583</v>
      </c>
      <c r="B695" s="5">
        <f>IFERROR(__xludf.DUMMYFUNCTION("""COMPUTED_VALUE"""),848.95)</f>
        <v>848.95</v>
      </c>
    </row>
    <row r="696">
      <c r="A696" s="4">
        <f>IFERROR(__xludf.DUMMYFUNCTION("""COMPUTED_VALUE"""),45959.64583333333)</f>
        <v>45959.64583</v>
      </c>
      <c r="B696" s="5">
        <f>IFERROR(__xludf.DUMMYFUNCTION("""COMPUTED_VALUE"""),856.25)</f>
        <v>856.25</v>
      </c>
    </row>
    <row r="697">
      <c r="A697" s="4">
        <f>IFERROR(__xludf.DUMMYFUNCTION("""COMPUTED_VALUE"""),45960.64583333333)</f>
        <v>45960.64583</v>
      </c>
      <c r="B697" s="5">
        <f>IFERROR(__xludf.DUMMYFUNCTION("""COMPUTED_VALUE"""),861.35)</f>
        <v>861.35</v>
      </c>
    </row>
    <row r="698">
      <c r="A698" s="4">
        <f>IFERROR(__xludf.DUMMYFUNCTION("""COMPUTED_VALUE"""),45961.64583333333)</f>
        <v>45961.64583</v>
      </c>
      <c r="B698" s="5">
        <f>IFERROR(__xludf.DUMMYFUNCTION("""COMPUTED_VALUE"""),847.85)</f>
        <v>847.85</v>
      </c>
    </row>
    <row r="699">
      <c r="A699" s="4">
        <f>IFERROR(__xludf.DUMMYFUNCTION("""COMPUTED_VALUE"""),45964.64583333333)</f>
        <v>45964.64583</v>
      </c>
      <c r="B699" s="5">
        <f>IFERROR(__xludf.DUMMYFUNCTION("""COMPUTED_VALUE"""),847.2)</f>
        <v>847.2</v>
      </c>
    </row>
    <row r="700">
      <c r="A700" s="4">
        <f>IFERROR(__xludf.DUMMYFUNCTION("""COMPUTED_VALUE"""),45965.64583333333)</f>
        <v>45965.64583</v>
      </c>
      <c r="B700" s="5">
        <f>IFERROR(__xludf.DUMMYFUNCTION("""COMPUTED_VALUE"""),831.4)</f>
        <v>831.4</v>
      </c>
    </row>
    <row r="701">
      <c r="A701" s="4">
        <f>IFERROR(__xludf.DUMMYFUNCTION("""COMPUTED_VALUE"""),45967.64583333333)</f>
        <v>45967.64583</v>
      </c>
      <c r="B701" s="5">
        <f>IFERROR(__xludf.DUMMYFUNCTION("""COMPUTED_VALUE"""),788.4)</f>
        <v>788.4</v>
      </c>
    </row>
    <row r="702">
      <c r="A702" s="4">
        <f>IFERROR(__xludf.DUMMYFUNCTION("""COMPUTED_VALUE"""),45968.64583333333)</f>
        <v>45968.64583</v>
      </c>
      <c r="B702" s="5">
        <f>IFERROR(__xludf.DUMMYFUNCTION("""COMPUTED_VALUE"""),790.4)</f>
        <v>790.4</v>
      </c>
    </row>
    <row r="703">
      <c r="A703" s="4">
        <f>IFERROR(__xludf.DUMMYFUNCTION("""COMPUTED_VALUE"""),45971.64583333333)</f>
        <v>45971.64583</v>
      </c>
      <c r="B703" s="5">
        <f>IFERROR(__xludf.DUMMYFUNCTION("""COMPUTED_VALUE"""),785.2)</f>
        <v>785.2</v>
      </c>
    </row>
    <row r="704">
      <c r="A704" s="4">
        <f>IFERROR(__xludf.DUMMYFUNCTION("""COMPUTED_VALUE"""),45972.64583333333)</f>
        <v>45972.64583</v>
      </c>
      <c r="B704" s="5">
        <f>IFERROR(__xludf.DUMMYFUNCTION("""COMPUTED_VALUE"""),793.75)</f>
        <v>793.75</v>
      </c>
    </row>
    <row r="705">
      <c r="A705" s="4">
        <f>IFERROR(__xludf.DUMMYFUNCTION("""COMPUTED_VALUE"""),45973.64583333333)</f>
        <v>45973.64583</v>
      </c>
      <c r="B705" s="5">
        <f>IFERROR(__xludf.DUMMYFUNCTION("""COMPUTED_VALUE"""),794.4)</f>
        <v>794.4</v>
      </c>
    </row>
    <row r="706">
      <c r="A706" s="4">
        <f>IFERROR(__xludf.DUMMYFUNCTION("""COMPUTED_VALUE"""),45974.64583333333)</f>
        <v>45974.64583</v>
      </c>
      <c r="B706" s="5">
        <f>IFERROR(__xludf.DUMMYFUNCTION("""COMPUTED_VALUE"""),811.95)</f>
        <v>811.95</v>
      </c>
    </row>
    <row r="707">
      <c r="A707" s="4">
        <f>IFERROR(__xludf.DUMMYFUNCTION("""COMPUTED_VALUE"""),45975.64583333333)</f>
        <v>45975.64583</v>
      </c>
      <c r="B707" s="5">
        <f>IFERROR(__xludf.DUMMYFUNCTION("""COMPUTED_VALUE"""),803.65)</f>
        <v>803.65</v>
      </c>
    </row>
    <row r="708">
      <c r="A708" s="4">
        <f>IFERROR(__xludf.DUMMYFUNCTION("""COMPUTED_VALUE"""),45978.64583333333)</f>
        <v>45978.64583</v>
      </c>
      <c r="B708" s="5">
        <f>IFERROR(__xludf.DUMMYFUNCTION("""COMPUTED_VALUE"""),807.15)</f>
        <v>807.15</v>
      </c>
    </row>
    <row r="709">
      <c r="A709" s="4">
        <f>IFERROR(__xludf.DUMMYFUNCTION("""COMPUTED_VALUE"""),45979.64583333333)</f>
        <v>45979.64583</v>
      </c>
      <c r="B709" s="5">
        <f>IFERROR(__xludf.DUMMYFUNCTION("""COMPUTED_VALUE"""),797.15)</f>
        <v>797.15</v>
      </c>
    </row>
    <row r="710">
      <c r="A710" s="4">
        <f>IFERROR(__xludf.DUMMYFUNCTION("""COMPUTED_VALUE"""),45980.64583333333)</f>
        <v>45980.64583</v>
      </c>
      <c r="B710" s="5">
        <f>IFERROR(__xludf.DUMMYFUNCTION("""COMPUTED_VALUE"""),790.95)</f>
        <v>790.95</v>
      </c>
    </row>
    <row r="711">
      <c r="A711" s="4">
        <f>IFERROR(__xludf.DUMMYFUNCTION("""COMPUTED_VALUE"""),45981.64583333333)</f>
        <v>45981.64583</v>
      </c>
      <c r="B711" s="5">
        <f>IFERROR(__xludf.DUMMYFUNCTION("""COMPUTED_VALUE"""),799.8)</f>
        <v>799.8</v>
      </c>
    </row>
    <row r="712">
      <c r="A712" s="4">
        <f>IFERROR(__xludf.DUMMYFUNCTION("""COMPUTED_VALUE"""),45982.64583333333)</f>
        <v>45982.64583</v>
      </c>
      <c r="B712" s="5">
        <f>IFERROR(__xludf.DUMMYFUNCTION("""COMPUTED_VALUE"""),777.7)</f>
        <v>777.7</v>
      </c>
    </row>
    <row r="713">
      <c r="A713" s="4">
        <f>IFERROR(__xludf.DUMMYFUNCTION("""COMPUTED_VALUE"""),45985.64583333333)</f>
        <v>45985.64583</v>
      </c>
      <c r="B713" s="5">
        <f>IFERROR(__xludf.DUMMYFUNCTION("""COMPUTED_VALUE"""),774.65)</f>
        <v>774.65</v>
      </c>
    </row>
    <row r="714">
      <c r="A714" s="4">
        <f>IFERROR(__xludf.DUMMYFUNCTION("""COMPUTED_VALUE"""),45986.64583333333)</f>
        <v>45986.64583</v>
      </c>
      <c r="B714" s="5">
        <f>IFERROR(__xludf.DUMMYFUNCTION("""COMPUTED_VALUE"""),789.35)</f>
        <v>789.35</v>
      </c>
    </row>
    <row r="715">
      <c r="A715" s="4">
        <f>IFERROR(__xludf.DUMMYFUNCTION("""COMPUTED_VALUE"""),45987.64583333333)</f>
        <v>45987.64583</v>
      </c>
      <c r="B715" s="5">
        <f>IFERROR(__xludf.DUMMYFUNCTION("""COMPUTED_VALUE"""),800.8)</f>
        <v>800.8</v>
      </c>
    </row>
    <row r="716">
      <c r="A716" s="4">
        <f>IFERROR(__xludf.DUMMYFUNCTION("""COMPUTED_VALUE"""),45988.64583333333)</f>
        <v>45988.64583</v>
      </c>
      <c r="B716" s="5">
        <f>IFERROR(__xludf.DUMMYFUNCTION("""COMPUTED_VALUE"""),807.55)</f>
        <v>807.55</v>
      </c>
    </row>
    <row r="717">
      <c r="A717" s="4">
        <f>IFERROR(__xludf.DUMMYFUNCTION("""COMPUTED_VALUE"""),45989.64583333333)</f>
        <v>45989.64583</v>
      </c>
      <c r="B717" s="5">
        <f>IFERROR(__xludf.DUMMYFUNCTION("""COMPUTED_VALUE"""),808.4)</f>
        <v>808.4</v>
      </c>
    </row>
    <row r="718">
      <c r="A718" s="4">
        <f>IFERROR(__xludf.DUMMYFUNCTION("""COMPUTED_VALUE"""),45992.64583333333)</f>
        <v>45992.64583</v>
      </c>
      <c r="B718" s="5">
        <f>IFERROR(__xludf.DUMMYFUNCTION("""COMPUTED_VALUE"""),810.8)</f>
        <v>810.8</v>
      </c>
    </row>
    <row r="719">
      <c r="A719" s="4">
        <f>IFERROR(__xludf.DUMMYFUNCTION("""COMPUTED_VALUE"""),45993.64583333333)</f>
        <v>45993.64583</v>
      </c>
      <c r="B719" s="5">
        <f>IFERROR(__xludf.DUMMYFUNCTION("""COMPUTED_VALUE"""),806.85)</f>
        <v>806.85</v>
      </c>
    </row>
    <row r="720">
      <c r="A720" s="4">
        <f>IFERROR(__xludf.DUMMYFUNCTION("""COMPUTED_VALUE"""),45994.64583333333)</f>
        <v>45994.64583</v>
      </c>
      <c r="B720" s="5">
        <f>IFERROR(__xludf.DUMMYFUNCTION("""COMPUTED_VALUE"""),816.3)</f>
        <v>816.3</v>
      </c>
    </row>
    <row r="721">
      <c r="A721" s="4">
        <f>IFERROR(__xludf.DUMMYFUNCTION("""COMPUTED_VALUE"""),45995.64583333333)</f>
        <v>45995.64583</v>
      </c>
      <c r="B721" s="5">
        <f>IFERROR(__xludf.DUMMYFUNCTION("""COMPUTED_VALUE"""),810.8)</f>
        <v>810.8</v>
      </c>
    </row>
    <row r="722">
      <c r="A722" s="4">
        <f>IFERROR(__xludf.DUMMYFUNCTION("""COMPUTED_VALUE"""),45996.64583333333)</f>
        <v>45996.64583</v>
      </c>
      <c r="B722" s="5">
        <f>IFERROR(__xludf.DUMMYFUNCTION("""COMPUTED_VALUE"""),823.25)</f>
        <v>823.25</v>
      </c>
    </row>
    <row r="723">
      <c r="A723" s="4">
        <f>IFERROR(__xludf.DUMMYFUNCTION("""COMPUTED_VALUE"""),45999.64583333333)</f>
        <v>45999.64583</v>
      </c>
      <c r="B723" s="5">
        <f>IFERROR(__xludf.DUMMYFUNCTION("""COMPUTED_VALUE"""),819.45)</f>
        <v>819.45</v>
      </c>
    </row>
    <row r="724">
      <c r="A724" s="4">
        <f>IFERROR(__xludf.DUMMYFUNCTION("""COMPUTED_VALUE"""),46000.64583333333)</f>
        <v>46000.64583</v>
      </c>
      <c r="B724" s="5">
        <f>IFERROR(__xludf.DUMMYFUNCTION("""COMPUTED_VALUE"""),812.9)</f>
        <v>812.9</v>
      </c>
    </row>
    <row r="725">
      <c r="A725" s="4">
        <f>IFERROR(__xludf.DUMMYFUNCTION("""COMPUTED_VALUE"""),46001.64583333333)</f>
        <v>46001.64583</v>
      </c>
      <c r="B725" s="5">
        <f>IFERROR(__xludf.DUMMYFUNCTION("""COMPUTED_VALUE"""),821.75)</f>
        <v>821.75</v>
      </c>
    </row>
    <row r="726">
      <c r="A726" s="4">
        <f>IFERROR(__xludf.DUMMYFUNCTION("""COMPUTED_VALUE"""),46002.64583333333)</f>
        <v>46002.64583</v>
      </c>
      <c r="B726" s="5">
        <f>IFERROR(__xludf.DUMMYFUNCTION("""COMPUTED_VALUE"""),824.35)</f>
        <v>824.35</v>
      </c>
    </row>
    <row r="727">
      <c r="A727" s="4">
        <f>IFERROR(__xludf.DUMMYFUNCTION("""COMPUTED_VALUE"""),46003.64583333333)</f>
        <v>46003.64583</v>
      </c>
      <c r="B727" s="5">
        <f>IFERROR(__xludf.DUMMYFUNCTION("""COMPUTED_VALUE"""),852.1)</f>
        <v>852.1</v>
      </c>
    </row>
    <row r="728">
      <c r="A728" s="4">
        <f>IFERROR(__xludf.DUMMYFUNCTION("""COMPUTED_VALUE"""),46006.64583333333)</f>
        <v>46006.64583</v>
      </c>
      <c r="B728" s="5">
        <f>IFERROR(__xludf.DUMMYFUNCTION("""COMPUTED_VALUE"""),847.85)</f>
        <v>847.85</v>
      </c>
    </row>
    <row r="729">
      <c r="A729" s="4">
        <f>IFERROR(__xludf.DUMMYFUNCTION("""COMPUTED_VALUE"""),46007.64583333333)</f>
        <v>46007.64583</v>
      </c>
      <c r="B729" s="5">
        <f>IFERROR(__xludf.DUMMYFUNCTION("""COMPUTED_VALUE"""),837.15)</f>
        <v>837.15</v>
      </c>
    </row>
    <row r="730">
      <c r="A730" s="4">
        <f>IFERROR(__xludf.DUMMYFUNCTION("""COMPUTED_VALUE"""),46008.64583333333)</f>
        <v>46008.64583</v>
      </c>
      <c r="B730" s="5">
        <f>IFERROR(__xludf.DUMMYFUNCTION("""COMPUTED_VALUE"""),848.8)</f>
        <v>848.8</v>
      </c>
    </row>
    <row r="731">
      <c r="A731" s="4">
        <f>IFERROR(__xludf.DUMMYFUNCTION("""COMPUTED_VALUE"""),46009.64583333333)</f>
        <v>46009.64583</v>
      </c>
      <c r="B731" s="5">
        <f>IFERROR(__xludf.DUMMYFUNCTION("""COMPUTED_VALUE"""),856.7)</f>
        <v>856.7</v>
      </c>
    </row>
    <row r="732">
      <c r="A732" s="4">
        <f>IFERROR(__xludf.DUMMYFUNCTION("""COMPUTED_VALUE"""),46010.64583333333)</f>
        <v>46010.64583</v>
      </c>
      <c r="B732" s="5">
        <f>IFERROR(__xludf.DUMMYFUNCTION("""COMPUTED_VALUE"""),852.0)</f>
        <v>852</v>
      </c>
    </row>
    <row r="733">
      <c r="A733" s="4">
        <f>IFERROR(__xludf.DUMMYFUNCTION("""COMPUTED_VALUE"""),46013.64583333333)</f>
        <v>46013.64583</v>
      </c>
      <c r="B733" s="5">
        <f>IFERROR(__xludf.DUMMYFUNCTION("""COMPUTED_VALUE"""),864.55)</f>
        <v>864.55</v>
      </c>
    </row>
    <row r="734">
      <c r="A734" s="4">
        <f>IFERROR(__xludf.DUMMYFUNCTION("""COMPUTED_VALUE"""),46014.64583333333)</f>
        <v>46014.64583</v>
      </c>
      <c r="B734" s="5">
        <f>IFERROR(__xludf.DUMMYFUNCTION("""COMPUTED_VALUE"""),863.85)</f>
        <v>863.85</v>
      </c>
    </row>
    <row r="735">
      <c r="A735" s="4">
        <f>IFERROR(__xludf.DUMMYFUNCTION("""COMPUTED_VALUE"""),46015.64583333333)</f>
        <v>46015.64583</v>
      </c>
      <c r="B735" s="5">
        <f>IFERROR(__xludf.DUMMYFUNCTION("""COMPUTED_VALUE"""),864.45)</f>
        <v>864.45</v>
      </c>
    </row>
    <row r="736">
      <c r="A736" s="4">
        <f>IFERROR(__xludf.DUMMYFUNCTION("""COMPUTED_VALUE"""),46017.64583333333)</f>
        <v>46017.64583</v>
      </c>
      <c r="B736" s="5">
        <f>IFERROR(__xludf.DUMMYFUNCTION("""COMPUTED_VALUE"""),872.9)</f>
        <v>872.9</v>
      </c>
    </row>
    <row r="737">
      <c r="A737" s="4">
        <f>IFERROR(__xludf.DUMMYFUNCTION("""COMPUTED_VALUE"""),46020.64583333333)</f>
        <v>46020.64583</v>
      </c>
      <c r="B737" s="5">
        <f>IFERROR(__xludf.DUMMYFUNCTION("""COMPUTED_VALUE"""),865.0)</f>
        <v>865</v>
      </c>
    </row>
    <row r="738">
      <c r="A738" s="4">
        <f>IFERROR(__xludf.DUMMYFUNCTION("""COMPUTED_VALUE"""),46021.64583333333)</f>
        <v>46021.64583</v>
      </c>
      <c r="B738" s="5">
        <f>IFERROR(__xludf.DUMMYFUNCTION("""COMPUTED_VALUE"""),884.15)</f>
        <v>884.15</v>
      </c>
    </row>
    <row r="739">
      <c r="A739" s="4">
        <f>IFERROR(__xludf.DUMMYFUNCTION("""COMPUTED_VALUE"""),46022.64583333333)</f>
        <v>46022.64583</v>
      </c>
      <c r="B739" s="5">
        <f>IFERROR(__xludf.DUMMYFUNCTION("""COMPUTED_VALUE"""),886.7)</f>
        <v>886.7</v>
      </c>
    </row>
    <row r="740">
      <c r="A740" s="4">
        <f>IFERROR(__xludf.DUMMYFUNCTION("""COMPUTED_VALUE"""),46023.64583333333)</f>
        <v>46023.64583</v>
      </c>
      <c r="B740" s="5">
        <f>IFERROR(__xludf.DUMMYFUNCTION("""COMPUTED_VALUE"""),894.95)</f>
        <v>894.95</v>
      </c>
    </row>
    <row r="741">
      <c r="A741" s="4">
        <f>IFERROR(__xludf.DUMMYFUNCTION("""COMPUTED_VALUE"""),46024.64583333333)</f>
        <v>46024.64583</v>
      </c>
      <c r="B741" s="5">
        <f>IFERROR(__xludf.DUMMYFUNCTION("""COMPUTED_VALUE"""),925.7)</f>
        <v>925.7</v>
      </c>
    </row>
    <row r="742">
      <c r="A742" s="4">
        <f>IFERROR(__xludf.DUMMYFUNCTION("""COMPUTED_VALUE"""),46027.64583333333)</f>
        <v>46027.64583</v>
      </c>
      <c r="B742" s="5">
        <f>IFERROR(__xludf.DUMMYFUNCTION("""COMPUTED_VALUE"""),931.7)</f>
        <v>931.7</v>
      </c>
    </row>
    <row r="743">
      <c r="A743" s="4">
        <f>IFERROR(__xludf.DUMMYFUNCTION("""COMPUTED_VALUE"""),46028.64583333333)</f>
        <v>46028.64583</v>
      </c>
      <c r="B743" s="5">
        <f>IFERROR(__xludf.DUMMYFUNCTION("""COMPUTED_VALUE"""),942.25)</f>
        <v>942.25</v>
      </c>
    </row>
    <row r="744">
      <c r="A744" s="4">
        <f>IFERROR(__xludf.DUMMYFUNCTION("""COMPUTED_VALUE"""),46029.64583333333)</f>
        <v>46029.64583</v>
      </c>
      <c r="B744" s="5">
        <f>IFERROR(__xludf.DUMMYFUNCTION("""COMPUTED_VALUE"""),938.45)</f>
        <v>938.45</v>
      </c>
    </row>
    <row r="745">
      <c r="A745" s="4">
        <f>IFERROR(__xludf.DUMMYFUNCTION("""COMPUTED_VALUE"""),46030.64583333333)</f>
        <v>46030.64583</v>
      </c>
      <c r="B745" s="5">
        <f>IFERROR(__xludf.DUMMYFUNCTION("""COMPUTED_VALUE"""),903.95)</f>
        <v>903.95</v>
      </c>
    </row>
    <row r="746">
      <c r="A746" s="4">
        <f>IFERROR(__xludf.DUMMYFUNCTION("""COMPUTED_VALUE"""),46031.64583333333)</f>
        <v>46031.64583</v>
      </c>
      <c r="B746" s="5">
        <f>IFERROR(__xludf.DUMMYFUNCTION("""COMPUTED_VALUE"""),900.95)</f>
        <v>900.95</v>
      </c>
    </row>
    <row r="747">
      <c r="A747" s="4">
        <f>IFERROR(__xludf.DUMMYFUNCTION("""COMPUTED_VALUE"""),46034.64583333333)</f>
        <v>46034.64583</v>
      </c>
      <c r="B747" s="5">
        <f>IFERROR(__xludf.DUMMYFUNCTION("""COMPUTED_VALUE"""),920.15)</f>
        <v>920.15</v>
      </c>
    </row>
    <row r="748">
      <c r="A748" s="4">
        <f>IFERROR(__xludf.DUMMYFUNCTION("""COMPUTED_VALUE"""),46035.64583333333)</f>
        <v>46035.64583</v>
      </c>
      <c r="B748" s="5">
        <f>IFERROR(__xludf.DUMMYFUNCTION("""COMPUTED_VALUE"""),936.3)</f>
        <v>936.3</v>
      </c>
    </row>
    <row r="749">
      <c r="A749" s="4">
        <f>IFERROR(__xludf.DUMMYFUNCTION("""COMPUTED_VALUE"""),46036.64583333333)</f>
        <v>46036.64583</v>
      </c>
      <c r="B749" s="5">
        <f>IFERROR(__xludf.DUMMYFUNCTION("""COMPUTED_VALUE"""),955.35)</f>
        <v>955.35</v>
      </c>
    </row>
    <row r="750">
      <c r="A750" s="4">
        <f>IFERROR(__xludf.DUMMYFUNCTION("""COMPUTED_VALUE"""),46038.64583333333)</f>
        <v>46038.64583</v>
      </c>
      <c r="B750" s="5">
        <f>IFERROR(__xludf.DUMMYFUNCTION("""COMPUTED_VALUE"""),934.65)</f>
        <v>934.65</v>
      </c>
    </row>
    <row r="751">
      <c r="A751" s="4">
        <f>IFERROR(__xludf.DUMMYFUNCTION("""COMPUTED_VALUE"""),46041.64583333333)</f>
        <v>46041.64583</v>
      </c>
      <c r="B751" s="5">
        <f>IFERROR(__xludf.DUMMYFUNCTION("""COMPUTED_VALUE"""),939.95)</f>
        <v>939.95</v>
      </c>
    </row>
    <row r="752">
      <c r="A752" s="4">
        <f>IFERROR(__xludf.DUMMYFUNCTION("""COMPUTED_VALUE"""),46042.64583333333)</f>
        <v>46042.64583</v>
      </c>
      <c r="B752" s="5">
        <f>IFERROR(__xludf.DUMMYFUNCTION("""COMPUTED_VALUE"""),928.1)</f>
        <v>928.1</v>
      </c>
    </row>
    <row r="753">
      <c r="A753" s="4">
        <f>IFERROR(__xludf.DUMMYFUNCTION("""COMPUTED_VALUE"""),46043.64583333333)</f>
        <v>46043.64583</v>
      </c>
      <c r="B753" s="5">
        <f>IFERROR(__xludf.DUMMYFUNCTION("""COMPUTED_VALUE"""),939.2)</f>
        <v>939.2</v>
      </c>
    </row>
    <row r="754">
      <c r="A754" s="4">
        <f>IFERROR(__xludf.DUMMYFUNCTION("""COMPUTED_VALUE"""),46044.64583333333)</f>
        <v>46044.64583</v>
      </c>
      <c r="B754" s="5">
        <f>IFERROR(__xludf.DUMMYFUNCTION("""COMPUTED_VALUE"""),944.45)</f>
        <v>944.45</v>
      </c>
    </row>
    <row r="755">
      <c r="A755" s="4">
        <f>IFERROR(__xludf.DUMMYFUNCTION("""COMPUTED_VALUE"""),46045.64583333333)</f>
        <v>46045.64583</v>
      </c>
      <c r="B755" s="5">
        <f>IFERROR(__xludf.DUMMYFUNCTION("""COMPUTED_VALUE"""),950.3)</f>
        <v>950.3</v>
      </c>
    </row>
    <row r="756">
      <c r="A756" s="4">
        <f>IFERROR(__xludf.DUMMYFUNCTION("""COMPUTED_VALUE"""),46049.64583333333)</f>
        <v>46049.64583</v>
      </c>
      <c r="B756" s="5">
        <f>IFERROR(__xludf.DUMMYFUNCTION("""COMPUTED_VALUE"""),961.85)</f>
        <v>961.85</v>
      </c>
    </row>
    <row r="757">
      <c r="A757" s="4">
        <f>IFERROR(__xludf.DUMMYFUNCTION("""COMPUTED_VALUE"""),46050.64583333333)</f>
        <v>46050.64583</v>
      </c>
      <c r="B757" s="5">
        <f>IFERROR(__xludf.DUMMYFUNCTION("""COMPUTED_VALUE"""),998.2)</f>
        <v>998.2</v>
      </c>
    </row>
    <row r="758">
      <c r="A758" s="4">
        <f>IFERROR(__xludf.DUMMYFUNCTION("""COMPUTED_VALUE"""),46051.64583333333)</f>
        <v>46051.64583</v>
      </c>
      <c r="B758" s="5">
        <f>IFERROR(__xludf.DUMMYFUNCTION("""COMPUTED_VALUE"""),1024.05)</f>
        <v>1024.05</v>
      </c>
    </row>
    <row r="759">
      <c r="A759" s="4">
        <f>IFERROR(__xludf.DUMMYFUNCTION("""COMPUTED_VALUE"""),46052.64583333333)</f>
        <v>46052.64583</v>
      </c>
      <c r="B759" s="5">
        <f>IFERROR(__xludf.DUMMYFUNCTION("""COMPUTED_VALUE"""),962.6)</f>
        <v>962.6</v>
      </c>
    </row>
    <row r="760">
      <c r="A760" s="4">
        <f>IFERROR(__xludf.DUMMYFUNCTION("""COMPUTED_VALUE"""),46055.64583333333)</f>
        <v>46055.64583</v>
      </c>
      <c r="B760" s="5">
        <f>IFERROR(__xludf.DUMMYFUNCTION("""COMPUTED_VALUE"""),930.5)</f>
        <v>930.5</v>
      </c>
    </row>
    <row r="761">
      <c r="A761" s="4">
        <f>IFERROR(__xludf.DUMMYFUNCTION("""COMPUTED_VALUE"""),46056.64583333333)</f>
        <v>46056.64583</v>
      </c>
      <c r="B761" s="5">
        <f>IFERROR(__xludf.DUMMYFUNCTION("""COMPUTED_VALUE"""),955.3)</f>
        <v>955.3</v>
      </c>
    </row>
    <row r="762">
      <c r="A762" s="4">
        <f>IFERROR(__xludf.DUMMYFUNCTION("""COMPUTED_VALUE"""),46057.64583333333)</f>
        <v>46057.64583</v>
      </c>
      <c r="B762" s="5">
        <f>IFERROR(__xludf.DUMMYFUNCTION("""COMPUTED_VALUE"""),964.95)</f>
        <v>964.95</v>
      </c>
    </row>
    <row r="763">
      <c r="A763" s="4">
        <f>IFERROR(__xludf.DUMMYFUNCTION("""COMPUTED_VALUE"""),46058.64583333333)</f>
        <v>46058.64583</v>
      </c>
      <c r="B763" s="5">
        <f>IFERROR(__xludf.DUMMYFUNCTION("""COMPUTED_VALUE"""),935.45)</f>
        <v>935.45</v>
      </c>
    </row>
    <row r="764">
      <c r="A764" s="4">
        <f>IFERROR(__xludf.DUMMYFUNCTION("""COMPUTED_VALUE"""),46059.64583333333)</f>
        <v>46059.64583</v>
      </c>
      <c r="B764" s="5">
        <f>IFERROR(__xludf.DUMMYFUNCTION("""COMPUTED_VALUE"""),942.55)</f>
        <v>942.55</v>
      </c>
    </row>
    <row r="765">
      <c r="A765" s="4">
        <f>IFERROR(__xludf.DUMMYFUNCTION("""COMPUTED_VALUE"""),46062.64583333333)</f>
        <v>46062.64583</v>
      </c>
      <c r="B765" s="5">
        <f>IFERROR(__xludf.DUMMYFUNCTION("""COMPUTED_VALUE"""),964.25)</f>
        <v>964.25</v>
      </c>
    </row>
    <row r="766">
      <c r="A766" s="4">
        <f>IFERROR(__xludf.DUMMYFUNCTION("""COMPUTED_VALUE"""),46063.64583333333)</f>
        <v>46063.64583</v>
      </c>
      <c r="B766" s="5">
        <f>IFERROR(__xludf.DUMMYFUNCTION("""COMPUTED_VALUE"""),968.9)</f>
        <v>968.9</v>
      </c>
    </row>
    <row r="767">
      <c r="A767" s="4">
        <f>IFERROR(__xludf.DUMMYFUNCTION("""COMPUTED_VALUE"""),46064.64583333333)</f>
        <v>46064.64583</v>
      </c>
      <c r="B767" s="5">
        <f>IFERROR(__xludf.DUMMYFUNCTION("""COMPUTED_VALUE"""),965.95)</f>
        <v>965.95</v>
      </c>
    </row>
    <row r="768">
      <c r="A768" s="4">
        <f>IFERROR(__xludf.DUMMYFUNCTION("""COMPUTED_VALUE"""),46065.64583333333)</f>
        <v>46065.64583</v>
      </c>
      <c r="B768" s="5">
        <f>IFERROR(__xludf.DUMMYFUNCTION("""COMPUTED_VALUE"""),964.4)</f>
        <v>964.4</v>
      </c>
    </row>
    <row r="769">
      <c r="A769" s="4">
        <f>IFERROR(__xludf.DUMMYFUNCTION("""COMPUTED_VALUE"""),46066.64583333333)</f>
        <v>46066.64583</v>
      </c>
      <c r="B769" s="5">
        <f>IFERROR(__xludf.DUMMYFUNCTION("""COMPUTED_VALUE"""),909.0)</f>
        <v>909</v>
      </c>
    </row>
    <row r="770">
      <c r="A770" s="4">
        <f>IFERROR(__xludf.DUMMYFUNCTION("""COMPUTED_VALUE"""),46069.64583333333)</f>
        <v>46069.64583</v>
      </c>
      <c r="B770" s="5">
        <f>IFERROR(__xludf.DUMMYFUNCTION("""COMPUTED_VALUE"""),907.45)</f>
        <v>907.45</v>
      </c>
    </row>
    <row r="771">
      <c r="A771" s="4">
        <f>IFERROR(__xludf.DUMMYFUNCTION("""COMPUTED_VALUE"""),46070.64583333333)</f>
        <v>46070.64583</v>
      </c>
      <c r="B771" s="5">
        <f>IFERROR(__xludf.DUMMYFUNCTION("""COMPUTED_VALUE"""),890.1)</f>
        <v>890.1</v>
      </c>
    </row>
    <row r="772">
      <c r="A772" s="4">
        <f>IFERROR(__xludf.DUMMYFUNCTION("""COMPUTED_VALUE"""),46071.64583333333)</f>
        <v>46071.64583</v>
      </c>
      <c r="B772" s="5">
        <f>IFERROR(__xludf.DUMMYFUNCTION("""COMPUTED_VALUE"""),899.25)</f>
        <v>899.25</v>
      </c>
    </row>
    <row r="773">
      <c r="A773" s="4">
        <f>IFERROR(__xludf.DUMMYFUNCTION("""COMPUTED_VALUE"""),46072.64583333333)</f>
        <v>46072.64583</v>
      </c>
      <c r="B773" s="5">
        <f>IFERROR(__xludf.DUMMYFUNCTION("""COMPUTED_VALUE"""),905.65)</f>
        <v>905.65</v>
      </c>
    </row>
    <row r="774">
      <c r="A774" s="4">
        <f>IFERROR(__xludf.DUMMYFUNCTION("""COMPUTED_VALUE"""),46073.64583333333)</f>
        <v>46073.64583</v>
      </c>
      <c r="B774" s="5">
        <f>IFERROR(__xludf.DUMMYFUNCTION("""COMPUTED_VALUE"""),935.7)</f>
        <v>935.7</v>
      </c>
    </row>
    <row r="775">
      <c r="A775" s="4">
        <f>IFERROR(__xludf.DUMMYFUNCTION("""COMPUTED_VALUE"""),46076.64583333333)</f>
        <v>46076.64583</v>
      </c>
      <c r="B775" s="5">
        <f>IFERROR(__xludf.DUMMYFUNCTION("""COMPUTED_VALUE"""),916.2)</f>
        <v>916.2</v>
      </c>
    </row>
    <row r="776">
      <c r="A776" s="4">
        <f>IFERROR(__xludf.DUMMYFUNCTION("""COMPUTED_VALUE"""),46077.64583333333)</f>
        <v>46077.64583</v>
      </c>
      <c r="B776" s="5">
        <f>IFERROR(__xludf.DUMMYFUNCTION("""COMPUTED_VALUE"""),922.85)</f>
        <v>922.85</v>
      </c>
    </row>
    <row r="777">
      <c r="A777" s="4">
        <f>IFERROR(__xludf.DUMMYFUNCTION("""COMPUTED_VALUE"""),46078.64583333333)</f>
        <v>46078.64583</v>
      </c>
      <c r="B777" s="5">
        <f>IFERROR(__xludf.DUMMYFUNCTION("""COMPUTED_VALUE"""),937.4)</f>
        <v>937.4</v>
      </c>
    </row>
    <row r="778">
      <c r="A778" s="4">
        <f>IFERROR(__xludf.DUMMYFUNCTION("""COMPUTED_VALUE"""),46079.64583333333)</f>
        <v>46079.64583</v>
      </c>
      <c r="B778" s="5">
        <f>IFERROR(__xludf.DUMMYFUNCTION("""COMPUTED_VALUE"""),941.3)</f>
        <v>941.3</v>
      </c>
    </row>
    <row r="779">
      <c r="A779" s="4">
        <f>IFERROR(__xludf.DUMMYFUNCTION("""COMPUTED_VALUE"""),46080.64583333333)</f>
        <v>46080.64583</v>
      </c>
      <c r="B779" s="5">
        <f>IFERROR(__xludf.DUMMYFUNCTION("""COMPUTED_VALUE"""),924.7)</f>
        <v>924.7</v>
      </c>
    </row>
    <row r="780">
      <c r="A780" s="4">
        <f>IFERROR(__xludf.DUMMYFUNCTION("""COMPUTED_VALUE"""),46083.64583333333)</f>
        <v>46083.64583</v>
      </c>
      <c r="B780" s="5">
        <f>IFERROR(__xludf.DUMMYFUNCTION("""COMPUTED_VALUE"""),940.0)</f>
        <v>940</v>
      </c>
    </row>
    <row r="781">
      <c r="A781" s="4">
        <f>IFERROR(__xludf.DUMMYFUNCTION("""COMPUTED_VALUE"""),46085.64583333333)</f>
        <v>46085.64583</v>
      </c>
      <c r="B781" s="5">
        <f>IFERROR(__xludf.DUMMYFUNCTION("""COMPUTED_VALUE"""),922.5)</f>
        <v>922.5</v>
      </c>
    </row>
    <row r="782">
      <c r="A782" s="4">
        <f>IFERROR(__xludf.DUMMYFUNCTION("""COMPUTED_VALUE"""),46086.64583333333)</f>
        <v>46086.64583</v>
      </c>
      <c r="B782" s="5">
        <f>IFERROR(__xludf.DUMMYFUNCTION("""COMPUTED_VALUE"""),954.95)</f>
        <v>954.95</v>
      </c>
    </row>
    <row r="783">
      <c r="A783" s="4">
        <f>IFERROR(__xludf.DUMMYFUNCTION("""COMPUTED_VALUE"""),46087.64583333333)</f>
        <v>46087.64583</v>
      </c>
      <c r="B783" s="5">
        <f>IFERROR(__xludf.DUMMYFUNCTION("""COMPUTED_VALUE"""),958.9)</f>
        <v>958.9</v>
      </c>
    </row>
    <row r="784">
      <c r="A784" s="4">
        <f>IFERROR(__xludf.DUMMYFUNCTION("""COMPUTED_VALUE"""),46090.64583333333)</f>
        <v>46090.64583</v>
      </c>
      <c r="B784" s="5">
        <f>IFERROR(__xludf.DUMMYFUNCTION("""COMPUTED_VALUE"""),945.35)</f>
        <v>945.35</v>
      </c>
    </row>
    <row r="785">
      <c r="A785" s="4">
        <f>IFERROR(__xludf.DUMMYFUNCTION("""COMPUTED_VALUE"""),46091.64583333333)</f>
        <v>46091.64583</v>
      </c>
      <c r="B785" s="5">
        <f>IFERROR(__xludf.DUMMYFUNCTION("""COMPUTED_VALUE"""),956.6)</f>
        <v>956.6</v>
      </c>
    </row>
    <row r="786">
      <c r="A786" s="4">
        <f>IFERROR(__xludf.DUMMYFUNCTION("""COMPUTED_VALUE"""),46092.64583333333)</f>
        <v>46092.64583</v>
      </c>
      <c r="B786" s="5">
        <f>IFERROR(__xludf.DUMMYFUNCTION("""COMPUTED_VALUE"""),959.1)</f>
        <v>959.1</v>
      </c>
    </row>
    <row r="787">
      <c r="A787" s="4">
        <f>IFERROR(__xludf.DUMMYFUNCTION("""COMPUTED_VALUE"""),46093.64583333333)</f>
        <v>46093.64583</v>
      </c>
      <c r="B787" s="5">
        <f>IFERROR(__xludf.DUMMYFUNCTION("""COMPUTED_VALUE"""),969.75)</f>
        <v>969.75</v>
      </c>
    </row>
    <row r="788">
      <c r="A788" s="4">
        <f>IFERROR(__xludf.DUMMYFUNCTION("""COMPUTED_VALUE"""),46094.64583333333)</f>
        <v>46094.64583</v>
      </c>
      <c r="B788" s="5">
        <f>IFERROR(__xludf.DUMMYFUNCTION("""COMPUTED_VALUE"""),910.05)</f>
        <v>910.05</v>
      </c>
    </row>
    <row r="789">
      <c r="A789" s="4">
        <f>IFERROR(__xludf.DUMMYFUNCTION("""COMPUTED_VALUE"""),46097.64583333333)</f>
        <v>46097.64583</v>
      </c>
      <c r="B789" s="5">
        <f>IFERROR(__xludf.DUMMYFUNCTION("""COMPUTED_VALUE"""),921.15)</f>
        <v>921.15</v>
      </c>
    </row>
    <row r="790">
      <c r="A790" s="4">
        <f>IFERROR(__xludf.DUMMYFUNCTION("""COMPUTED_VALUE"""),46098.64583333333)</f>
        <v>46098.64583</v>
      </c>
      <c r="B790" s="5">
        <f>IFERROR(__xludf.DUMMYFUNCTION("""COMPUTED_VALUE"""),936.65)</f>
        <v>936.65</v>
      </c>
    </row>
    <row r="791">
      <c r="A791" s="4">
        <f>IFERROR(__xludf.DUMMYFUNCTION("""COMPUTED_VALUE"""),46099.64583333333)</f>
        <v>46099.64583</v>
      </c>
      <c r="B791" s="5">
        <f>IFERROR(__xludf.DUMMYFUNCTION("""COMPUTED_VALUE"""),933.05)</f>
        <v>933.05</v>
      </c>
    </row>
    <row r="792">
      <c r="A792" s="4">
        <f>IFERROR(__xludf.DUMMYFUNCTION("""COMPUTED_VALUE"""),46100.64583333333)</f>
        <v>46100.64583</v>
      </c>
      <c r="B792" s="5">
        <f>IFERROR(__xludf.DUMMYFUNCTION("""COMPUTED_VALUE"""),897.05)</f>
        <v>897.05</v>
      </c>
    </row>
    <row r="793">
      <c r="A793" s="4">
        <f>IFERROR(__xludf.DUMMYFUNCTION("""COMPUTED_VALUE"""),46101.64583333333)</f>
        <v>46101.64583</v>
      </c>
      <c r="B793" s="5">
        <f>IFERROR(__xludf.DUMMYFUNCTION("""COMPUTED_VALUE"""),874.25)</f>
        <v>874.25</v>
      </c>
    </row>
    <row r="794">
      <c r="A794" s="4">
        <f>IFERROR(__xludf.DUMMYFUNCTION("""COMPUTED_VALUE"""),46104.64583333333)</f>
        <v>46104.64583</v>
      </c>
      <c r="B794" s="5">
        <f>IFERROR(__xludf.DUMMYFUNCTION("""COMPUTED_VALUE"""),840.25)</f>
        <v>840.25</v>
      </c>
    </row>
    <row r="795">
      <c r="A795" s="4">
        <f>IFERROR(__xludf.DUMMYFUNCTION("""COMPUTED_VALUE"""),46105.64583333333)</f>
        <v>46105.64583</v>
      </c>
      <c r="B795" s="5">
        <f>IFERROR(__xludf.DUMMYFUNCTION("""COMPUTED_VALUE"""),854.65)</f>
        <v>854.65</v>
      </c>
    </row>
    <row r="796">
      <c r="A796" s="4">
        <f>IFERROR(__xludf.DUMMYFUNCTION("""COMPUTED_VALUE"""),46106.64583333333)</f>
        <v>46106.64583</v>
      </c>
      <c r="B796" s="5">
        <f>IFERROR(__xludf.DUMMYFUNCTION("""COMPUTED_VALUE"""),868.65)</f>
        <v>868.65</v>
      </c>
    </row>
    <row r="797">
      <c r="A797" s="4">
        <f>IFERROR(__xludf.DUMMYFUNCTION("""COMPUTED_VALUE"""),46108.64583333333)</f>
        <v>46108.64583</v>
      </c>
      <c r="B797" s="5">
        <f>IFERROR(__xludf.DUMMYFUNCTION("""COMPUTED_VALUE"""),866.7)</f>
        <v>866.7</v>
      </c>
    </row>
    <row r="798">
      <c r="A798" s="4">
        <f>IFERROR(__xludf.DUMMYFUNCTION("""COMPUTED_VALUE"""),46111.64583333333)</f>
        <v>46111.64583</v>
      </c>
      <c r="B798" s="5">
        <f>IFERROR(__xludf.DUMMYFUNCTION("""COMPUTED_VALUE"""),884.45)</f>
        <v>884.45</v>
      </c>
    </row>
    <row r="799">
      <c r="A799" s="4">
        <f>IFERROR(__xludf.DUMMYFUNCTION("""COMPUTED_VALUE"""),46113.64583333333)</f>
        <v>46113.64583</v>
      </c>
      <c r="B799" s="5">
        <f>IFERROR(__xludf.DUMMYFUNCTION("""COMPUTED_VALUE"""),904.6)</f>
        <v>904.6</v>
      </c>
    </row>
    <row r="800">
      <c r="A800" s="4">
        <f>IFERROR(__xludf.DUMMYFUNCTION("""COMPUTED_VALUE"""),46114.64583333333)</f>
        <v>46114.64583</v>
      </c>
      <c r="B800" s="5">
        <f>IFERROR(__xludf.DUMMYFUNCTION("""COMPUTED_VALUE"""),916.25)</f>
        <v>916.25</v>
      </c>
    </row>
    <row r="801">
      <c r="A801" s="4">
        <f>IFERROR(__xludf.DUMMYFUNCTION("""COMPUTED_VALUE"""),46118.64583333333)</f>
        <v>46118.64583</v>
      </c>
      <c r="B801" s="5">
        <f>IFERROR(__xludf.DUMMYFUNCTION("""COMPUTED_VALUE"""),927.45)</f>
        <v>927.45</v>
      </c>
    </row>
    <row r="802">
      <c r="A802" s="4">
        <f>IFERROR(__xludf.DUMMYFUNCTION("""COMPUTED_VALUE"""),46119.64583333333)</f>
        <v>46119.64583</v>
      </c>
      <c r="B802" s="5">
        <f>IFERROR(__xludf.DUMMYFUNCTION("""COMPUTED_VALUE"""),954.5)</f>
        <v>954.5</v>
      </c>
    </row>
    <row r="803">
      <c r="A803" s="4">
        <f>IFERROR(__xludf.DUMMYFUNCTION("""COMPUTED_VALUE"""),46120.64583333333)</f>
        <v>46120.64583</v>
      </c>
      <c r="B803" s="5">
        <f>IFERROR(__xludf.DUMMYFUNCTION("""COMPUTED_VALUE"""),951.8)</f>
        <v>951.8</v>
      </c>
    </row>
    <row r="804">
      <c r="A804" s="4">
        <f>IFERROR(__xludf.DUMMYFUNCTION("""COMPUTED_VALUE"""),46121.64583333333)</f>
        <v>46121.64583</v>
      </c>
      <c r="B804" s="5">
        <f>IFERROR(__xludf.DUMMYFUNCTION("""COMPUTED_VALUE"""),985.65)</f>
        <v>985.65</v>
      </c>
    </row>
    <row r="805">
      <c r="A805" s="4">
        <f>IFERROR(__xludf.DUMMYFUNCTION("""COMPUTED_VALUE"""),46122.64583333333)</f>
        <v>46122.64583</v>
      </c>
      <c r="B805" s="5">
        <f>IFERROR(__xludf.DUMMYFUNCTION("""COMPUTED_VALUE"""),992.1)</f>
        <v>992.1</v>
      </c>
    </row>
    <row r="806">
      <c r="A806" s="4">
        <f>IFERROR(__xludf.DUMMYFUNCTION("""COMPUTED_VALUE"""),46125.64583333333)</f>
        <v>46125.64583</v>
      </c>
      <c r="B806" s="5">
        <f>IFERROR(__xludf.DUMMYFUNCTION("""COMPUTED_VALUE"""),978.25)</f>
        <v>978.25</v>
      </c>
    </row>
    <row r="807">
      <c r="A807" s="4">
        <f>IFERROR(__xludf.DUMMYFUNCTION("""COMPUTED_VALUE"""),46127.64583333333)</f>
        <v>46127.64583</v>
      </c>
      <c r="B807" s="5">
        <f>IFERROR(__xludf.DUMMYFUNCTION("""COMPUTED_VALUE"""),1011.45)</f>
        <v>1011.45</v>
      </c>
    </row>
    <row r="808">
      <c r="A808" s="4">
        <f>IFERROR(__xludf.DUMMYFUNCTION("""COMPUTED_VALUE"""),46128.64583333333)</f>
        <v>46128.64583</v>
      </c>
      <c r="B808" s="5">
        <f>IFERROR(__xludf.DUMMYFUNCTION("""COMPUTED_VALUE"""),1039.9)</f>
        <v>1039.9</v>
      </c>
    </row>
    <row r="809">
      <c r="A809" s="4">
        <f>IFERROR(__xludf.DUMMYFUNCTION("""COMPUTED_VALUE"""),46129.64583333333)</f>
        <v>46129.64583</v>
      </c>
      <c r="B809" s="5">
        <f>IFERROR(__xludf.DUMMYFUNCTION("""COMPUTED_VALUE"""),1039.0)</f>
        <v>1039</v>
      </c>
    </row>
    <row r="810">
      <c r="A810" s="4">
        <f>IFERROR(__xludf.DUMMYFUNCTION("""COMPUTED_VALUE"""),46132.64583333333)</f>
        <v>46132.64583</v>
      </c>
      <c r="B810" s="5">
        <f>IFERROR(__xludf.DUMMYFUNCTION("""COMPUTED_VALUE"""),1015.25)</f>
        <v>1015.25</v>
      </c>
    </row>
    <row r="811">
      <c r="A811" s="4">
        <f>IFERROR(__xludf.DUMMYFUNCTION("""COMPUTED_VALUE"""),46133.64583333333)</f>
        <v>46133.64583</v>
      </c>
      <c r="B811" s="5">
        <f>IFERROR(__xludf.DUMMYFUNCTION("""COMPUTED_VALUE"""),1021.65)</f>
        <v>1021.65</v>
      </c>
    </row>
    <row r="812">
      <c r="A812" s="4">
        <f>IFERROR(__xludf.DUMMYFUNCTION("""COMPUTED_VALUE"""),46134.64583333333)</f>
        <v>46134.64583</v>
      </c>
      <c r="B812" s="5">
        <f>IFERROR(__xludf.DUMMYFUNCTION("""COMPUTED_VALUE"""),1039.9)</f>
        <v>1039.9</v>
      </c>
    </row>
    <row r="813">
      <c r="A813" s="4">
        <f>IFERROR(__xludf.DUMMYFUNCTION("""COMPUTED_VALUE"""),46135.64583333333)</f>
        <v>46135.64583</v>
      </c>
      <c r="B813" s="5">
        <f>IFERROR(__xludf.DUMMYFUNCTION("""COMPUTED_VALUE"""),1041.35)</f>
        <v>1041.35</v>
      </c>
    </row>
    <row r="814">
      <c r="A814" s="4">
        <f>IFERROR(__xludf.DUMMYFUNCTION("""COMPUTED_VALUE"""),46136.64583333333)</f>
        <v>46136.64583</v>
      </c>
      <c r="B814" s="5">
        <f>IFERROR(__xludf.DUMMYFUNCTION("""COMPUTED_VALUE"""),1048.35)</f>
        <v>1048.35</v>
      </c>
    </row>
    <row r="815">
      <c r="A815" s="4">
        <f>IFERROR(__xludf.DUMMYFUNCTION("""COMPUTED_VALUE"""),46139.64583333333)</f>
        <v>46139.64583</v>
      </c>
      <c r="B815" s="5">
        <f>IFERROR(__xludf.DUMMYFUNCTION("""COMPUTED_VALUE"""),1061.8)</f>
        <v>1061.8</v>
      </c>
    </row>
    <row r="816">
      <c r="A816" s="4">
        <f>IFERROR(__xludf.DUMMYFUNCTION("""COMPUTED_VALUE"""),46140.64583333333)</f>
        <v>46140.64583</v>
      </c>
      <c r="B816" s="5">
        <f>IFERROR(__xludf.DUMMYFUNCTION("""COMPUTED_VALUE"""),1074.3)</f>
        <v>1074.3</v>
      </c>
    </row>
    <row r="817">
      <c r="A817" s="4">
        <f>IFERROR(__xludf.DUMMYFUNCTION("""COMPUTED_VALUE"""),46141.64583333333)</f>
        <v>46141.64583</v>
      </c>
      <c r="B817" s="5">
        <f>IFERROR(__xludf.DUMMYFUNCTION("""COMPUTED_VALUE"""),1067.2)</f>
        <v>1067.2</v>
      </c>
    </row>
    <row r="818">
      <c r="A818" s="4">
        <f>IFERROR(__xludf.DUMMYFUNCTION("""COMPUTED_VALUE"""),46142.64583333333)</f>
        <v>46142.64583</v>
      </c>
      <c r="B818" s="5">
        <f>IFERROR(__xludf.DUMMYFUNCTION("""COMPUTED_VALUE"""),1038.0)</f>
        <v>1038</v>
      </c>
    </row>
    <row r="819">
      <c r="A819" s="4">
        <f>IFERROR(__xludf.DUMMYFUNCTION("""COMPUTED_VALUE"""),46146.64583333333)</f>
        <v>46146.64583</v>
      </c>
      <c r="B819" s="5">
        <f>IFERROR(__xludf.DUMMYFUNCTION("""COMPUTED_VALUE"""),1042.7)</f>
        <v>1042.7</v>
      </c>
    </row>
    <row r="820">
      <c r="A820" s="4">
        <f>IFERROR(__xludf.DUMMYFUNCTION("""COMPUTED_VALUE"""),46147.64583333333)</f>
        <v>46147.64583</v>
      </c>
      <c r="B820" s="5">
        <f>IFERROR(__xludf.DUMMYFUNCTION("""COMPUTED_VALUE"""),1054.7)</f>
        <v>1054.7</v>
      </c>
    </row>
    <row r="821">
      <c r="A821" s="4">
        <f>IFERROR(__xludf.DUMMYFUNCTION("""COMPUTED_VALUE"""),46148.64583333333)</f>
        <v>46148.64583</v>
      </c>
      <c r="B821" s="5">
        <f>IFERROR(__xludf.DUMMYFUNCTION("""COMPUTED_VALUE"""),1045.8)</f>
        <v>1045.8</v>
      </c>
    </row>
    <row r="822">
      <c r="A822" s="4">
        <f>IFERROR(__xludf.DUMMYFUNCTION("""COMPUTED_VALUE"""),46149.64583333333)</f>
        <v>46149.64583</v>
      </c>
      <c r="B822" s="5">
        <f>IFERROR(__xludf.DUMMYFUNCTION("""COMPUTED_VALUE"""),1055.7)</f>
        <v>1055.7</v>
      </c>
    </row>
    <row r="823">
      <c r="A823" s="4">
        <f>IFERROR(__xludf.DUMMYFUNCTION("""COMPUTED_VALUE"""),46150.64583333333)</f>
        <v>46150.64583</v>
      </c>
      <c r="B823" s="5">
        <f>IFERROR(__xludf.DUMMYFUNCTION("""COMPUTED_VALUE"""),1044.4)</f>
        <v>1044.4</v>
      </c>
    </row>
    <row r="824">
      <c r="A824" s="4">
        <f>IFERROR(__xludf.DUMMYFUNCTION("""COMPUTED_VALUE"""),46153.64583333333)</f>
        <v>46153.64583</v>
      </c>
      <c r="B824" s="5">
        <f>IFERROR(__xludf.DUMMYFUNCTION("""COMPUTED_VALUE"""),1023.5)</f>
        <v>1023.5</v>
      </c>
    </row>
    <row r="825">
      <c r="A825" s="4">
        <f>IFERROR(__xludf.DUMMYFUNCTION("""COMPUTED_VALUE"""),46154.64583333333)</f>
        <v>46154.64583</v>
      </c>
      <c r="B825" s="5">
        <f>IFERROR(__xludf.DUMMYFUNCTION("""COMPUTED_VALUE"""),1041.4)</f>
        <v>1041.4</v>
      </c>
    </row>
    <row r="826">
      <c r="A826" s="4">
        <f>IFERROR(__xludf.DUMMYFUNCTION("""COMPUTED_VALUE"""),46155.64583333333)</f>
        <v>46155.64583</v>
      </c>
      <c r="B826" s="5">
        <f>IFERROR(__xludf.DUMMYFUNCTION("""COMPUTED_VALUE"""),1073.1)</f>
        <v>1073.1</v>
      </c>
    </row>
    <row r="827">
      <c r="A827" s="4">
        <f>IFERROR(__xludf.DUMMYFUNCTION("""COMPUTED_VALUE"""),46156.64583333333)</f>
        <v>46156.64583</v>
      </c>
      <c r="B827" s="5">
        <f>IFERROR(__xludf.DUMMYFUNCTION("""COMPUTED_VALUE"""),1103.3)</f>
        <v>1103.3</v>
      </c>
    </row>
    <row r="828">
      <c r="A828" s="4">
        <f>IFERROR(__xludf.DUMMYFUNCTION("""COMPUTED_VALUE"""),46157.64583333333)</f>
        <v>46157.64583</v>
      </c>
      <c r="B828" s="5">
        <f>IFERROR(__xludf.DUMMYFUNCTION("""COMPUTED_VALUE"""),1067.5)</f>
        <v>1067.5</v>
      </c>
    </row>
    <row r="829">
      <c r="A829" s="4">
        <f>IFERROR(__xludf.DUMMYFUNCTION("""COMPUTED_VALUE"""),46160.64583333333)</f>
        <v>46160.64583</v>
      </c>
      <c r="B829" s="5">
        <f>IFERROR(__xludf.DUMMYFUNCTION("""COMPUTED_VALUE"""),1053.1)</f>
        <v>1053.1</v>
      </c>
    </row>
    <row r="830">
      <c r="A830" s="4">
        <f>IFERROR(__xludf.DUMMYFUNCTION("""COMPUTED_VALUE"""),46161.64583333333)</f>
        <v>46161.64583</v>
      </c>
      <c r="B830" s="5">
        <f>IFERROR(__xludf.DUMMYFUNCTION("""COMPUTED_VALUE"""),1048.3)</f>
        <v>1048.3</v>
      </c>
    </row>
    <row r="831">
      <c r="A831" s="4">
        <f>IFERROR(__xludf.DUMMYFUNCTION("""COMPUTED_VALUE"""),46162.64583333333)</f>
        <v>46162.64583</v>
      </c>
      <c r="B831" s="5">
        <f>IFERROR(__xludf.DUMMYFUNCTION("""COMPUTED_VALUE"""),1085.5)</f>
        <v>1085.5</v>
      </c>
    </row>
    <row r="832">
      <c r="A832" s="4">
        <f>IFERROR(__xludf.DUMMYFUNCTION("""COMPUTED_VALUE"""),46163.64583333333)</f>
        <v>46163.64583</v>
      </c>
      <c r="B832" s="5">
        <f>IFERROR(__xludf.DUMMYFUNCTION("""COMPUTED_VALUE"""),1099.3)</f>
        <v>1099.3</v>
      </c>
    </row>
    <row r="833">
      <c r="A833" s="4">
        <f>IFERROR(__xludf.DUMMYFUNCTION("""COMPUTED_VALUE"""),46164.64583333333)</f>
        <v>46164.64583</v>
      </c>
      <c r="B833" s="5">
        <f>IFERROR(__xludf.DUMMYFUNCTION("""COMPUTED_VALUE"""),1109.2)</f>
        <v>1109.2</v>
      </c>
    </row>
    <row r="834">
      <c r="A834" s="4">
        <f>IFERROR(__xludf.DUMMYFUNCTION("""COMPUTED_VALUE"""),46167.64583333333)</f>
        <v>46167.64583</v>
      </c>
      <c r="B834" s="5">
        <f>IFERROR(__xludf.DUMMYFUNCTION("""COMPUTED_VALUE"""),1099.6)</f>
        <v>1099.6</v>
      </c>
    </row>
    <row r="835">
      <c r="A835" s="4">
        <f>IFERROR(__xludf.DUMMYFUNCTION("""COMPUTED_VALUE"""),46168.64583333333)</f>
        <v>46168.64583</v>
      </c>
      <c r="B835" s="5">
        <f>IFERROR(__xludf.DUMMYFUNCTION("""COMPUTED_VALUE"""),1103.8)</f>
        <v>1103.8</v>
      </c>
    </row>
    <row r="836">
      <c r="A836" s="4">
        <f>IFERROR(__xludf.DUMMYFUNCTION("""COMPUTED_VALUE"""),46169.64583333333)</f>
        <v>46169.64583</v>
      </c>
      <c r="B836" s="5">
        <f>IFERROR(__xludf.DUMMYFUNCTION("""COMPUTED_VALUE"""),1149.7)</f>
        <v>1149.7</v>
      </c>
    </row>
    <row r="837">
      <c r="A837" s="4">
        <f>IFERROR(__xludf.DUMMYFUNCTION("""COMPUTED_VALUE"""),46171.64583333333)</f>
        <v>46171.64583</v>
      </c>
      <c r="B837" s="5">
        <f>IFERROR(__xludf.DUMMYFUNCTION("""COMPUTED_VALUE"""),1126.7)</f>
        <v>1126.7</v>
      </c>
    </row>
    <row r="838">
      <c r="A838" s="4">
        <f>IFERROR(__xludf.DUMMYFUNCTION("""COMPUTED_VALUE"""),46174.64583333333)</f>
        <v>46174.64583</v>
      </c>
      <c r="B838" s="5">
        <f>IFERROR(__xludf.DUMMYFUNCTION("""COMPUTED_VALUE"""),1141.3)</f>
        <v>1141.3</v>
      </c>
    </row>
    <row r="839">
      <c r="A839" s="4">
        <f>IFERROR(__xludf.DUMMYFUNCTION("""COMPUTED_VALUE"""),46175.64583333333)</f>
        <v>46175.64583</v>
      </c>
      <c r="B839" s="5">
        <f>IFERROR(__xludf.DUMMYFUNCTION("""COMPUTED_VALUE"""),1146.3)</f>
        <v>1146.3</v>
      </c>
    </row>
    <row r="840">
      <c r="A840" s="4">
        <f>IFERROR(__xludf.DUMMYFUNCTION("""COMPUTED_VALUE"""),46176.64583333333)</f>
        <v>46176.64583</v>
      </c>
      <c r="B840" s="5">
        <f>IFERROR(__xludf.DUMMYFUNCTION("""COMPUTED_VALUE"""),1138.9)</f>
        <v>1138.9</v>
      </c>
    </row>
    <row r="841">
      <c r="A841" s="4">
        <f>IFERROR(__xludf.DUMMYFUNCTION("""COMPUTED_VALUE"""),46177.64583333333)</f>
        <v>46177.64583</v>
      </c>
      <c r="B841" s="5">
        <f>IFERROR(__xludf.DUMMYFUNCTION("""COMPUTED_VALUE"""),1125.6)</f>
        <v>1125.6</v>
      </c>
    </row>
    <row r="842">
      <c r="A842" s="4">
        <f>IFERROR(__xludf.DUMMYFUNCTION("""COMPUTED_VALUE"""),46178.64583333333)</f>
        <v>46178.64583</v>
      </c>
      <c r="B842" s="5">
        <f>IFERROR(__xludf.DUMMYFUNCTION("""COMPUTED_VALUE"""),1092.6)</f>
        <v>1092.6</v>
      </c>
    </row>
    <row r="843">
      <c r="A843" s="4">
        <f>IFERROR(__xludf.DUMMYFUNCTION("""COMPUTED_VALUE"""),46181.64583333333)</f>
        <v>46181.64583</v>
      </c>
      <c r="B843" s="5">
        <f>IFERROR(__xludf.DUMMYFUNCTION("""COMPUTED_VALUE"""),1062.4)</f>
        <v>1062.4</v>
      </c>
    </row>
    <row r="844">
      <c r="A844" s="4">
        <f>IFERROR(__xludf.DUMMYFUNCTION("""COMPUTED_VALUE"""),46182.64583333333)</f>
        <v>46182.64583</v>
      </c>
      <c r="B844" s="5">
        <f>IFERROR(__xludf.DUMMYFUNCTION("""COMPUTED_VALUE"""),1076.7)</f>
        <v>1076.7</v>
      </c>
    </row>
    <row r="845">
      <c r="A845" s="4">
        <f>IFERROR(__xludf.DUMMYFUNCTION("""COMPUTED_VALUE"""),46183.64583333333)</f>
        <v>46183.64583</v>
      </c>
      <c r="B845" s="5">
        <f>IFERROR(__xludf.DUMMYFUNCTION("""COMPUTED_VALUE"""),1039.3)</f>
        <v>1039.3</v>
      </c>
    </row>
    <row r="846">
      <c r="A846" s="4">
        <f>IFERROR(__xludf.DUMMYFUNCTION("""COMPUTED_VALUE"""),46184.64583333333)</f>
        <v>46184.64583</v>
      </c>
      <c r="B846" s="5">
        <f>IFERROR(__xludf.DUMMYFUNCTION("""COMPUTED_VALUE"""),1024.3)</f>
        <v>1024.3</v>
      </c>
    </row>
    <row r="847">
      <c r="A847" s="4">
        <f>IFERROR(__xludf.DUMMYFUNCTION("""COMPUTED_VALUE"""),46185.64583333333)</f>
        <v>46185.64583</v>
      </c>
      <c r="B847" s="5">
        <f>IFERROR(__xludf.DUMMYFUNCTION("""COMPUTED_VALUE"""),1021.6)</f>
        <v>1021.6</v>
      </c>
    </row>
    <row r="848">
      <c r="A848" s="4">
        <f>IFERROR(__xludf.DUMMYFUNCTION("""COMPUTED_VALUE"""),46188.64583333333)</f>
        <v>46188.64583</v>
      </c>
      <c r="B848" s="5">
        <f>IFERROR(__xludf.DUMMYFUNCTION("""COMPUTED_VALUE"""),1013.9)</f>
        <v>1013.9</v>
      </c>
    </row>
    <row r="849">
      <c r="A849" s="4">
        <f>IFERROR(__xludf.DUMMYFUNCTION("""COMPUTED_VALUE"""),46189.64583333333)</f>
        <v>46189.64583</v>
      </c>
      <c r="B849" s="5">
        <f>IFERROR(__xludf.DUMMYFUNCTION("""COMPUTED_VALUE"""),982.4)</f>
        <v>982.4</v>
      </c>
    </row>
    <row r="850">
      <c r="A850" s="4">
        <f>IFERROR(__xludf.DUMMYFUNCTION("""COMPUTED_VALUE"""),46190.64583333333)</f>
        <v>46190.64583</v>
      </c>
      <c r="B850" s="5">
        <f>IFERROR(__xludf.DUMMYFUNCTION("""COMPUTED_VALUE"""),1007.9)</f>
        <v>1007.9</v>
      </c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6" t="s">
        <v>31</v>
      </c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5">
        <f>IFERROR(__xludf.DUMMYFUNCTION("""COMPUTED_VALUE"""),44928.64583333333)</f>
        <v>44928.64583</v>
      </c>
      <c r="B3" s="5">
        <f>IFERROR(__xludf.DUMMYFUNCTION("""COMPUTED_VALUE"""),1724.44)</f>
        <v>1724.44</v>
      </c>
    </row>
    <row r="4">
      <c r="A4" s="5">
        <f>IFERROR(__xludf.DUMMYFUNCTION("""COMPUTED_VALUE"""),44929.64583333333)</f>
        <v>44929.64583</v>
      </c>
      <c r="B4" s="5">
        <f>IFERROR(__xludf.DUMMYFUNCTION("""COMPUTED_VALUE"""),1710.25)</f>
        <v>1710.25</v>
      </c>
    </row>
    <row r="5">
      <c r="A5" s="5">
        <f>IFERROR(__xludf.DUMMYFUNCTION("""COMPUTED_VALUE"""),44930.64583333333)</f>
        <v>44930.64583</v>
      </c>
      <c r="B5" s="5">
        <f>IFERROR(__xludf.DUMMYFUNCTION("""COMPUTED_VALUE"""),1683.61)</f>
        <v>1683.61</v>
      </c>
    </row>
    <row r="6">
      <c r="A6" s="5">
        <f>IFERROR(__xludf.DUMMYFUNCTION("""COMPUTED_VALUE"""),44931.64583333333)</f>
        <v>44931.64583</v>
      </c>
      <c r="B6" s="5">
        <f>IFERROR(__xludf.DUMMYFUNCTION("""COMPUTED_VALUE"""),1691.57)</f>
        <v>1691.57</v>
      </c>
    </row>
    <row r="7">
      <c r="A7" s="5">
        <f>IFERROR(__xludf.DUMMYFUNCTION("""COMPUTED_VALUE"""),44932.64583333333)</f>
        <v>44932.64583</v>
      </c>
      <c r="B7" s="5">
        <f>IFERROR(__xludf.DUMMYFUNCTION("""COMPUTED_VALUE"""),1673.94)</f>
        <v>1673.94</v>
      </c>
    </row>
    <row r="8">
      <c r="A8" s="5">
        <f>IFERROR(__xludf.DUMMYFUNCTION("""COMPUTED_VALUE"""),44935.64583333333)</f>
        <v>44935.64583</v>
      </c>
      <c r="B8" s="5">
        <f>IFERROR(__xludf.DUMMYFUNCTION("""COMPUTED_VALUE"""),1666.97)</f>
        <v>1666.97</v>
      </c>
    </row>
    <row r="9">
      <c r="A9" s="5">
        <f>IFERROR(__xludf.DUMMYFUNCTION("""COMPUTED_VALUE"""),44936.64583333333)</f>
        <v>44936.64583</v>
      </c>
      <c r="B9" s="5">
        <f>IFERROR(__xludf.DUMMYFUNCTION("""COMPUTED_VALUE"""),1644.46)</f>
        <v>1644.46</v>
      </c>
    </row>
    <row r="10">
      <c r="A10" s="5">
        <f>IFERROR(__xludf.DUMMYFUNCTION("""COMPUTED_VALUE"""),44937.64583333333)</f>
        <v>44937.64583</v>
      </c>
      <c r="B10" s="5">
        <f>IFERROR(__xludf.DUMMYFUNCTION("""COMPUTED_VALUE"""),1628.57)</f>
        <v>1628.57</v>
      </c>
    </row>
    <row r="11">
      <c r="A11" s="5">
        <f>IFERROR(__xludf.DUMMYFUNCTION("""COMPUTED_VALUE"""),44938.64583333333)</f>
        <v>44938.64583</v>
      </c>
      <c r="B11" s="5">
        <f>IFERROR(__xludf.DUMMYFUNCTION("""COMPUTED_VALUE"""),1635.9)</f>
        <v>1635.9</v>
      </c>
    </row>
    <row r="12">
      <c r="A12" s="5">
        <f>IFERROR(__xludf.DUMMYFUNCTION("""COMPUTED_VALUE"""),44939.64583333333)</f>
        <v>44939.64583</v>
      </c>
      <c r="B12" s="5">
        <f>IFERROR(__xludf.DUMMYFUNCTION("""COMPUTED_VALUE"""),1648.55)</f>
        <v>1648.55</v>
      </c>
    </row>
    <row r="13">
      <c r="A13" s="5">
        <f>IFERROR(__xludf.DUMMYFUNCTION("""COMPUTED_VALUE"""),44942.64583333333)</f>
        <v>44942.64583</v>
      </c>
      <c r="B13" s="5">
        <f>IFERROR(__xludf.DUMMYFUNCTION("""COMPUTED_VALUE"""),1641.97)</f>
        <v>1641.97</v>
      </c>
    </row>
    <row r="14">
      <c r="A14" s="5">
        <f>IFERROR(__xludf.DUMMYFUNCTION("""COMPUTED_VALUE"""),44943.64583333333)</f>
        <v>44943.64583</v>
      </c>
      <c r="B14" s="5">
        <f>IFERROR(__xludf.DUMMYFUNCTION("""COMPUTED_VALUE"""),1654.12)</f>
        <v>1654.12</v>
      </c>
    </row>
    <row r="15">
      <c r="A15" s="5">
        <f>IFERROR(__xludf.DUMMYFUNCTION("""COMPUTED_VALUE"""),44944.64583333333)</f>
        <v>44944.64583</v>
      </c>
      <c r="B15" s="5">
        <f>IFERROR(__xludf.DUMMYFUNCTION("""COMPUTED_VALUE"""),1669.86)</f>
        <v>1669.86</v>
      </c>
    </row>
    <row r="16">
      <c r="A16" s="5">
        <f>IFERROR(__xludf.DUMMYFUNCTION("""COMPUTED_VALUE"""),44945.64583333333)</f>
        <v>44945.64583</v>
      </c>
      <c r="B16" s="5">
        <f>IFERROR(__xludf.DUMMYFUNCTION("""COMPUTED_VALUE"""),1670.26)</f>
        <v>1670.26</v>
      </c>
    </row>
    <row r="17">
      <c r="A17" s="5">
        <f>IFERROR(__xludf.DUMMYFUNCTION("""COMPUTED_VALUE"""),44946.64583333333)</f>
        <v>44946.64583</v>
      </c>
      <c r="B17" s="5">
        <f>IFERROR(__xludf.DUMMYFUNCTION("""COMPUTED_VALUE"""),1648.79)</f>
        <v>1648.79</v>
      </c>
    </row>
    <row r="18">
      <c r="A18" s="5">
        <f>IFERROR(__xludf.DUMMYFUNCTION("""COMPUTED_VALUE"""),44949.64583333333)</f>
        <v>44949.64583</v>
      </c>
      <c r="B18" s="5">
        <f>IFERROR(__xludf.DUMMYFUNCTION("""COMPUTED_VALUE"""),1624.84)</f>
        <v>1624.84</v>
      </c>
    </row>
    <row r="19">
      <c r="A19" s="5">
        <f>IFERROR(__xludf.DUMMYFUNCTION("""COMPUTED_VALUE"""),44950.64583333333)</f>
        <v>44950.64583</v>
      </c>
      <c r="B19" s="5">
        <f>IFERROR(__xludf.DUMMYFUNCTION("""COMPUTED_VALUE"""),1596.85)</f>
        <v>1596.85</v>
      </c>
    </row>
    <row r="20">
      <c r="A20" s="5">
        <f>IFERROR(__xludf.DUMMYFUNCTION("""COMPUTED_VALUE"""),44951.64583333333)</f>
        <v>44951.64583</v>
      </c>
      <c r="B20" s="5">
        <f>IFERROR(__xludf.DUMMYFUNCTION("""COMPUTED_VALUE"""),1587.44)</f>
        <v>1587.44</v>
      </c>
    </row>
    <row r="21">
      <c r="A21" s="5">
        <f>IFERROR(__xludf.DUMMYFUNCTION("""COMPUTED_VALUE"""),44953.64583333333)</f>
        <v>44953.64583</v>
      </c>
      <c r="B21" s="5">
        <f>IFERROR(__xludf.DUMMYFUNCTION("""COMPUTED_VALUE"""),1572.2)</f>
        <v>1572.2</v>
      </c>
    </row>
    <row r="22">
      <c r="A22" s="5">
        <f>IFERROR(__xludf.DUMMYFUNCTION("""COMPUTED_VALUE"""),44956.64583333333)</f>
        <v>44956.64583</v>
      </c>
      <c r="B22" s="5">
        <f>IFERROR(__xludf.DUMMYFUNCTION("""COMPUTED_VALUE"""),1592.27)</f>
        <v>1592.27</v>
      </c>
    </row>
    <row r="23">
      <c r="A23" s="5">
        <f>IFERROR(__xludf.DUMMYFUNCTION("""COMPUTED_VALUE"""),44957.64583333333)</f>
        <v>44957.64583</v>
      </c>
      <c r="B23" s="5">
        <f>IFERROR(__xludf.DUMMYFUNCTION("""COMPUTED_VALUE"""),1583.9)</f>
        <v>1583.9</v>
      </c>
    </row>
    <row r="24">
      <c r="A24" s="5">
        <f>IFERROR(__xludf.DUMMYFUNCTION("""COMPUTED_VALUE"""),44958.64583333333)</f>
        <v>44958.64583</v>
      </c>
      <c r="B24" s="5">
        <f>IFERROR(__xludf.DUMMYFUNCTION("""COMPUTED_VALUE"""),1581.51)</f>
        <v>1581.51</v>
      </c>
    </row>
    <row r="25">
      <c r="A25" s="5">
        <f>IFERROR(__xludf.DUMMYFUNCTION("""COMPUTED_VALUE"""),44959.64583333333)</f>
        <v>44959.64583</v>
      </c>
      <c r="B25" s="5">
        <f>IFERROR(__xludf.DUMMYFUNCTION("""COMPUTED_VALUE"""),1592.42)</f>
        <v>1592.42</v>
      </c>
    </row>
    <row r="26">
      <c r="A26" s="5">
        <f>IFERROR(__xludf.DUMMYFUNCTION("""COMPUTED_VALUE"""),44960.64583333333)</f>
        <v>44960.64583</v>
      </c>
      <c r="B26" s="5">
        <f>IFERROR(__xludf.DUMMYFUNCTION("""COMPUTED_VALUE"""),1609.95)</f>
        <v>1609.95</v>
      </c>
    </row>
    <row r="27">
      <c r="A27" s="5">
        <f>IFERROR(__xludf.DUMMYFUNCTION("""COMPUTED_VALUE"""),44963.64583333333)</f>
        <v>44963.64583</v>
      </c>
      <c r="B27" s="5">
        <f>IFERROR(__xludf.DUMMYFUNCTION("""COMPUTED_VALUE"""),1611.69)</f>
        <v>1611.69</v>
      </c>
    </row>
    <row r="28">
      <c r="A28" s="5">
        <f>IFERROR(__xludf.DUMMYFUNCTION("""COMPUTED_VALUE"""),44964.64583333333)</f>
        <v>44964.64583</v>
      </c>
      <c r="B28" s="5">
        <f>IFERROR(__xludf.DUMMYFUNCTION("""COMPUTED_VALUE"""),1609.9)</f>
        <v>1609.9</v>
      </c>
    </row>
    <row r="29">
      <c r="A29" s="5">
        <f>IFERROR(__xludf.DUMMYFUNCTION("""COMPUTED_VALUE"""),44965.64583333333)</f>
        <v>44965.64583</v>
      </c>
      <c r="B29" s="5">
        <f>IFERROR(__xludf.DUMMYFUNCTION("""COMPUTED_VALUE"""),1630.07)</f>
        <v>1630.07</v>
      </c>
    </row>
    <row r="30">
      <c r="A30" s="5">
        <f>IFERROR(__xludf.DUMMYFUNCTION("""COMPUTED_VALUE"""),44966.64583333333)</f>
        <v>44966.64583</v>
      </c>
      <c r="B30" s="5">
        <f>IFERROR(__xludf.DUMMYFUNCTION("""COMPUTED_VALUE"""),1636.94)</f>
        <v>1636.94</v>
      </c>
    </row>
    <row r="31">
      <c r="A31" s="5">
        <f>IFERROR(__xludf.DUMMYFUNCTION("""COMPUTED_VALUE"""),44967.64583333333)</f>
        <v>44967.64583</v>
      </c>
      <c r="B31" s="5">
        <f>IFERROR(__xludf.DUMMYFUNCTION("""COMPUTED_VALUE"""),1628.82)</f>
        <v>1628.82</v>
      </c>
    </row>
    <row r="32">
      <c r="A32" s="5">
        <f>IFERROR(__xludf.DUMMYFUNCTION("""COMPUTED_VALUE"""),44970.64583333333)</f>
        <v>44970.64583</v>
      </c>
      <c r="B32" s="5">
        <f>IFERROR(__xludf.DUMMYFUNCTION("""COMPUTED_VALUE"""),1615.87)</f>
        <v>1615.87</v>
      </c>
    </row>
    <row r="33">
      <c r="A33" s="5">
        <f>IFERROR(__xludf.DUMMYFUNCTION("""COMPUTED_VALUE"""),44971.64583333333)</f>
        <v>44971.64583</v>
      </c>
      <c r="B33" s="5">
        <f>IFERROR(__xludf.DUMMYFUNCTION("""COMPUTED_VALUE"""),1598.34)</f>
        <v>1598.34</v>
      </c>
    </row>
    <row r="34">
      <c r="A34" s="5">
        <f>IFERROR(__xludf.DUMMYFUNCTION("""COMPUTED_VALUE"""),44972.64583333333)</f>
        <v>44972.64583</v>
      </c>
      <c r="B34" s="5">
        <f>IFERROR(__xludf.DUMMYFUNCTION("""COMPUTED_VALUE"""),1619.71)</f>
        <v>1619.71</v>
      </c>
    </row>
    <row r="35">
      <c r="A35" s="5">
        <f>IFERROR(__xludf.DUMMYFUNCTION("""COMPUTED_VALUE"""),44973.64583333333)</f>
        <v>44973.64583</v>
      </c>
      <c r="B35" s="5">
        <f>IFERROR(__xludf.DUMMYFUNCTION("""COMPUTED_VALUE"""),1623.2)</f>
        <v>1623.2</v>
      </c>
    </row>
    <row r="36">
      <c r="A36" s="5">
        <f>IFERROR(__xludf.DUMMYFUNCTION("""COMPUTED_VALUE"""),44974.64583333333)</f>
        <v>44974.64583</v>
      </c>
      <c r="B36" s="5">
        <f>IFERROR(__xludf.DUMMYFUNCTION("""COMPUTED_VALUE"""),1636.44)</f>
        <v>1636.44</v>
      </c>
    </row>
    <row r="37">
      <c r="A37" s="5">
        <f>IFERROR(__xludf.DUMMYFUNCTION("""COMPUTED_VALUE"""),44977.64583333333)</f>
        <v>44977.64583</v>
      </c>
      <c r="B37" s="5">
        <f>IFERROR(__xludf.DUMMYFUNCTION("""COMPUTED_VALUE"""),1625.54)</f>
        <v>1625.54</v>
      </c>
    </row>
    <row r="38">
      <c r="A38" s="5">
        <f>IFERROR(__xludf.DUMMYFUNCTION("""COMPUTED_VALUE"""),44978.64583333333)</f>
        <v>44978.64583</v>
      </c>
      <c r="B38" s="5">
        <f>IFERROR(__xludf.DUMMYFUNCTION("""COMPUTED_VALUE"""),1626.68)</f>
        <v>1626.68</v>
      </c>
    </row>
    <row r="39">
      <c r="A39" s="5">
        <f>IFERROR(__xludf.DUMMYFUNCTION("""COMPUTED_VALUE"""),44979.64583333333)</f>
        <v>44979.64583</v>
      </c>
      <c r="B39" s="5">
        <f>IFERROR(__xludf.DUMMYFUNCTION("""COMPUTED_VALUE"""),1567.92)</f>
        <v>1567.92</v>
      </c>
    </row>
    <row r="40">
      <c r="A40" s="5">
        <f>IFERROR(__xludf.DUMMYFUNCTION("""COMPUTED_VALUE"""),44980.64583333333)</f>
        <v>44980.64583</v>
      </c>
      <c r="B40" s="5">
        <f>IFERROR(__xludf.DUMMYFUNCTION("""COMPUTED_VALUE"""),1574.09)</f>
        <v>1574.09</v>
      </c>
    </row>
    <row r="41">
      <c r="A41" s="5">
        <f>IFERROR(__xludf.DUMMYFUNCTION("""COMPUTED_VALUE"""),44981.64583333333)</f>
        <v>44981.64583</v>
      </c>
      <c r="B41" s="5">
        <f>IFERROR(__xludf.DUMMYFUNCTION("""COMPUTED_VALUE"""),1568.96)</f>
        <v>1568.96</v>
      </c>
    </row>
    <row r="42">
      <c r="A42" s="5">
        <f>IFERROR(__xludf.DUMMYFUNCTION("""COMPUTED_VALUE"""),44984.64583333333)</f>
        <v>44984.64583</v>
      </c>
      <c r="B42" s="5">
        <f>IFERROR(__xludf.DUMMYFUNCTION("""COMPUTED_VALUE"""),1565.38)</f>
        <v>1565.38</v>
      </c>
    </row>
    <row r="43">
      <c r="A43" s="5">
        <f>IFERROR(__xludf.DUMMYFUNCTION("""COMPUTED_VALUE"""),44985.64583333333)</f>
        <v>44985.64583</v>
      </c>
      <c r="B43" s="5">
        <f>IFERROR(__xludf.DUMMYFUNCTION("""COMPUTED_VALUE"""),1572.3)</f>
        <v>1572.3</v>
      </c>
    </row>
    <row r="44">
      <c r="A44" s="5">
        <f>IFERROR(__xludf.DUMMYFUNCTION("""COMPUTED_VALUE"""),44986.64583333333)</f>
        <v>44986.64583</v>
      </c>
      <c r="B44" s="5">
        <f>IFERROR(__xludf.DUMMYFUNCTION("""COMPUTED_VALUE"""),1587.34)</f>
        <v>1587.34</v>
      </c>
    </row>
    <row r="45">
      <c r="A45" s="5">
        <f>IFERROR(__xludf.DUMMYFUNCTION("""COMPUTED_VALUE"""),44987.64583333333)</f>
        <v>44987.64583</v>
      </c>
      <c r="B45" s="5">
        <f>IFERROR(__xludf.DUMMYFUNCTION("""COMPUTED_VALUE"""),1592.17)</f>
        <v>1592.17</v>
      </c>
    </row>
    <row r="46">
      <c r="A46" s="5">
        <f>IFERROR(__xludf.DUMMYFUNCTION("""COMPUTED_VALUE"""),44988.64583333333)</f>
        <v>44988.64583</v>
      </c>
      <c r="B46" s="5">
        <f>IFERROR(__xludf.DUMMYFUNCTION("""COMPUTED_VALUE"""),1589.93)</f>
        <v>1589.93</v>
      </c>
    </row>
    <row r="47">
      <c r="A47" s="5">
        <f>IFERROR(__xludf.DUMMYFUNCTION("""COMPUTED_VALUE"""),44991.64583333333)</f>
        <v>44991.64583</v>
      </c>
      <c r="B47" s="5">
        <f>IFERROR(__xludf.DUMMYFUNCTION("""COMPUTED_VALUE"""),1592.22)</f>
        <v>1592.22</v>
      </c>
    </row>
    <row r="48">
      <c r="A48" s="5">
        <f>IFERROR(__xludf.DUMMYFUNCTION("""COMPUTED_VALUE"""),44993.64583333333)</f>
        <v>44993.64583</v>
      </c>
      <c r="B48" s="5">
        <f>IFERROR(__xludf.DUMMYFUNCTION("""COMPUTED_VALUE"""),1594.76)</f>
        <v>1594.76</v>
      </c>
    </row>
    <row r="49">
      <c r="A49" s="5">
        <f>IFERROR(__xludf.DUMMYFUNCTION("""COMPUTED_VALUE"""),44994.64583333333)</f>
        <v>44994.64583</v>
      </c>
      <c r="B49" s="5">
        <f>IFERROR(__xludf.DUMMYFUNCTION("""COMPUTED_VALUE"""),1594.91)</f>
        <v>1594.91</v>
      </c>
    </row>
    <row r="50">
      <c r="A50" s="5">
        <f>IFERROR(__xludf.DUMMYFUNCTION("""COMPUTED_VALUE"""),44995.64583333333)</f>
        <v>44995.64583</v>
      </c>
      <c r="B50" s="5">
        <f>IFERROR(__xludf.DUMMYFUNCTION("""COMPUTED_VALUE"""),1589.58)</f>
        <v>1589.58</v>
      </c>
    </row>
    <row r="51">
      <c r="A51" s="5">
        <f>IFERROR(__xludf.DUMMYFUNCTION("""COMPUTED_VALUE"""),44998.64583333333)</f>
        <v>44998.64583</v>
      </c>
      <c r="B51" s="5">
        <f>IFERROR(__xludf.DUMMYFUNCTION("""COMPUTED_VALUE"""),1555.86)</f>
        <v>1555.86</v>
      </c>
    </row>
    <row r="52">
      <c r="A52" s="5">
        <f>IFERROR(__xludf.DUMMYFUNCTION("""COMPUTED_VALUE"""),44999.64583333333)</f>
        <v>44999.64583</v>
      </c>
      <c r="B52" s="5">
        <f>IFERROR(__xludf.DUMMYFUNCTION("""COMPUTED_VALUE"""),1555.02)</f>
        <v>1555.02</v>
      </c>
    </row>
    <row r="53">
      <c r="A53" s="5">
        <f>IFERROR(__xludf.DUMMYFUNCTION("""COMPUTED_VALUE"""),45000.64583333333)</f>
        <v>45000.64583</v>
      </c>
      <c r="B53" s="5">
        <f>IFERROR(__xludf.DUMMYFUNCTION("""COMPUTED_VALUE"""),1544.46)</f>
        <v>1544.46</v>
      </c>
    </row>
    <row r="54">
      <c r="A54" s="5">
        <f>IFERROR(__xludf.DUMMYFUNCTION("""COMPUTED_VALUE"""),45001.64583333333)</f>
        <v>45001.64583</v>
      </c>
      <c r="B54" s="5">
        <f>IFERROR(__xludf.DUMMYFUNCTION("""COMPUTED_VALUE"""),1554.27)</f>
        <v>1554.27</v>
      </c>
    </row>
    <row r="55">
      <c r="A55" s="5">
        <f>IFERROR(__xludf.DUMMYFUNCTION("""COMPUTED_VALUE"""),45002.64583333333)</f>
        <v>45002.64583</v>
      </c>
      <c r="B55" s="5">
        <f>IFERROR(__xludf.DUMMYFUNCTION("""COMPUTED_VALUE"""),1578.97)</f>
        <v>1578.97</v>
      </c>
    </row>
    <row r="56">
      <c r="A56" s="5">
        <f>IFERROR(__xludf.DUMMYFUNCTION("""COMPUTED_VALUE"""),45005.64583333333)</f>
        <v>45005.64583</v>
      </c>
      <c r="B56" s="5">
        <f>IFERROR(__xludf.DUMMYFUNCTION("""COMPUTED_VALUE"""),1586.49)</f>
        <v>1586.49</v>
      </c>
    </row>
    <row r="57">
      <c r="A57" s="5">
        <f>IFERROR(__xludf.DUMMYFUNCTION("""COMPUTED_VALUE"""),45006.64583333333)</f>
        <v>45006.64583</v>
      </c>
      <c r="B57" s="5">
        <f>IFERROR(__xludf.DUMMYFUNCTION("""COMPUTED_VALUE"""),1599.84)</f>
        <v>1599.84</v>
      </c>
    </row>
    <row r="58">
      <c r="A58" s="5">
        <f>IFERROR(__xludf.DUMMYFUNCTION("""COMPUTED_VALUE"""),45007.64583333333)</f>
        <v>45007.64583</v>
      </c>
      <c r="B58" s="5">
        <f>IFERROR(__xludf.DUMMYFUNCTION("""COMPUTED_VALUE"""),1606.51)</f>
        <v>1606.51</v>
      </c>
    </row>
    <row r="59">
      <c r="A59" s="5">
        <f>IFERROR(__xludf.DUMMYFUNCTION("""COMPUTED_VALUE"""),45008.64583333333)</f>
        <v>45008.64583</v>
      </c>
      <c r="B59" s="5">
        <f>IFERROR(__xludf.DUMMYFUNCTION("""COMPUTED_VALUE"""),1599.59)</f>
        <v>1599.59</v>
      </c>
    </row>
    <row r="60">
      <c r="A60" s="5">
        <f>IFERROR(__xludf.DUMMYFUNCTION("""COMPUTED_VALUE"""),45009.64583333333)</f>
        <v>45009.64583</v>
      </c>
      <c r="B60" s="5">
        <f>IFERROR(__xludf.DUMMYFUNCTION("""COMPUTED_VALUE"""),1587.99)</f>
        <v>1587.99</v>
      </c>
    </row>
    <row r="61">
      <c r="A61" s="5">
        <f>IFERROR(__xludf.DUMMYFUNCTION("""COMPUTED_VALUE"""),45012.64583333333)</f>
        <v>45012.64583</v>
      </c>
      <c r="B61" s="5">
        <f>IFERROR(__xludf.DUMMYFUNCTION("""COMPUTED_VALUE"""),1624.49)</f>
        <v>1624.49</v>
      </c>
    </row>
    <row r="62">
      <c r="A62" s="5">
        <f>IFERROR(__xludf.DUMMYFUNCTION("""COMPUTED_VALUE"""),45013.64583333333)</f>
        <v>45013.64583</v>
      </c>
      <c r="B62" s="5">
        <f>IFERROR(__xludf.DUMMYFUNCTION("""COMPUTED_VALUE"""),1604.72)</f>
        <v>1604.72</v>
      </c>
    </row>
    <row r="63">
      <c r="A63" s="5">
        <f>IFERROR(__xludf.DUMMYFUNCTION("""COMPUTED_VALUE"""),45014.64583333333)</f>
        <v>45014.64583</v>
      </c>
      <c r="B63" s="5">
        <f>IFERROR(__xludf.DUMMYFUNCTION("""COMPUTED_VALUE"""),1625.24)</f>
        <v>1625.24</v>
      </c>
    </row>
    <row r="64">
      <c r="A64" s="5">
        <f>IFERROR(__xludf.DUMMYFUNCTION("""COMPUTED_VALUE"""),45016.64583333333)</f>
        <v>45016.64583</v>
      </c>
      <c r="B64" s="5">
        <f>IFERROR(__xludf.DUMMYFUNCTION("""COMPUTED_VALUE"""),1626.23)</f>
        <v>1626.23</v>
      </c>
    </row>
    <row r="65">
      <c r="A65" s="5">
        <f>IFERROR(__xludf.DUMMYFUNCTION("""COMPUTED_VALUE"""),45019.64583333333)</f>
        <v>45019.64583</v>
      </c>
      <c r="B65" s="5">
        <f>IFERROR(__xludf.DUMMYFUNCTION("""COMPUTED_VALUE"""),1621.5)</f>
        <v>1621.5</v>
      </c>
    </row>
    <row r="66">
      <c r="A66" s="5">
        <f>IFERROR(__xludf.DUMMYFUNCTION("""COMPUTED_VALUE"""),45021.64583333333)</f>
        <v>45021.64583</v>
      </c>
      <c r="B66" s="5">
        <f>IFERROR(__xludf.DUMMYFUNCTION("""COMPUTED_VALUE"""),1652.68)</f>
        <v>1652.68</v>
      </c>
    </row>
    <row r="67">
      <c r="A67" s="5">
        <f>IFERROR(__xludf.DUMMYFUNCTION("""COMPUTED_VALUE"""),45022.64583333333)</f>
        <v>45022.64583</v>
      </c>
      <c r="B67" s="5">
        <f>IFERROR(__xludf.DUMMYFUNCTION("""COMPUTED_VALUE"""),1662.44)</f>
        <v>1662.44</v>
      </c>
    </row>
    <row r="68">
      <c r="A68" s="5">
        <f>IFERROR(__xludf.DUMMYFUNCTION("""COMPUTED_VALUE"""),45026.64583333333)</f>
        <v>45026.64583</v>
      </c>
      <c r="B68" s="5">
        <f>IFERROR(__xludf.DUMMYFUNCTION("""COMPUTED_VALUE"""),1703.48)</f>
        <v>1703.48</v>
      </c>
    </row>
    <row r="69">
      <c r="A69" s="5">
        <f>IFERROR(__xludf.DUMMYFUNCTION("""COMPUTED_VALUE"""),45027.64583333333)</f>
        <v>45027.64583</v>
      </c>
      <c r="B69" s="5">
        <f>IFERROR(__xludf.DUMMYFUNCTION("""COMPUTED_VALUE"""),1704.32)</f>
        <v>1704.32</v>
      </c>
    </row>
    <row r="70">
      <c r="A70" s="5">
        <f>IFERROR(__xludf.DUMMYFUNCTION("""COMPUTED_VALUE"""),45028.64583333333)</f>
        <v>45028.64583</v>
      </c>
      <c r="B70" s="5">
        <f>IFERROR(__xludf.DUMMYFUNCTION("""COMPUTED_VALUE"""),1710.65)</f>
        <v>1710.65</v>
      </c>
    </row>
    <row r="71">
      <c r="A71" s="5">
        <f>IFERROR(__xludf.DUMMYFUNCTION("""COMPUTED_VALUE"""),45029.64583333333)</f>
        <v>45029.64583</v>
      </c>
      <c r="B71" s="5">
        <f>IFERROR(__xludf.DUMMYFUNCTION("""COMPUTED_VALUE"""),1694.36)</f>
        <v>1694.36</v>
      </c>
    </row>
    <row r="72">
      <c r="A72" s="5">
        <f>IFERROR(__xludf.DUMMYFUNCTION("""COMPUTED_VALUE"""),45033.64583333333)</f>
        <v>45033.64583</v>
      </c>
      <c r="B72" s="5">
        <f>IFERROR(__xludf.DUMMYFUNCTION("""COMPUTED_VALUE"""),1716.82)</f>
        <v>1716.82</v>
      </c>
    </row>
    <row r="73">
      <c r="A73" s="5">
        <f>IFERROR(__xludf.DUMMYFUNCTION("""COMPUTED_VALUE"""),45034.64583333333)</f>
        <v>45034.64583</v>
      </c>
      <c r="B73" s="5">
        <f>IFERROR(__xludf.DUMMYFUNCTION("""COMPUTED_VALUE"""),1698.2)</f>
        <v>1698.2</v>
      </c>
    </row>
    <row r="74">
      <c r="A74" s="5">
        <f>IFERROR(__xludf.DUMMYFUNCTION("""COMPUTED_VALUE"""),45035.64583333333)</f>
        <v>45035.64583</v>
      </c>
      <c r="B74" s="5">
        <f>IFERROR(__xludf.DUMMYFUNCTION("""COMPUTED_VALUE"""),1683.41)</f>
        <v>1683.41</v>
      </c>
    </row>
    <row r="75">
      <c r="A75" s="5">
        <f>IFERROR(__xludf.DUMMYFUNCTION("""COMPUTED_VALUE"""),45036.64583333333)</f>
        <v>45036.64583</v>
      </c>
      <c r="B75" s="5">
        <f>IFERROR(__xludf.DUMMYFUNCTION("""COMPUTED_VALUE"""),1680.77)</f>
        <v>1680.77</v>
      </c>
    </row>
    <row r="76">
      <c r="A76" s="5">
        <f>IFERROR(__xludf.DUMMYFUNCTION("""COMPUTED_VALUE"""),45037.64583333333)</f>
        <v>45037.64583</v>
      </c>
      <c r="B76" s="5">
        <f>IFERROR(__xludf.DUMMYFUNCTION("""COMPUTED_VALUE"""),1655.37)</f>
        <v>1655.37</v>
      </c>
    </row>
    <row r="77">
      <c r="A77" s="5">
        <f>IFERROR(__xludf.DUMMYFUNCTION("""COMPUTED_VALUE"""),45040.64583333333)</f>
        <v>45040.64583</v>
      </c>
      <c r="B77" s="5">
        <f>IFERROR(__xludf.DUMMYFUNCTION("""COMPUTED_VALUE"""),1682.61)</f>
        <v>1682.61</v>
      </c>
    </row>
    <row r="78">
      <c r="A78" s="5">
        <f>IFERROR(__xludf.DUMMYFUNCTION("""COMPUTED_VALUE"""),45041.64583333333)</f>
        <v>45041.64583</v>
      </c>
      <c r="B78" s="5">
        <f>IFERROR(__xludf.DUMMYFUNCTION("""COMPUTED_VALUE"""),1680.17)</f>
        <v>1680.17</v>
      </c>
    </row>
    <row r="79">
      <c r="A79" s="5">
        <f>IFERROR(__xludf.DUMMYFUNCTION("""COMPUTED_VALUE"""),45042.64583333333)</f>
        <v>45042.64583</v>
      </c>
      <c r="B79" s="5">
        <f>IFERROR(__xludf.DUMMYFUNCTION("""COMPUTED_VALUE"""),1692.42)</f>
        <v>1692.42</v>
      </c>
    </row>
    <row r="80">
      <c r="A80" s="5">
        <f>IFERROR(__xludf.DUMMYFUNCTION("""COMPUTED_VALUE"""),45043.64583333333)</f>
        <v>45043.64583</v>
      </c>
      <c r="B80" s="5">
        <f>IFERROR(__xludf.DUMMYFUNCTION("""COMPUTED_VALUE"""),1694.66)</f>
        <v>1694.66</v>
      </c>
    </row>
    <row r="81">
      <c r="A81" s="5">
        <f>IFERROR(__xludf.DUMMYFUNCTION("""COMPUTED_VALUE"""),45044.64583333333)</f>
        <v>45044.64583</v>
      </c>
      <c r="B81" s="5">
        <f>IFERROR(__xludf.DUMMYFUNCTION("""COMPUTED_VALUE"""),1713.49)</f>
        <v>1713.49</v>
      </c>
    </row>
    <row r="82">
      <c r="A82" s="5">
        <f>IFERROR(__xludf.DUMMYFUNCTION("""COMPUTED_VALUE"""),45048.64583333333)</f>
        <v>45048.64583</v>
      </c>
      <c r="B82" s="5">
        <f>IFERROR(__xludf.DUMMYFUNCTION("""COMPUTED_VALUE"""),1732.66)</f>
        <v>1732.66</v>
      </c>
    </row>
    <row r="83">
      <c r="A83" s="5">
        <f>IFERROR(__xludf.DUMMYFUNCTION("""COMPUTED_VALUE"""),45049.64583333333)</f>
        <v>45049.64583</v>
      </c>
      <c r="B83" s="5">
        <f>IFERROR(__xludf.DUMMYFUNCTION("""COMPUTED_VALUE"""),1729.03)</f>
        <v>1729.03</v>
      </c>
    </row>
    <row r="84">
      <c r="A84" s="5">
        <f>IFERROR(__xludf.DUMMYFUNCTION("""COMPUTED_VALUE"""),45050.64583333333)</f>
        <v>45050.64583</v>
      </c>
      <c r="B84" s="5">
        <f>IFERROR(__xludf.DUMMYFUNCTION("""COMPUTED_VALUE"""),1752.88)</f>
        <v>1752.88</v>
      </c>
    </row>
    <row r="85">
      <c r="A85" s="5">
        <f>IFERROR(__xludf.DUMMYFUNCTION("""COMPUTED_VALUE"""),45051.64583333333)</f>
        <v>45051.64583</v>
      </c>
      <c r="B85" s="5">
        <f>IFERROR(__xludf.DUMMYFUNCTION("""COMPUTED_VALUE"""),1745.56)</f>
        <v>1745.56</v>
      </c>
    </row>
    <row r="86">
      <c r="A86" s="5">
        <f>IFERROR(__xludf.DUMMYFUNCTION("""COMPUTED_VALUE"""),45054.64583333333)</f>
        <v>45054.64583</v>
      </c>
      <c r="B86" s="5">
        <f>IFERROR(__xludf.DUMMYFUNCTION("""COMPUTED_VALUE"""),1771.31)</f>
        <v>1771.31</v>
      </c>
    </row>
    <row r="87">
      <c r="A87" s="5">
        <f>IFERROR(__xludf.DUMMYFUNCTION("""COMPUTED_VALUE"""),45055.64583333333)</f>
        <v>45055.64583</v>
      </c>
      <c r="B87" s="5">
        <f>IFERROR(__xludf.DUMMYFUNCTION("""COMPUTED_VALUE"""),1757.91)</f>
        <v>1757.91</v>
      </c>
    </row>
    <row r="88">
      <c r="A88" s="5">
        <f>IFERROR(__xludf.DUMMYFUNCTION("""COMPUTED_VALUE"""),45056.64583333333)</f>
        <v>45056.64583</v>
      </c>
      <c r="B88" s="5">
        <f>IFERROR(__xludf.DUMMYFUNCTION("""COMPUTED_VALUE"""),1767.37)</f>
        <v>1767.37</v>
      </c>
    </row>
    <row r="89">
      <c r="A89" s="5">
        <f>IFERROR(__xludf.DUMMYFUNCTION("""COMPUTED_VALUE"""),45057.64583333333)</f>
        <v>45057.64583</v>
      </c>
      <c r="B89" s="5">
        <f>IFERROR(__xludf.DUMMYFUNCTION("""COMPUTED_VALUE"""),1767.12)</f>
        <v>1767.12</v>
      </c>
    </row>
    <row r="90">
      <c r="A90" s="5">
        <f>IFERROR(__xludf.DUMMYFUNCTION("""COMPUTED_VALUE"""),45058.64583333333)</f>
        <v>45058.64583</v>
      </c>
      <c r="B90" s="5">
        <f>IFERROR(__xludf.DUMMYFUNCTION("""COMPUTED_VALUE"""),1746.9)</f>
        <v>1746.9</v>
      </c>
    </row>
    <row r="91">
      <c r="A91" s="5">
        <f>IFERROR(__xludf.DUMMYFUNCTION("""COMPUTED_VALUE"""),45061.64583333333)</f>
        <v>45061.64583</v>
      </c>
      <c r="B91" s="5">
        <f>IFERROR(__xludf.DUMMYFUNCTION("""COMPUTED_VALUE"""),1726.49)</f>
        <v>1726.49</v>
      </c>
    </row>
    <row r="92">
      <c r="A92" s="5">
        <f>IFERROR(__xludf.DUMMYFUNCTION("""COMPUTED_VALUE"""),45062.64583333333)</f>
        <v>45062.64583</v>
      </c>
      <c r="B92" s="5">
        <f>IFERROR(__xludf.DUMMYFUNCTION("""COMPUTED_VALUE"""),1720.31)</f>
        <v>1720.31</v>
      </c>
    </row>
    <row r="93">
      <c r="A93" s="5">
        <f>IFERROR(__xludf.DUMMYFUNCTION("""COMPUTED_VALUE"""),45063.64583333333)</f>
        <v>45063.64583</v>
      </c>
      <c r="B93" s="5">
        <f>IFERROR(__xludf.DUMMYFUNCTION("""COMPUTED_VALUE"""),1718.02)</f>
        <v>1718.02</v>
      </c>
    </row>
    <row r="94">
      <c r="A94" s="5">
        <f>IFERROR(__xludf.DUMMYFUNCTION("""COMPUTED_VALUE"""),45064.64583333333)</f>
        <v>45064.64583</v>
      </c>
      <c r="B94" s="5">
        <f>IFERROR(__xludf.DUMMYFUNCTION("""COMPUTED_VALUE"""),1698.94)</f>
        <v>1698.94</v>
      </c>
    </row>
    <row r="95">
      <c r="A95" s="5">
        <f>IFERROR(__xludf.DUMMYFUNCTION("""COMPUTED_VALUE"""),45065.64583333333)</f>
        <v>45065.64583</v>
      </c>
      <c r="B95" s="5">
        <f>IFERROR(__xludf.DUMMYFUNCTION("""COMPUTED_VALUE"""),1709.3)</f>
        <v>1709.3</v>
      </c>
    </row>
    <row r="96">
      <c r="A96" s="5">
        <f>IFERROR(__xludf.DUMMYFUNCTION("""COMPUTED_VALUE"""),45068.64583333333)</f>
        <v>45068.64583</v>
      </c>
      <c r="B96" s="5">
        <f>IFERROR(__xludf.DUMMYFUNCTION("""COMPUTED_VALUE"""),1711.54)</f>
        <v>1711.54</v>
      </c>
    </row>
    <row r="97">
      <c r="A97" s="5">
        <f>IFERROR(__xludf.DUMMYFUNCTION("""COMPUTED_VALUE"""),45069.64583333333)</f>
        <v>45069.64583</v>
      </c>
      <c r="B97" s="5">
        <f>IFERROR(__xludf.DUMMYFUNCTION("""COMPUTED_VALUE"""),1691.23)</f>
        <v>1691.23</v>
      </c>
    </row>
    <row r="98">
      <c r="A98" s="5">
        <f>IFERROR(__xludf.DUMMYFUNCTION("""COMPUTED_VALUE"""),45070.64583333333)</f>
        <v>45070.64583</v>
      </c>
      <c r="B98" s="5">
        <f>IFERROR(__xludf.DUMMYFUNCTION("""COMPUTED_VALUE"""),1693.62)</f>
        <v>1693.62</v>
      </c>
    </row>
    <row r="99">
      <c r="A99" s="5">
        <f>IFERROR(__xludf.DUMMYFUNCTION("""COMPUTED_VALUE"""),45071.64583333333)</f>
        <v>45071.64583</v>
      </c>
      <c r="B99" s="5">
        <f>IFERROR(__xludf.DUMMYFUNCTION("""COMPUTED_VALUE"""),1694.61)</f>
        <v>1694.61</v>
      </c>
    </row>
    <row r="100">
      <c r="A100" s="5">
        <f>IFERROR(__xludf.DUMMYFUNCTION("""COMPUTED_VALUE"""),45072.64583333333)</f>
        <v>45072.64583</v>
      </c>
      <c r="B100" s="5">
        <f>IFERROR(__xludf.DUMMYFUNCTION("""COMPUTED_VALUE"""),1681.61)</f>
        <v>1681.61</v>
      </c>
    </row>
    <row r="101">
      <c r="A101" s="5">
        <f>IFERROR(__xludf.DUMMYFUNCTION("""COMPUTED_VALUE"""),45075.64583333333)</f>
        <v>45075.64583</v>
      </c>
      <c r="B101" s="5">
        <f>IFERROR(__xludf.DUMMYFUNCTION("""COMPUTED_VALUE"""),1706.51)</f>
        <v>1706.51</v>
      </c>
    </row>
    <row r="102">
      <c r="A102" s="5">
        <f>IFERROR(__xludf.DUMMYFUNCTION("""COMPUTED_VALUE"""),45076.64583333333)</f>
        <v>45076.64583</v>
      </c>
      <c r="B102" s="5">
        <f>IFERROR(__xludf.DUMMYFUNCTION("""COMPUTED_VALUE"""),1718.32)</f>
        <v>1718.32</v>
      </c>
    </row>
    <row r="103">
      <c r="A103" s="5">
        <f>IFERROR(__xludf.DUMMYFUNCTION("""COMPUTED_VALUE"""),45077.64583333333)</f>
        <v>45077.64583</v>
      </c>
      <c r="B103" s="5">
        <f>IFERROR(__xludf.DUMMYFUNCTION("""COMPUTED_VALUE"""),1711.54)</f>
        <v>1711.54</v>
      </c>
    </row>
    <row r="104">
      <c r="A104" s="5">
        <f>IFERROR(__xludf.DUMMYFUNCTION("""COMPUTED_VALUE"""),45078.64583333333)</f>
        <v>45078.64583</v>
      </c>
      <c r="B104" s="5">
        <f>IFERROR(__xludf.DUMMYFUNCTION("""COMPUTED_VALUE"""),1695.71)</f>
        <v>1695.71</v>
      </c>
    </row>
    <row r="105">
      <c r="A105" s="5">
        <f>IFERROR(__xludf.DUMMYFUNCTION("""COMPUTED_VALUE"""),45079.64583333333)</f>
        <v>45079.64583</v>
      </c>
      <c r="B105" s="5">
        <f>IFERROR(__xludf.DUMMYFUNCTION("""COMPUTED_VALUE"""),1703.78)</f>
        <v>1703.78</v>
      </c>
    </row>
    <row r="106">
      <c r="A106" s="5">
        <f>IFERROR(__xludf.DUMMYFUNCTION("""COMPUTED_VALUE"""),45082.64583333333)</f>
        <v>45082.64583</v>
      </c>
      <c r="B106" s="5">
        <f>IFERROR(__xludf.DUMMYFUNCTION("""COMPUTED_VALUE"""),1727.63)</f>
        <v>1727.63</v>
      </c>
    </row>
    <row r="107">
      <c r="A107" s="5">
        <f>IFERROR(__xludf.DUMMYFUNCTION("""COMPUTED_VALUE"""),45083.64583333333)</f>
        <v>45083.64583</v>
      </c>
      <c r="B107" s="5">
        <f>IFERROR(__xludf.DUMMYFUNCTION("""COMPUTED_VALUE"""),1759.4)</f>
        <v>1759.4</v>
      </c>
    </row>
    <row r="108">
      <c r="A108" s="5">
        <f>IFERROR(__xludf.DUMMYFUNCTION("""COMPUTED_VALUE"""),45084.64583333333)</f>
        <v>45084.64583</v>
      </c>
      <c r="B108" s="5">
        <f>IFERROR(__xludf.DUMMYFUNCTION("""COMPUTED_VALUE"""),1762.04)</f>
        <v>1762.04</v>
      </c>
    </row>
    <row r="109">
      <c r="A109" s="5">
        <f>IFERROR(__xludf.DUMMYFUNCTION("""COMPUTED_VALUE"""),45085.64583333333)</f>
        <v>45085.64583</v>
      </c>
      <c r="B109" s="5">
        <f>IFERROR(__xludf.DUMMYFUNCTION("""COMPUTED_VALUE"""),1705.17)</f>
        <v>1705.17</v>
      </c>
    </row>
    <row r="110">
      <c r="A110" s="5">
        <f>IFERROR(__xludf.DUMMYFUNCTION("""COMPUTED_VALUE"""),45086.64583333333)</f>
        <v>45086.64583</v>
      </c>
      <c r="B110" s="5">
        <f>IFERROR(__xludf.DUMMYFUNCTION("""COMPUTED_VALUE"""),1708.95)</f>
        <v>1708.95</v>
      </c>
    </row>
    <row r="111">
      <c r="A111" s="5">
        <f>IFERROR(__xludf.DUMMYFUNCTION("""COMPUTED_VALUE"""),45089.64583333333)</f>
        <v>45089.64583</v>
      </c>
      <c r="B111" s="5">
        <f>IFERROR(__xludf.DUMMYFUNCTION("""COMPUTED_VALUE"""),1724.54)</f>
        <v>1724.54</v>
      </c>
    </row>
    <row r="112">
      <c r="A112" s="5">
        <f>IFERROR(__xludf.DUMMYFUNCTION("""COMPUTED_VALUE"""),45090.64583333333)</f>
        <v>45090.64583</v>
      </c>
      <c r="B112" s="5">
        <f>IFERROR(__xludf.DUMMYFUNCTION("""COMPUTED_VALUE"""),1731.07)</f>
        <v>1731.07</v>
      </c>
    </row>
    <row r="113">
      <c r="A113" s="5">
        <f>IFERROR(__xludf.DUMMYFUNCTION("""COMPUTED_VALUE"""),45091.64583333333)</f>
        <v>45091.64583</v>
      </c>
      <c r="B113" s="5">
        <f>IFERROR(__xludf.DUMMYFUNCTION("""COMPUTED_VALUE"""),1772.3)</f>
        <v>1772.3</v>
      </c>
    </row>
    <row r="114">
      <c r="A114" s="5">
        <f>IFERROR(__xludf.DUMMYFUNCTION("""COMPUTED_VALUE"""),45092.64583333333)</f>
        <v>45092.64583</v>
      </c>
      <c r="B114" s="5">
        <f>IFERROR(__xludf.DUMMYFUNCTION("""COMPUTED_VALUE"""),1765.48)</f>
        <v>1765.48</v>
      </c>
    </row>
    <row r="115">
      <c r="A115" s="5">
        <f>IFERROR(__xludf.DUMMYFUNCTION("""COMPUTED_VALUE"""),45093.64583333333)</f>
        <v>45093.64583</v>
      </c>
      <c r="B115" s="5">
        <f>IFERROR(__xludf.DUMMYFUNCTION("""COMPUTED_VALUE"""),1773.7)</f>
        <v>1773.7</v>
      </c>
    </row>
    <row r="116">
      <c r="A116" s="5">
        <f>IFERROR(__xludf.DUMMYFUNCTION("""COMPUTED_VALUE"""),45096.64583333333)</f>
        <v>45096.64583</v>
      </c>
      <c r="B116" s="5">
        <f>IFERROR(__xludf.DUMMYFUNCTION("""COMPUTED_VALUE"""),1754.32)</f>
        <v>1754.32</v>
      </c>
    </row>
    <row r="117">
      <c r="A117" s="5">
        <f>IFERROR(__xludf.DUMMYFUNCTION("""COMPUTED_VALUE"""),45097.64583333333)</f>
        <v>45097.64583</v>
      </c>
      <c r="B117" s="5">
        <f>IFERROR(__xludf.DUMMYFUNCTION("""COMPUTED_VALUE"""),1762.09)</f>
        <v>1762.09</v>
      </c>
    </row>
    <row r="118">
      <c r="A118" s="5">
        <f>IFERROR(__xludf.DUMMYFUNCTION("""COMPUTED_VALUE"""),45098.64583333333)</f>
        <v>45098.64583</v>
      </c>
      <c r="B118" s="5">
        <f>IFERROR(__xludf.DUMMYFUNCTION("""COMPUTED_VALUE"""),1770.86)</f>
        <v>1770.86</v>
      </c>
    </row>
    <row r="119">
      <c r="A119" s="5">
        <f>IFERROR(__xludf.DUMMYFUNCTION("""COMPUTED_VALUE"""),45099.64583333333)</f>
        <v>45099.64583</v>
      </c>
      <c r="B119" s="5">
        <f>IFERROR(__xludf.DUMMYFUNCTION("""COMPUTED_VALUE"""),1743.37)</f>
        <v>1743.37</v>
      </c>
    </row>
    <row r="120">
      <c r="A120" s="5">
        <f>IFERROR(__xludf.DUMMYFUNCTION("""COMPUTED_VALUE"""),45100.64583333333)</f>
        <v>45100.64583</v>
      </c>
      <c r="B120" s="5">
        <f>IFERROR(__xludf.DUMMYFUNCTION("""COMPUTED_VALUE"""),1709.3)</f>
        <v>1709.3</v>
      </c>
    </row>
    <row r="121">
      <c r="A121" s="5">
        <f>IFERROR(__xludf.DUMMYFUNCTION("""COMPUTED_VALUE"""),45103.64583333333)</f>
        <v>45103.64583</v>
      </c>
      <c r="B121" s="5">
        <f>IFERROR(__xludf.DUMMYFUNCTION("""COMPUTED_VALUE"""),1719.96)</f>
        <v>1719.96</v>
      </c>
    </row>
    <row r="122">
      <c r="A122" s="5">
        <f>IFERROR(__xludf.DUMMYFUNCTION("""COMPUTED_VALUE"""),45104.64583333333)</f>
        <v>45104.64583</v>
      </c>
      <c r="B122" s="5">
        <f>IFERROR(__xludf.DUMMYFUNCTION("""COMPUTED_VALUE"""),1726.29)</f>
        <v>1726.29</v>
      </c>
    </row>
    <row r="123">
      <c r="A123" s="5">
        <f>IFERROR(__xludf.DUMMYFUNCTION("""COMPUTED_VALUE"""),45105.64583333333)</f>
        <v>45105.64583</v>
      </c>
      <c r="B123" s="5">
        <f>IFERROR(__xludf.DUMMYFUNCTION("""COMPUTED_VALUE"""),1736.2)</f>
        <v>1736.2</v>
      </c>
    </row>
    <row r="124">
      <c r="A124" s="5">
        <f>IFERROR(__xludf.DUMMYFUNCTION("""COMPUTED_VALUE"""),45107.64583333333)</f>
        <v>45107.64583</v>
      </c>
      <c r="B124" s="5">
        <f>IFERROR(__xludf.DUMMYFUNCTION("""COMPUTED_VALUE"""),1727.78)</f>
        <v>1727.78</v>
      </c>
    </row>
    <row r="125">
      <c r="A125" s="5">
        <f>IFERROR(__xludf.DUMMYFUNCTION("""COMPUTED_VALUE"""),45110.64583333333)</f>
        <v>45110.64583</v>
      </c>
      <c r="B125" s="5">
        <f>IFERROR(__xludf.DUMMYFUNCTION("""COMPUTED_VALUE"""),1786.6)</f>
        <v>1786.6</v>
      </c>
    </row>
    <row r="126">
      <c r="A126" s="5">
        <f>IFERROR(__xludf.DUMMYFUNCTION("""COMPUTED_VALUE"""),45111.64583333333)</f>
        <v>45111.64583</v>
      </c>
      <c r="B126" s="5">
        <f>IFERROR(__xludf.DUMMYFUNCTION("""COMPUTED_VALUE"""),1762.54)</f>
        <v>1762.54</v>
      </c>
    </row>
    <row r="127">
      <c r="A127" s="5">
        <f>IFERROR(__xludf.DUMMYFUNCTION("""COMPUTED_VALUE"""),45112.64583333333)</f>
        <v>45112.64583</v>
      </c>
      <c r="B127" s="5">
        <f>IFERROR(__xludf.DUMMYFUNCTION("""COMPUTED_VALUE"""),1770.86)</f>
        <v>1770.86</v>
      </c>
    </row>
    <row r="128">
      <c r="A128" s="5">
        <f>IFERROR(__xludf.DUMMYFUNCTION("""COMPUTED_VALUE"""),45113.64583333333)</f>
        <v>45113.64583</v>
      </c>
      <c r="B128" s="5">
        <f>IFERROR(__xludf.DUMMYFUNCTION("""COMPUTED_VALUE"""),1761.05)</f>
        <v>1761.05</v>
      </c>
    </row>
    <row r="129">
      <c r="A129" s="5">
        <f>IFERROR(__xludf.DUMMYFUNCTION("""COMPUTED_VALUE"""),45114.64583333333)</f>
        <v>45114.64583</v>
      </c>
      <c r="B129" s="5">
        <f>IFERROR(__xludf.DUMMYFUNCTION("""COMPUTED_VALUE"""),1736.4)</f>
        <v>1736.4</v>
      </c>
    </row>
    <row r="130">
      <c r="A130" s="5">
        <f>IFERROR(__xludf.DUMMYFUNCTION("""COMPUTED_VALUE"""),45117.64583333333)</f>
        <v>45117.64583</v>
      </c>
      <c r="B130" s="5">
        <f>IFERROR(__xludf.DUMMYFUNCTION("""COMPUTED_VALUE"""),1736.1)</f>
        <v>1736.1</v>
      </c>
    </row>
    <row r="131">
      <c r="A131" s="5">
        <f>IFERROR(__xludf.DUMMYFUNCTION("""COMPUTED_VALUE"""),45118.64583333333)</f>
        <v>45118.64583</v>
      </c>
      <c r="B131" s="5">
        <f>IFERROR(__xludf.DUMMYFUNCTION("""COMPUTED_VALUE"""),1760.7)</f>
        <v>1760.7</v>
      </c>
    </row>
    <row r="132">
      <c r="A132" s="5">
        <f>IFERROR(__xludf.DUMMYFUNCTION("""COMPUTED_VALUE"""),45119.64583333333)</f>
        <v>45119.64583</v>
      </c>
      <c r="B132" s="5">
        <f>IFERROR(__xludf.DUMMYFUNCTION("""COMPUTED_VALUE"""),1770.81)</f>
        <v>1770.81</v>
      </c>
    </row>
    <row r="133">
      <c r="A133" s="5">
        <f>IFERROR(__xludf.DUMMYFUNCTION("""COMPUTED_VALUE"""),45120.64583333333)</f>
        <v>45120.64583</v>
      </c>
      <c r="B133" s="5">
        <f>IFERROR(__xludf.DUMMYFUNCTION("""COMPUTED_VALUE"""),1752.83)</f>
        <v>1752.83</v>
      </c>
    </row>
    <row r="134">
      <c r="A134" s="5">
        <f>IFERROR(__xludf.DUMMYFUNCTION("""COMPUTED_VALUE"""),45121.64583333333)</f>
        <v>45121.64583</v>
      </c>
      <c r="B134" s="5">
        <f>IFERROR(__xludf.DUMMYFUNCTION("""COMPUTED_VALUE"""),1746.26)</f>
        <v>1746.26</v>
      </c>
    </row>
    <row r="135">
      <c r="A135" s="5">
        <f>IFERROR(__xludf.DUMMYFUNCTION("""COMPUTED_VALUE"""),45124.64583333333)</f>
        <v>45124.64583</v>
      </c>
      <c r="B135" s="5">
        <f>IFERROR(__xludf.DUMMYFUNCTION("""COMPUTED_VALUE"""),1785.95)</f>
        <v>1785.95</v>
      </c>
    </row>
    <row r="136">
      <c r="A136" s="5">
        <f>IFERROR(__xludf.DUMMYFUNCTION("""COMPUTED_VALUE"""),45125.64583333333)</f>
        <v>45125.64583</v>
      </c>
      <c r="B136" s="5">
        <f>IFERROR(__xludf.DUMMYFUNCTION("""COMPUTED_VALUE"""),1768.02)</f>
        <v>1768.02</v>
      </c>
    </row>
    <row r="137">
      <c r="A137" s="5">
        <f>IFERROR(__xludf.DUMMYFUNCTION("""COMPUTED_VALUE"""),45126.64583333333)</f>
        <v>45126.64583</v>
      </c>
      <c r="B137" s="5">
        <f>IFERROR(__xludf.DUMMYFUNCTION("""COMPUTED_VALUE"""),1777.13)</f>
        <v>1777.13</v>
      </c>
    </row>
    <row r="138">
      <c r="A138" s="5">
        <f>IFERROR(__xludf.DUMMYFUNCTION("""COMPUTED_VALUE"""),45127.64583333333)</f>
        <v>45127.64583</v>
      </c>
      <c r="B138" s="5">
        <f>IFERROR(__xludf.DUMMYFUNCTION("""COMPUTED_VALUE"""),1812.24)</f>
        <v>1812.24</v>
      </c>
    </row>
    <row r="139">
      <c r="A139" s="5">
        <f>IFERROR(__xludf.DUMMYFUNCTION("""COMPUTED_VALUE"""),45128.64583333333)</f>
        <v>45128.64583</v>
      </c>
      <c r="B139" s="5">
        <f>IFERROR(__xludf.DUMMYFUNCTION("""COMPUTED_VALUE"""),1797.45)</f>
        <v>1797.45</v>
      </c>
    </row>
    <row r="140">
      <c r="A140" s="5">
        <f>IFERROR(__xludf.DUMMYFUNCTION("""COMPUTED_VALUE"""),45131.64583333333)</f>
        <v>45131.64583</v>
      </c>
      <c r="B140" s="5">
        <f>IFERROR(__xludf.DUMMYFUNCTION("""COMPUTED_VALUE"""),1805.87)</f>
        <v>1805.87</v>
      </c>
    </row>
    <row r="141">
      <c r="A141" s="5">
        <f>IFERROR(__xludf.DUMMYFUNCTION("""COMPUTED_VALUE"""),45132.64583333333)</f>
        <v>45132.64583</v>
      </c>
      <c r="B141" s="5">
        <f>IFERROR(__xludf.DUMMYFUNCTION("""COMPUTED_VALUE"""),1821.81)</f>
        <v>1821.81</v>
      </c>
    </row>
    <row r="142">
      <c r="A142" s="5">
        <f>IFERROR(__xludf.DUMMYFUNCTION("""COMPUTED_VALUE"""),45133.64583333333)</f>
        <v>45133.64583</v>
      </c>
      <c r="B142" s="5">
        <f>IFERROR(__xludf.DUMMYFUNCTION("""COMPUTED_VALUE"""),1831.82)</f>
        <v>1831.82</v>
      </c>
    </row>
    <row r="143">
      <c r="A143" s="5">
        <f>IFERROR(__xludf.DUMMYFUNCTION("""COMPUTED_VALUE"""),45134.64583333333)</f>
        <v>45134.64583</v>
      </c>
      <c r="B143" s="5">
        <f>IFERROR(__xludf.DUMMYFUNCTION("""COMPUTED_VALUE"""),1815.28)</f>
        <v>1815.28</v>
      </c>
    </row>
    <row r="144">
      <c r="A144" s="5">
        <f>IFERROR(__xludf.DUMMYFUNCTION("""COMPUTED_VALUE"""),45135.64583333333)</f>
        <v>45135.64583</v>
      </c>
      <c r="B144" s="5">
        <f>IFERROR(__xludf.DUMMYFUNCTION("""COMPUTED_VALUE"""),1816.58)</f>
        <v>1816.58</v>
      </c>
    </row>
    <row r="145">
      <c r="A145" s="5">
        <f>IFERROR(__xludf.DUMMYFUNCTION("""COMPUTED_VALUE"""),45138.64583333333)</f>
        <v>45138.64583</v>
      </c>
      <c r="B145" s="5">
        <f>IFERROR(__xludf.DUMMYFUNCTION("""COMPUTED_VALUE"""),1842.13)</f>
        <v>1842.13</v>
      </c>
    </row>
    <row r="146">
      <c r="A146" s="5">
        <f>IFERROR(__xludf.DUMMYFUNCTION("""COMPUTED_VALUE"""),45139.64583333333)</f>
        <v>45139.64583</v>
      </c>
      <c r="B146" s="5">
        <f>IFERROR(__xludf.DUMMYFUNCTION("""COMPUTED_VALUE"""),1830.42)</f>
        <v>1830.42</v>
      </c>
    </row>
    <row r="147">
      <c r="A147" s="5">
        <f>IFERROR(__xludf.DUMMYFUNCTION("""COMPUTED_VALUE"""),45140.64583333333)</f>
        <v>45140.64583</v>
      </c>
      <c r="B147" s="5">
        <f>IFERROR(__xludf.DUMMYFUNCTION("""COMPUTED_VALUE"""),1813.79)</f>
        <v>1813.79</v>
      </c>
    </row>
    <row r="148">
      <c r="A148" s="5">
        <f>IFERROR(__xludf.DUMMYFUNCTION("""COMPUTED_VALUE"""),45141.64583333333)</f>
        <v>45141.64583</v>
      </c>
      <c r="B148" s="5">
        <f>IFERROR(__xludf.DUMMYFUNCTION("""COMPUTED_VALUE"""),1823.3)</f>
        <v>1823.3</v>
      </c>
    </row>
    <row r="149">
      <c r="A149" s="5">
        <f>IFERROR(__xludf.DUMMYFUNCTION("""COMPUTED_VALUE"""),45142.64583333333)</f>
        <v>45142.64583</v>
      </c>
      <c r="B149" s="5">
        <f>IFERROR(__xludf.DUMMYFUNCTION("""COMPUTED_VALUE"""),1818.22)</f>
        <v>1818.22</v>
      </c>
    </row>
    <row r="150">
      <c r="A150" s="5">
        <f>IFERROR(__xludf.DUMMYFUNCTION("""COMPUTED_VALUE"""),45145.64583333333)</f>
        <v>45145.64583</v>
      </c>
      <c r="B150" s="5">
        <f>IFERROR(__xludf.DUMMYFUNCTION("""COMPUTED_VALUE"""),1848.25)</f>
        <v>1848.25</v>
      </c>
    </row>
    <row r="151">
      <c r="A151" s="5">
        <f>IFERROR(__xludf.DUMMYFUNCTION("""COMPUTED_VALUE"""),45146.64583333333)</f>
        <v>45146.64583</v>
      </c>
      <c r="B151" s="5">
        <f>IFERROR(__xludf.DUMMYFUNCTION("""COMPUTED_VALUE"""),1837.15)</f>
        <v>1837.15</v>
      </c>
    </row>
    <row r="152">
      <c r="A152" s="5">
        <f>IFERROR(__xludf.DUMMYFUNCTION("""COMPUTED_VALUE"""),45147.64583333333)</f>
        <v>45147.64583</v>
      </c>
      <c r="B152" s="5">
        <f>IFERROR(__xludf.DUMMYFUNCTION("""COMPUTED_VALUE"""),1838.34)</f>
        <v>1838.34</v>
      </c>
    </row>
    <row r="153">
      <c r="A153" s="5">
        <f>IFERROR(__xludf.DUMMYFUNCTION("""COMPUTED_VALUE"""),45148.64583333333)</f>
        <v>45148.64583</v>
      </c>
      <c r="B153" s="5">
        <f>IFERROR(__xludf.DUMMYFUNCTION("""COMPUTED_VALUE"""),1823.05)</f>
        <v>1823.05</v>
      </c>
    </row>
    <row r="154">
      <c r="A154" s="5">
        <f>IFERROR(__xludf.DUMMYFUNCTION("""COMPUTED_VALUE"""),45149.64583333333)</f>
        <v>45149.64583</v>
      </c>
      <c r="B154" s="5">
        <f>IFERROR(__xludf.DUMMYFUNCTION("""COMPUTED_VALUE"""),1820.31)</f>
        <v>1820.31</v>
      </c>
    </row>
    <row r="155">
      <c r="A155" s="5">
        <f>IFERROR(__xludf.DUMMYFUNCTION("""COMPUTED_VALUE"""),45152.64583333333)</f>
        <v>45152.64583</v>
      </c>
      <c r="B155" s="5">
        <f>IFERROR(__xludf.DUMMYFUNCTION("""COMPUTED_VALUE"""),1804.57)</f>
        <v>1804.57</v>
      </c>
    </row>
    <row r="156">
      <c r="A156" s="5">
        <f>IFERROR(__xludf.DUMMYFUNCTION("""COMPUTED_VALUE"""),45154.64583333333)</f>
        <v>45154.64583</v>
      </c>
      <c r="B156" s="5">
        <f>IFERROR(__xludf.DUMMYFUNCTION("""COMPUTED_VALUE"""),1809.7)</f>
        <v>1809.7</v>
      </c>
    </row>
    <row r="157">
      <c r="A157" s="5">
        <f>IFERROR(__xludf.DUMMYFUNCTION("""COMPUTED_VALUE"""),45155.64583333333)</f>
        <v>45155.64583</v>
      </c>
      <c r="B157" s="5">
        <f>IFERROR(__xludf.DUMMYFUNCTION("""COMPUTED_VALUE"""),1793.72)</f>
        <v>1793.72</v>
      </c>
    </row>
    <row r="158">
      <c r="A158" s="5">
        <f>IFERROR(__xludf.DUMMYFUNCTION("""COMPUTED_VALUE"""),45156.64583333333)</f>
        <v>45156.64583</v>
      </c>
      <c r="B158" s="5">
        <f>IFERROR(__xludf.DUMMYFUNCTION("""COMPUTED_VALUE"""),1783.86)</f>
        <v>1783.86</v>
      </c>
    </row>
    <row r="159">
      <c r="A159" s="5">
        <f>IFERROR(__xludf.DUMMYFUNCTION("""COMPUTED_VALUE"""),45159.64583333333)</f>
        <v>45159.64583</v>
      </c>
      <c r="B159" s="5">
        <f>IFERROR(__xludf.DUMMYFUNCTION("""COMPUTED_VALUE"""),1801.24)</f>
        <v>1801.24</v>
      </c>
    </row>
    <row r="160">
      <c r="A160" s="5">
        <f>IFERROR(__xludf.DUMMYFUNCTION("""COMPUTED_VALUE"""),45160.64583333333)</f>
        <v>45160.64583</v>
      </c>
      <c r="B160" s="5">
        <f>IFERROR(__xludf.DUMMYFUNCTION("""COMPUTED_VALUE"""),1798.65)</f>
        <v>1798.65</v>
      </c>
    </row>
    <row r="161">
      <c r="A161" s="5">
        <f>IFERROR(__xludf.DUMMYFUNCTION("""COMPUTED_VALUE"""),45161.64583333333)</f>
        <v>45161.64583</v>
      </c>
      <c r="B161" s="5">
        <f>IFERROR(__xludf.DUMMYFUNCTION("""COMPUTED_VALUE"""),1790.53)</f>
        <v>1790.53</v>
      </c>
    </row>
    <row r="162">
      <c r="A162" s="5">
        <f>IFERROR(__xludf.DUMMYFUNCTION("""COMPUTED_VALUE"""),45162.64583333333)</f>
        <v>45162.64583</v>
      </c>
      <c r="B162" s="5">
        <f>IFERROR(__xludf.DUMMYFUNCTION("""COMPUTED_VALUE"""),1771.01)</f>
        <v>1771.01</v>
      </c>
    </row>
    <row r="163">
      <c r="A163" s="5">
        <f>IFERROR(__xludf.DUMMYFUNCTION("""COMPUTED_VALUE"""),45163.64583333333)</f>
        <v>45163.64583</v>
      </c>
      <c r="B163" s="5">
        <f>IFERROR(__xludf.DUMMYFUNCTION("""COMPUTED_VALUE"""),1769.22)</f>
        <v>1769.22</v>
      </c>
    </row>
    <row r="164">
      <c r="A164" s="5">
        <f>IFERROR(__xludf.DUMMYFUNCTION("""COMPUTED_VALUE"""),45166.64583333333)</f>
        <v>45166.64583</v>
      </c>
      <c r="B164" s="5">
        <f>IFERROR(__xludf.DUMMYFUNCTION("""COMPUTED_VALUE"""),1777.58)</f>
        <v>1777.58</v>
      </c>
    </row>
    <row r="165">
      <c r="A165" s="5">
        <f>IFERROR(__xludf.DUMMYFUNCTION("""COMPUTED_VALUE"""),45167.64583333333)</f>
        <v>45167.64583</v>
      </c>
      <c r="B165" s="5">
        <f>IFERROR(__xludf.DUMMYFUNCTION("""COMPUTED_VALUE"""),1794.66)</f>
        <v>1794.66</v>
      </c>
    </row>
    <row r="166">
      <c r="A166" s="5">
        <f>IFERROR(__xludf.DUMMYFUNCTION("""COMPUTED_VALUE"""),45168.64583333333)</f>
        <v>45168.64583</v>
      </c>
      <c r="B166" s="5">
        <f>IFERROR(__xludf.DUMMYFUNCTION("""COMPUTED_VALUE"""),1799.49)</f>
        <v>1799.49</v>
      </c>
    </row>
    <row r="167">
      <c r="A167" s="5">
        <f>IFERROR(__xludf.DUMMYFUNCTION("""COMPUTED_VALUE"""),45169.64583333333)</f>
        <v>45169.64583</v>
      </c>
      <c r="B167" s="5">
        <f>IFERROR(__xludf.DUMMYFUNCTION("""COMPUTED_VALUE"""),1783.86)</f>
        <v>1783.86</v>
      </c>
    </row>
    <row r="168">
      <c r="A168" s="5">
        <f>IFERROR(__xludf.DUMMYFUNCTION("""COMPUTED_VALUE"""),45170.64583333333)</f>
        <v>45170.64583</v>
      </c>
      <c r="B168" s="5">
        <f>IFERROR(__xludf.DUMMYFUNCTION("""COMPUTED_VALUE"""),1804.33)</f>
        <v>1804.33</v>
      </c>
    </row>
    <row r="169">
      <c r="A169" s="5">
        <f>IFERROR(__xludf.DUMMYFUNCTION("""COMPUTED_VALUE"""),45173.64583333333)</f>
        <v>45173.64583</v>
      </c>
      <c r="B169" s="5">
        <f>IFERROR(__xludf.DUMMYFUNCTION("""COMPUTED_VALUE"""),1833.76)</f>
        <v>1833.76</v>
      </c>
    </row>
    <row r="170">
      <c r="A170" s="5">
        <f>IFERROR(__xludf.DUMMYFUNCTION("""COMPUTED_VALUE"""),45174.64583333333)</f>
        <v>45174.64583</v>
      </c>
      <c r="B170" s="5">
        <f>IFERROR(__xludf.DUMMYFUNCTION("""COMPUTED_VALUE"""),1846.46)</f>
        <v>1846.46</v>
      </c>
    </row>
    <row r="171">
      <c r="A171" s="5">
        <f>IFERROR(__xludf.DUMMYFUNCTION("""COMPUTED_VALUE"""),45175.64583333333)</f>
        <v>45175.64583</v>
      </c>
      <c r="B171" s="5">
        <f>IFERROR(__xludf.DUMMYFUNCTION("""COMPUTED_VALUE"""),1831.22)</f>
        <v>1831.22</v>
      </c>
    </row>
    <row r="172">
      <c r="A172" s="5">
        <f>IFERROR(__xludf.DUMMYFUNCTION("""COMPUTED_VALUE"""),45176.64583333333)</f>
        <v>45176.64583</v>
      </c>
      <c r="B172" s="5">
        <f>IFERROR(__xludf.DUMMYFUNCTION("""COMPUTED_VALUE"""),1840.08)</f>
        <v>1840.08</v>
      </c>
    </row>
    <row r="173">
      <c r="A173" s="5">
        <f>IFERROR(__xludf.DUMMYFUNCTION("""COMPUTED_VALUE"""),45177.64583333333)</f>
        <v>45177.64583</v>
      </c>
      <c r="B173" s="5">
        <f>IFERROR(__xludf.DUMMYFUNCTION("""COMPUTED_VALUE"""),1842.42)</f>
        <v>1842.42</v>
      </c>
    </row>
    <row r="174">
      <c r="A174" s="5">
        <f>IFERROR(__xludf.DUMMYFUNCTION("""COMPUTED_VALUE"""),45180.64583333333)</f>
        <v>45180.64583</v>
      </c>
      <c r="B174" s="5">
        <f>IFERROR(__xludf.DUMMYFUNCTION("""COMPUTED_VALUE"""),1854.97)</f>
        <v>1854.97</v>
      </c>
    </row>
    <row r="175">
      <c r="A175" s="5">
        <f>IFERROR(__xludf.DUMMYFUNCTION("""COMPUTED_VALUE"""),45181.64583333333)</f>
        <v>45181.64583</v>
      </c>
      <c r="B175" s="5">
        <f>IFERROR(__xludf.DUMMYFUNCTION("""COMPUTED_VALUE"""),1863.54)</f>
        <v>1863.54</v>
      </c>
    </row>
    <row r="176">
      <c r="A176" s="5">
        <f>IFERROR(__xludf.DUMMYFUNCTION("""COMPUTED_VALUE"""),45182.64583333333)</f>
        <v>45182.64583</v>
      </c>
      <c r="B176" s="5">
        <f>IFERROR(__xludf.DUMMYFUNCTION("""COMPUTED_VALUE"""),1925.34)</f>
        <v>1925.34</v>
      </c>
    </row>
    <row r="177">
      <c r="A177" s="5">
        <f>IFERROR(__xludf.DUMMYFUNCTION("""COMPUTED_VALUE"""),45183.64583333333)</f>
        <v>45183.64583</v>
      </c>
      <c r="B177" s="5">
        <f>IFERROR(__xludf.DUMMYFUNCTION("""COMPUTED_VALUE"""),1923.95)</f>
        <v>1923.95</v>
      </c>
    </row>
    <row r="178">
      <c r="A178" s="5">
        <f>IFERROR(__xludf.DUMMYFUNCTION("""COMPUTED_VALUE"""),45184.64583333333)</f>
        <v>45184.64583</v>
      </c>
      <c r="B178" s="5">
        <f>IFERROR(__xludf.DUMMYFUNCTION("""COMPUTED_VALUE"""),1965.04)</f>
        <v>1965.04</v>
      </c>
    </row>
    <row r="179">
      <c r="A179" s="5">
        <f>IFERROR(__xludf.DUMMYFUNCTION("""COMPUTED_VALUE"""),45187.64583333333)</f>
        <v>45187.64583</v>
      </c>
      <c r="B179" s="5">
        <f>IFERROR(__xludf.DUMMYFUNCTION("""COMPUTED_VALUE"""),1949.7)</f>
        <v>1949.7</v>
      </c>
    </row>
    <row r="180">
      <c r="A180" s="5">
        <f>IFERROR(__xludf.DUMMYFUNCTION("""COMPUTED_VALUE"""),45189.64583333333)</f>
        <v>45189.64583</v>
      </c>
      <c r="B180" s="5">
        <f>IFERROR(__xludf.DUMMYFUNCTION("""COMPUTED_VALUE"""),1937.0)</f>
        <v>1937</v>
      </c>
    </row>
    <row r="181">
      <c r="A181" s="5">
        <f>IFERROR(__xludf.DUMMYFUNCTION("""COMPUTED_VALUE"""),45190.64583333333)</f>
        <v>45190.64583</v>
      </c>
      <c r="B181" s="5">
        <f>IFERROR(__xludf.DUMMYFUNCTION("""COMPUTED_VALUE"""),1903.93)</f>
        <v>1903.93</v>
      </c>
    </row>
    <row r="182">
      <c r="A182" s="5">
        <f>IFERROR(__xludf.DUMMYFUNCTION("""COMPUTED_VALUE"""),45191.64583333333)</f>
        <v>45191.64583</v>
      </c>
      <c r="B182" s="5">
        <f>IFERROR(__xludf.DUMMYFUNCTION("""COMPUTED_VALUE"""),1904.38)</f>
        <v>1904.38</v>
      </c>
    </row>
    <row r="183">
      <c r="A183" s="5">
        <f>IFERROR(__xludf.DUMMYFUNCTION("""COMPUTED_VALUE"""),45194.64583333333)</f>
        <v>45194.64583</v>
      </c>
      <c r="B183" s="5">
        <f>IFERROR(__xludf.DUMMYFUNCTION("""COMPUTED_VALUE"""),1932.17)</f>
        <v>1932.17</v>
      </c>
    </row>
    <row r="184">
      <c r="A184" s="5">
        <f>IFERROR(__xludf.DUMMYFUNCTION("""COMPUTED_VALUE"""),45195.64583333333)</f>
        <v>45195.64583</v>
      </c>
      <c r="B184" s="5">
        <f>IFERROR(__xludf.DUMMYFUNCTION("""COMPUTED_VALUE"""),1950.25)</f>
        <v>1950.25</v>
      </c>
    </row>
    <row r="185">
      <c r="A185" s="5">
        <f>IFERROR(__xludf.DUMMYFUNCTION("""COMPUTED_VALUE"""),45196.64583333333)</f>
        <v>45196.64583</v>
      </c>
      <c r="B185" s="5">
        <f>IFERROR(__xludf.DUMMYFUNCTION("""COMPUTED_VALUE"""),1923.45)</f>
        <v>1923.45</v>
      </c>
    </row>
    <row r="186">
      <c r="A186" s="5">
        <f>IFERROR(__xludf.DUMMYFUNCTION("""COMPUTED_VALUE"""),45197.64583333333)</f>
        <v>45197.64583</v>
      </c>
      <c r="B186" s="5">
        <f>IFERROR(__xludf.DUMMYFUNCTION("""COMPUTED_VALUE"""),1898.95)</f>
        <v>1898.95</v>
      </c>
    </row>
    <row r="187">
      <c r="A187" s="5">
        <f>IFERROR(__xludf.DUMMYFUNCTION("""COMPUTED_VALUE"""),45198.64583333333)</f>
        <v>45198.64583</v>
      </c>
      <c r="B187" s="5">
        <f>IFERROR(__xludf.DUMMYFUNCTION("""COMPUTED_VALUE"""),1934.71)</f>
        <v>1934.71</v>
      </c>
    </row>
    <row r="188">
      <c r="A188" s="5">
        <f>IFERROR(__xludf.DUMMYFUNCTION("""COMPUTED_VALUE"""),45202.64583333333)</f>
        <v>45202.64583</v>
      </c>
      <c r="B188" s="5">
        <f>IFERROR(__xludf.DUMMYFUNCTION("""COMPUTED_VALUE"""),1913.84)</f>
        <v>1913.84</v>
      </c>
    </row>
    <row r="189">
      <c r="A189" s="5">
        <f>IFERROR(__xludf.DUMMYFUNCTION("""COMPUTED_VALUE"""),45203.64583333333)</f>
        <v>45203.64583</v>
      </c>
      <c r="B189" s="5">
        <f>IFERROR(__xludf.DUMMYFUNCTION("""COMPUTED_VALUE"""),1888.34)</f>
        <v>1888.34</v>
      </c>
    </row>
    <row r="190">
      <c r="A190" s="5">
        <f>IFERROR(__xludf.DUMMYFUNCTION("""COMPUTED_VALUE"""),45204.64583333333)</f>
        <v>45204.64583</v>
      </c>
      <c r="B190" s="5">
        <f>IFERROR(__xludf.DUMMYFUNCTION("""COMPUTED_VALUE"""),1882.66)</f>
        <v>1882.66</v>
      </c>
    </row>
    <row r="191">
      <c r="A191" s="5">
        <f>IFERROR(__xludf.DUMMYFUNCTION("""COMPUTED_VALUE"""),45205.64583333333)</f>
        <v>45205.64583</v>
      </c>
      <c r="B191" s="5">
        <f>IFERROR(__xludf.DUMMYFUNCTION("""COMPUTED_VALUE"""),1895.76)</f>
        <v>1895.76</v>
      </c>
    </row>
    <row r="192">
      <c r="A192" s="5">
        <f>IFERROR(__xludf.DUMMYFUNCTION("""COMPUTED_VALUE"""),45208.64583333333)</f>
        <v>45208.64583</v>
      </c>
      <c r="B192" s="5">
        <f>IFERROR(__xludf.DUMMYFUNCTION("""COMPUTED_VALUE"""),1881.52)</f>
        <v>1881.52</v>
      </c>
    </row>
    <row r="193">
      <c r="A193" s="5">
        <f>IFERROR(__xludf.DUMMYFUNCTION("""COMPUTED_VALUE"""),45209.64583333333)</f>
        <v>45209.64583</v>
      </c>
      <c r="B193" s="5">
        <f>IFERROR(__xludf.DUMMYFUNCTION("""COMPUTED_VALUE"""),1911.3)</f>
        <v>1911.3</v>
      </c>
    </row>
    <row r="194">
      <c r="A194" s="5">
        <f>IFERROR(__xludf.DUMMYFUNCTION("""COMPUTED_VALUE"""),45210.64583333333)</f>
        <v>45210.64583</v>
      </c>
      <c r="B194" s="5">
        <f>IFERROR(__xludf.DUMMYFUNCTION("""COMPUTED_VALUE"""),1972.26)</f>
        <v>1972.26</v>
      </c>
    </row>
    <row r="195">
      <c r="A195" s="5">
        <f>IFERROR(__xludf.DUMMYFUNCTION("""COMPUTED_VALUE"""),45211.64583333333)</f>
        <v>45211.64583</v>
      </c>
      <c r="B195" s="5">
        <f>IFERROR(__xludf.DUMMYFUNCTION("""COMPUTED_VALUE"""),1993.87)</f>
        <v>1993.87</v>
      </c>
    </row>
    <row r="196">
      <c r="A196" s="5">
        <f>IFERROR(__xludf.DUMMYFUNCTION("""COMPUTED_VALUE"""),45212.64583333333)</f>
        <v>45212.64583</v>
      </c>
      <c r="B196" s="5">
        <f>IFERROR(__xludf.DUMMYFUNCTION("""COMPUTED_VALUE"""),1974.75)</f>
        <v>1974.75</v>
      </c>
    </row>
    <row r="197">
      <c r="A197" s="5">
        <f>IFERROR(__xludf.DUMMYFUNCTION("""COMPUTED_VALUE"""),45215.64583333333)</f>
        <v>45215.64583</v>
      </c>
      <c r="B197" s="5">
        <f>IFERROR(__xludf.DUMMYFUNCTION("""COMPUTED_VALUE"""),1965.88)</f>
        <v>1965.88</v>
      </c>
    </row>
    <row r="198">
      <c r="A198" s="5">
        <f>IFERROR(__xludf.DUMMYFUNCTION("""COMPUTED_VALUE"""),45216.64583333333)</f>
        <v>45216.64583</v>
      </c>
      <c r="B198" s="5">
        <f>IFERROR(__xludf.DUMMYFUNCTION("""COMPUTED_VALUE"""),1966.63)</f>
        <v>1966.63</v>
      </c>
    </row>
    <row r="199">
      <c r="A199" s="5">
        <f>IFERROR(__xludf.DUMMYFUNCTION("""COMPUTED_VALUE"""),45217.64583333333)</f>
        <v>45217.64583</v>
      </c>
      <c r="B199" s="5">
        <f>IFERROR(__xludf.DUMMYFUNCTION("""COMPUTED_VALUE"""),1947.95)</f>
        <v>1947.95</v>
      </c>
    </row>
    <row r="200">
      <c r="A200" s="5">
        <f>IFERROR(__xludf.DUMMYFUNCTION("""COMPUTED_VALUE"""),45218.64583333333)</f>
        <v>45218.64583</v>
      </c>
      <c r="B200" s="5">
        <f>IFERROR(__xludf.DUMMYFUNCTION("""COMPUTED_VALUE"""),1967.88)</f>
        <v>1967.88</v>
      </c>
    </row>
    <row r="201">
      <c r="A201" s="5">
        <f>IFERROR(__xludf.DUMMYFUNCTION("""COMPUTED_VALUE"""),45219.64583333333)</f>
        <v>45219.64583</v>
      </c>
      <c r="B201" s="5">
        <f>IFERROR(__xludf.DUMMYFUNCTION("""COMPUTED_VALUE"""),1938.64)</f>
        <v>1938.64</v>
      </c>
    </row>
    <row r="202">
      <c r="A202" s="5">
        <f>IFERROR(__xludf.DUMMYFUNCTION("""COMPUTED_VALUE"""),45222.64583333333)</f>
        <v>45222.64583</v>
      </c>
      <c r="B202" s="5">
        <f>IFERROR(__xludf.DUMMYFUNCTION("""COMPUTED_VALUE"""),1895.21)</f>
        <v>1895.21</v>
      </c>
    </row>
    <row r="203">
      <c r="A203" s="5">
        <f>IFERROR(__xludf.DUMMYFUNCTION("""COMPUTED_VALUE"""),45224.64583333333)</f>
        <v>45224.64583</v>
      </c>
      <c r="B203" s="5">
        <f>IFERROR(__xludf.DUMMYFUNCTION("""COMPUTED_VALUE"""),1870.01)</f>
        <v>1870.01</v>
      </c>
    </row>
    <row r="204">
      <c r="A204" s="5">
        <f>IFERROR(__xludf.DUMMYFUNCTION("""COMPUTED_VALUE"""),45225.64583333333)</f>
        <v>45225.64583</v>
      </c>
      <c r="B204" s="5">
        <f>IFERROR(__xludf.DUMMYFUNCTION("""COMPUTED_VALUE"""),1842.22)</f>
        <v>1842.22</v>
      </c>
    </row>
    <row r="205">
      <c r="A205" s="5">
        <f>IFERROR(__xludf.DUMMYFUNCTION("""COMPUTED_VALUE"""),45226.64583333333)</f>
        <v>45226.64583</v>
      </c>
      <c r="B205" s="5">
        <f>IFERROR(__xludf.DUMMYFUNCTION("""COMPUTED_VALUE"""),1848.65)</f>
        <v>1848.65</v>
      </c>
    </row>
    <row r="206">
      <c r="A206" s="5">
        <f>IFERROR(__xludf.DUMMYFUNCTION("""COMPUTED_VALUE"""),45229.64583333333)</f>
        <v>45229.64583</v>
      </c>
      <c r="B206" s="5">
        <f>IFERROR(__xludf.DUMMYFUNCTION("""COMPUTED_VALUE"""),1871.36)</f>
        <v>1871.36</v>
      </c>
    </row>
    <row r="207">
      <c r="A207" s="5">
        <f>IFERROR(__xludf.DUMMYFUNCTION("""COMPUTED_VALUE"""),45230.64583333333)</f>
        <v>45230.64583</v>
      </c>
      <c r="B207" s="5">
        <f>IFERROR(__xludf.DUMMYFUNCTION("""COMPUTED_VALUE"""),1879.23)</f>
        <v>1879.23</v>
      </c>
    </row>
    <row r="208">
      <c r="A208" s="5">
        <f>IFERROR(__xludf.DUMMYFUNCTION("""COMPUTED_VALUE"""),45231.64583333333)</f>
        <v>45231.64583</v>
      </c>
      <c r="B208" s="5">
        <f>IFERROR(__xludf.DUMMYFUNCTION("""COMPUTED_VALUE"""),1861.15)</f>
        <v>1861.15</v>
      </c>
    </row>
    <row r="209">
      <c r="A209" s="5">
        <f>IFERROR(__xludf.DUMMYFUNCTION("""COMPUTED_VALUE"""),45232.64583333333)</f>
        <v>45232.64583</v>
      </c>
      <c r="B209" s="5">
        <f>IFERROR(__xludf.DUMMYFUNCTION("""COMPUTED_VALUE"""),1890.23)</f>
        <v>1890.23</v>
      </c>
    </row>
    <row r="210">
      <c r="A210" s="5">
        <f>IFERROR(__xludf.DUMMYFUNCTION("""COMPUTED_VALUE"""),45233.64583333333)</f>
        <v>45233.64583</v>
      </c>
      <c r="B210" s="5">
        <f>IFERROR(__xludf.DUMMYFUNCTION("""COMPUTED_VALUE"""),1888.69)</f>
        <v>1888.69</v>
      </c>
    </row>
    <row r="211">
      <c r="A211" s="5">
        <f>IFERROR(__xludf.DUMMYFUNCTION("""COMPUTED_VALUE"""),45236.64583333333)</f>
        <v>45236.64583</v>
      </c>
      <c r="B211" s="5">
        <f>IFERROR(__xludf.DUMMYFUNCTION("""COMPUTED_VALUE"""),1911.1)</f>
        <v>1911.1</v>
      </c>
    </row>
    <row r="212">
      <c r="A212" s="5">
        <f>IFERROR(__xludf.DUMMYFUNCTION("""COMPUTED_VALUE"""),45237.64583333333)</f>
        <v>45237.64583</v>
      </c>
      <c r="B212" s="5">
        <f>IFERROR(__xludf.DUMMYFUNCTION("""COMPUTED_VALUE"""),1913.94)</f>
        <v>1913.94</v>
      </c>
    </row>
    <row r="213">
      <c r="A213" s="5">
        <f>IFERROR(__xludf.DUMMYFUNCTION("""COMPUTED_VALUE"""),45238.64583333333)</f>
        <v>45238.64583</v>
      </c>
      <c r="B213" s="5">
        <f>IFERROR(__xludf.DUMMYFUNCTION("""COMPUTED_VALUE"""),1926.19)</f>
        <v>1926.19</v>
      </c>
    </row>
    <row r="214">
      <c r="A214" s="5">
        <f>IFERROR(__xludf.DUMMYFUNCTION("""COMPUTED_VALUE"""),45239.64583333333)</f>
        <v>45239.64583</v>
      </c>
      <c r="B214" s="5">
        <f>IFERROR(__xludf.DUMMYFUNCTION("""COMPUTED_VALUE"""),1927.34)</f>
        <v>1927.34</v>
      </c>
    </row>
    <row r="215">
      <c r="A215" s="5">
        <f>IFERROR(__xludf.DUMMYFUNCTION("""COMPUTED_VALUE"""),45240.64583333333)</f>
        <v>45240.64583</v>
      </c>
      <c r="B215" s="5">
        <f>IFERROR(__xludf.DUMMYFUNCTION("""COMPUTED_VALUE"""),1935.3)</f>
        <v>1935.3</v>
      </c>
    </row>
    <row r="216">
      <c r="A216" s="5">
        <f>IFERROR(__xludf.DUMMYFUNCTION("""COMPUTED_VALUE"""),45243.64583333333)</f>
        <v>45243.64583</v>
      </c>
      <c r="B216" s="5">
        <f>IFERROR(__xludf.DUMMYFUNCTION("""COMPUTED_VALUE"""),1921.21)</f>
        <v>1921.21</v>
      </c>
    </row>
    <row r="217">
      <c r="A217" s="5">
        <f>IFERROR(__xludf.DUMMYFUNCTION("""COMPUTED_VALUE"""),45245.64583333333)</f>
        <v>45245.64583</v>
      </c>
      <c r="B217" s="5">
        <f>IFERROR(__xludf.DUMMYFUNCTION("""COMPUTED_VALUE"""),1936.25)</f>
        <v>1936.25</v>
      </c>
    </row>
    <row r="218">
      <c r="A218" s="5">
        <f>IFERROR(__xludf.DUMMYFUNCTION("""COMPUTED_VALUE"""),45246.64583333333)</f>
        <v>45246.64583</v>
      </c>
      <c r="B218" s="5">
        <f>IFERROR(__xludf.DUMMYFUNCTION("""COMPUTED_VALUE"""),1934.91)</f>
        <v>1934.91</v>
      </c>
    </row>
    <row r="219">
      <c r="A219" s="5">
        <f>IFERROR(__xludf.DUMMYFUNCTION("""COMPUTED_VALUE"""),45247.64583333333)</f>
        <v>45247.64583</v>
      </c>
      <c r="B219" s="5">
        <f>IFERROR(__xludf.DUMMYFUNCTION("""COMPUTED_VALUE"""),1962.75)</f>
        <v>1962.75</v>
      </c>
    </row>
    <row r="220">
      <c r="A220" s="5">
        <f>IFERROR(__xludf.DUMMYFUNCTION("""COMPUTED_VALUE"""),45250.64583333333)</f>
        <v>45250.64583</v>
      </c>
      <c r="B220" s="5">
        <f>IFERROR(__xludf.DUMMYFUNCTION("""COMPUTED_VALUE"""),1964.49)</f>
        <v>1964.49</v>
      </c>
    </row>
    <row r="221">
      <c r="A221" s="5">
        <f>IFERROR(__xludf.DUMMYFUNCTION("""COMPUTED_VALUE"""),45251.64583333333)</f>
        <v>45251.64583</v>
      </c>
      <c r="B221" s="5">
        <f>IFERROR(__xludf.DUMMYFUNCTION("""COMPUTED_VALUE"""),1969.62)</f>
        <v>1969.62</v>
      </c>
    </row>
    <row r="222">
      <c r="A222" s="5">
        <f>IFERROR(__xludf.DUMMYFUNCTION("""COMPUTED_VALUE"""),45252.64583333333)</f>
        <v>45252.64583</v>
      </c>
      <c r="B222" s="5">
        <f>IFERROR(__xludf.DUMMYFUNCTION("""COMPUTED_VALUE"""),1966.28)</f>
        <v>1966.28</v>
      </c>
    </row>
    <row r="223">
      <c r="A223" s="5">
        <f>IFERROR(__xludf.DUMMYFUNCTION("""COMPUTED_VALUE"""),45253.64583333333)</f>
        <v>45253.64583</v>
      </c>
      <c r="B223" s="5">
        <f>IFERROR(__xludf.DUMMYFUNCTION("""COMPUTED_VALUE"""),1949.15)</f>
        <v>1949.15</v>
      </c>
    </row>
    <row r="224">
      <c r="A224" s="5">
        <f>IFERROR(__xludf.DUMMYFUNCTION("""COMPUTED_VALUE"""),45254.64583333333)</f>
        <v>45254.64583</v>
      </c>
      <c r="B224" s="5">
        <f>IFERROR(__xludf.DUMMYFUNCTION("""COMPUTED_VALUE"""),1941.68)</f>
        <v>1941.68</v>
      </c>
    </row>
    <row r="225">
      <c r="A225" s="5">
        <f>IFERROR(__xludf.DUMMYFUNCTION("""COMPUTED_VALUE"""),45258.64583333333)</f>
        <v>45258.64583</v>
      </c>
      <c r="B225" s="5">
        <f>IFERROR(__xludf.DUMMYFUNCTION("""COMPUTED_VALUE"""),1968.07)</f>
        <v>1968.07</v>
      </c>
    </row>
    <row r="226">
      <c r="A226" s="5">
        <f>IFERROR(__xludf.DUMMYFUNCTION("""COMPUTED_VALUE"""),45259.64583333333)</f>
        <v>45259.64583</v>
      </c>
      <c r="B226" s="5">
        <f>IFERROR(__xludf.DUMMYFUNCTION("""COMPUTED_VALUE"""),1995.32)</f>
        <v>1995.32</v>
      </c>
    </row>
    <row r="227">
      <c r="A227" s="5">
        <f>IFERROR(__xludf.DUMMYFUNCTION("""COMPUTED_VALUE"""),45260.64583333333)</f>
        <v>45260.64583</v>
      </c>
      <c r="B227" s="5">
        <f>IFERROR(__xludf.DUMMYFUNCTION("""COMPUTED_VALUE"""),1997.51)</f>
        <v>1997.51</v>
      </c>
    </row>
    <row r="228">
      <c r="A228" s="5">
        <f>IFERROR(__xludf.DUMMYFUNCTION("""COMPUTED_VALUE"""),45261.64583333333)</f>
        <v>45261.64583</v>
      </c>
      <c r="B228" s="5">
        <f>IFERROR(__xludf.DUMMYFUNCTION("""COMPUTED_VALUE"""),2008.07)</f>
        <v>2008.07</v>
      </c>
    </row>
    <row r="229">
      <c r="A229" s="5">
        <f>IFERROR(__xludf.DUMMYFUNCTION("""COMPUTED_VALUE"""),45264.64583333333)</f>
        <v>45264.64583</v>
      </c>
      <c r="B229" s="5">
        <f>IFERROR(__xludf.DUMMYFUNCTION("""COMPUTED_VALUE"""),2044.82)</f>
        <v>2044.82</v>
      </c>
    </row>
    <row r="230">
      <c r="A230" s="5">
        <f>IFERROR(__xludf.DUMMYFUNCTION("""COMPUTED_VALUE"""),45265.64583333333)</f>
        <v>45265.64583</v>
      </c>
      <c r="B230" s="5">
        <f>IFERROR(__xludf.DUMMYFUNCTION("""COMPUTED_VALUE"""),2064.14)</f>
        <v>2064.14</v>
      </c>
    </row>
    <row r="231">
      <c r="A231" s="5">
        <f>IFERROR(__xludf.DUMMYFUNCTION("""COMPUTED_VALUE"""),45266.64583333333)</f>
        <v>45266.64583</v>
      </c>
      <c r="B231" s="5">
        <f>IFERROR(__xludf.DUMMYFUNCTION("""COMPUTED_VALUE"""),2049.6)</f>
        <v>2049.6</v>
      </c>
    </row>
    <row r="232">
      <c r="A232" s="5">
        <f>IFERROR(__xludf.DUMMYFUNCTION("""COMPUTED_VALUE"""),45267.64583333333)</f>
        <v>45267.64583</v>
      </c>
      <c r="B232" s="5">
        <f>IFERROR(__xludf.DUMMYFUNCTION("""COMPUTED_VALUE"""),2073.51)</f>
        <v>2073.51</v>
      </c>
    </row>
    <row r="233">
      <c r="A233" s="5">
        <f>IFERROR(__xludf.DUMMYFUNCTION("""COMPUTED_VALUE"""),45268.64583333333)</f>
        <v>45268.64583</v>
      </c>
      <c r="B233" s="5">
        <f>IFERROR(__xludf.DUMMYFUNCTION("""COMPUTED_VALUE"""),2061.85)</f>
        <v>2061.85</v>
      </c>
    </row>
    <row r="234">
      <c r="A234" s="5">
        <f>IFERROR(__xludf.DUMMYFUNCTION("""COMPUTED_VALUE"""),45271.64583333333)</f>
        <v>45271.64583</v>
      </c>
      <c r="B234" s="5">
        <f>IFERROR(__xludf.DUMMYFUNCTION("""COMPUTED_VALUE"""),2075.8)</f>
        <v>2075.8</v>
      </c>
    </row>
    <row r="235">
      <c r="A235" s="5">
        <f>IFERROR(__xludf.DUMMYFUNCTION("""COMPUTED_VALUE"""),45272.64583333333)</f>
        <v>45272.64583</v>
      </c>
      <c r="B235" s="5">
        <f>IFERROR(__xludf.DUMMYFUNCTION("""COMPUTED_VALUE"""),2072.51)</f>
        <v>2072.51</v>
      </c>
    </row>
    <row r="236">
      <c r="A236" s="5">
        <f>IFERROR(__xludf.DUMMYFUNCTION("""COMPUTED_VALUE"""),45273.64583333333)</f>
        <v>45273.64583</v>
      </c>
      <c r="B236" s="5">
        <f>IFERROR(__xludf.DUMMYFUNCTION("""COMPUTED_VALUE"""),2075.7)</f>
        <v>2075.7</v>
      </c>
    </row>
    <row r="237">
      <c r="A237" s="5">
        <f>IFERROR(__xludf.DUMMYFUNCTION("""COMPUTED_VALUE"""),45274.64583333333)</f>
        <v>45274.64583</v>
      </c>
      <c r="B237" s="5">
        <f>IFERROR(__xludf.DUMMYFUNCTION("""COMPUTED_VALUE"""),2095.57)</f>
        <v>2095.57</v>
      </c>
    </row>
    <row r="238">
      <c r="A238" s="5">
        <f>IFERROR(__xludf.DUMMYFUNCTION("""COMPUTED_VALUE"""),45275.64583333333)</f>
        <v>45275.64583</v>
      </c>
      <c r="B238" s="5">
        <f>IFERROR(__xludf.DUMMYFUNCTION("""COMPUTED_VALUE"""),2119.27)</f>
        <v>2119.27</v>
      </c>
    </row>
    <row r="239">
      <c r="A239" s="5">
        <f>IFERROR(__xludf.DUMMYFUNCTION("""COMPUTED_VALUE"""),45278.64583333333)</f>
        <v>45278.64583</v>
      </c>
      <c r="B239" s="5">
        <f>IFERROR(__xludf.DUMMYFUNCTION("""COMPUTED_VALUE"""),2101.39)</f>
        <v>2101.39</v>
      </c>
    </row>
    <row r="240">
      <c r="A240" s="5">
        <f>IFERROR(__xludf.DUMMYFUNCTION("""COMPUTED_VALUE"""),45279.64583333333)</f>
        <v>45279.64583</v>
      </c>
      <c r="B240" s="5">
        <f>IFERROR(__xludf.DUMMYFUNCTION("""COMPUTED_VALUE"""),2109.86)</f>
        <v>2109.86</v>
      </c>
    </row>
    <row r="241">
      <c r="A241" s="5">
        <f>IFERROR(__xludf.DUMMYFUNCTION("""COMPUTED_VALUE"""),45280.64583333333)</f>
        <v>45280.64583</v>
      </c>
      <c r="B241" s="5">
        <f>IFERROR(__xludf.DUMMYFUNCTION("""COMPUTED_VALUE"""),2055.38)</f>
        <v>2055.38</v>
      </c>
    </row>
    <row r="242">
      <c r="A242" s="5">
        <f>IFERROR(__xludf.DUMMYFUNCTION("""COMPUTED_VALUE"""),45281.64583333333)</f>
        <v>45281.64583</v>
      </c>
      <c r="B242" s="5">
        <f>IFERROR(__xludf.DUMMYFUNCTION("""COMPUTED_VALUE"""),2077.34)</f>
        <v>2077.34</v>
      </c>
    </row>
    <row r="243">
      <c r="A243" s="5">
        <f>IFERROR(__xludf.DUMMYFUNCTION("""COMPUTED_VALUE"""),45282.64583333333)</f>
        <v>45282.64583</v>
      </c>
      <c r="B243" s="5">
        <f>IFERROR(__xludf.DUMMYFUNCTION("""COMPUTED_VALUE"""),2038.1)</f>
        <v>2038.1</v>
      </c>
    </row>
    <row r="244">
      <c r="A244" s="5">
        <f>IFERROR(__xludf.DUMMYFUNCTION("""COMPUTED_VALUE"""),45286.64583333333)</f>
        <v>45286.64583</v>
      </c>
      <c r="B244" s="5">
        <f>IFERROR(__xludf.DUMMYFUNCTION("""COMPUTED_VALUE"""),2061.35)</f>
        <v>2061.35</v>
      </c>
    </row>
    <row r="245">
      <c r="A245" s="5">
        <f>IFERROR(__xludf.DUMMYFUNCTION("""COMPUTED_VALUE"""),45287.64583333333)</f>
        <v>45287.64583</v>
      </c>
      <c r="B245" s="5">
        <f>IFERROR(__xludf.DUMMYFUNCTION("""COMPUTED_VALUE"""),2116.38)</f>
        <v>2116.38</v>
      </c>
    </row>
    <row r="246">
      <c r="A246" s="5">
        <f>IFERROR(__xludf.DUMMYFUNCTION("""COMPUTED_VALUE"""),45288.64583333333)</f>
        <v>45288.64583</v>
      </c>
      <c r="B246" s="5">
        <f>IFERROR(__xludf.DUMMYFUNCTION("""COMPUTED_VALUE"""),2131.47)</f>
        <v>2131.47</v>
      </c>
    </row>
    <row r="247">
      <c r="A247" s="5">
        <f>IFERROR(__xludf.DUMMYFUNCTION("""COMPUTED_VALUE"""),45289.64583333333)</f>
        <v>45289.64583</v>
      </c>
      <c r="B247" s="5">
        <f>IFERROR(__xludf.DUMMYFUNCTION("""COMPUTED_VALUE"""),2126.35)</f>
        <v>2126.35</v>
      </c>
    </row>
    <row r="248">
      <c r="A248" s="5">
        <f>IFERROR(__xludf.DUMMYFUNCTION("""COMPUTED_VALUE"""),45292.64583333333)</f>
        <v>45292.64583</v>
      </c>
      <c r="B248" s="5">
        <f>IFERROR(__xludf.DUMMYFUNCTION("""COMPUTED_VALUE"""),2118.87)</f>
        <v>2118.87</v>
      </c>
    </row>
    <row r="249">
      <c r="A249" s="5">
        <f>IFERROR(__xludf.DUMMYFUNCTION("""COMPUTED_VALUE"""),45293.64583333333)</f>
        <v>45293.64583</v>
      </c>
      <c r="B249" s="5">
        <f>IFERROR(__xludf.DUMMYFUNCTION("""COMPUTED_VALUE"""),2093.13)</f>
        <v>2093.13</v>
      </c>
    </row>
    <row r="250">
      <c r="A250" s="5">
        <f>IFERROR(__xludf.DUMMYFUNCTION("""COMPUTED_VALUE"""),45294.64583333333)</f>
        <v>45294.64583</v>
      </c>
      <c r="B250" s="5">
        <f>IFERROR(__xludf.DUMMYFUNCTION("""COMPUTED_VALUE"""),2063.99)</f>
        <v>2063.99</v>
      </c>
    </row>
    <row r="251">
      <c r="A251" s="5">
        <f>IFERROR(__xludf.DUMMYFUNCTION("""COMPUTED_VALUE"""),45295.64583333333)</f>
        <v>45295.64583</v>
      </c>
      <c r="B251" s="5">
        <f>IFERROR(__xludf.DUMMYFUNCTION("""COMPUTED_VALUE"""),2062.0)</f>
        <v>2062</v>
      </c>
    </row>
    <row r="252">
      <c r="A252" s="5">
        <f>IFERROR(__xludf.DUMMYFUNCTION("""COMPUTED_VALUE"""),45296.64583333333)</f>
        <v>45296.64583</v>
      </c>
      <c r="B252" s="5">
        <f>IFERROR(__xludf.DUMMYFUNCTION("""COMPUTED_VALUE"""),2071.26)</f>
        <v>2071.26</v>
      </c>
    </row>
    <row r="253">
      <c r="A253" s="5">
        <f>IFERROR(__xludf.DUMMYFUNCTION("""COMPUTED_VALUE"""),45299.64583333333)</f>
        <v>45299.64583</v>
      </c>
      <c r="B253" s="5">
        <f>IFERROR(__xludf.DUMMYFUNCTION("""COMPUTED_VALUE"""),2059.51)</f>
        <v>2059.51</v>
      </c>
    </row>
    <row r="254">
      <c r="A254" s="5">
        <f>IFERROR(__xludf.DUMMYFUNCTION("""COMPUTED_VALUE"""),45300.64583333333)</f>
        <v>45300.64583</v>
      </c>
      <c r="B254" s="5">
        <f>IFERROR(__xludf.DUMMYFUNCTION("""COMPUTED_VALUE"""),2055.88)</f>
        <v>2055.88</v>
      </c>
    </row>
    <row r="255">
      <c r="A255" s="5">
        <f>IFERROR(__xludf.DUMMYFUNCTION("""COMPUTED_VALUE"""),45301.64583333333)</f>
        <v>45301.64583</v>
      </c>
      <c r="B255" s="5">
        <f>IFERROR(__xludf.DUMMYFUNCTION("""COMPUTED_VALUE"""),2068.55)</f>
        <v>2068.55</v>
      </c>
    </row>
    <row r="256">
      <c r="A256" s="5">
        <f>IFERROR(__xludf.DUMMYFUNCTION("""COMPUTED_VALUE"""),45302.64583333333)</f>
        <v>45302.64583</v>
      </c>
      <c r="B256" s="5">
        <f>IFERROR(__xludf.DUMMYFUNCTION("""COMPUTED_VALUE"""),2083.7)</f>
        <v>2083.7</v>
      </c>
    </row>
    <row r="257">
      <c r="A257" s="5">
        <f>IFERROR(__xludf.DUMMYFUNCTION("""COMPUTED_VALUE"""),45303.64583333333)</f>
        <v>45303.64583</v>
      </c>
      <c r="B257" s="5">
        <f>IFERROR(__xludf.DUMMYFUNCTION("""COMPUTED_VALUE"""),2111.55)</f>
        <v>2111.55</v>
      </c>
    </row>
    <row r="258">
      <c r="A258" s="5">
        <f>IFERROR(__xludf.DUMMYFUNCTION("""COMPUTED_VALUE"""),45306.64583333333)</f>
        <v>45306.64583</v>
      </c>
      <c r="B258" s="5">
        <f>IFERROR(__xludf.DUMMYFUNCTION("""COMPUTED_VALUE"""),2101.0)</f>
        <v>2101</v>
      </c>
    </row>
    <row r="259">
      <c r="A259" s="5">
        <f>IFERROR(__xludf.DUMMYFUNCTION("""COMPUTED_VALUE"""),45307.64583333333)</f>
        <v>45307.64583</v>
      </c>
      <c r="B259" s="5">
        <f>IFERROR(__xludf.DUMMYFUNCTION("""COMPUTED_VALUE"""),2115.2)</f>
        <v>2115.2</v>
      </c>
    </row>
    <row r="260">
      <c r="A260" s="5">
        <f>IFERROR(__xludf.DUMMYFUNCTION("""COMPUTED_VALUE"""),45308.64583333333)</f>
        <v>45308.64583</v>
      </c>
      <c r="B260" s="5">
        <f>IFERROR(__xludf.DUMMYFUNCTION("""COMPUTED_VALUE"""),2067.85)</f>
        <v>2067.85</v>
      </c>
    </row>
    <row r="261">
      <c r="A261" s="5">
        <f>IFERROR(__xludf.DUMMYFUNCTION("""COMPUTED_VALUE"""),45309.64583333333)</f>
        <v>45309.64583</v>
      </c>
      <c r="B261" s="5">
        <f>IFERROR(__xludf.DUMMYFUNCTION("""COMPUTED_VALUE"""),2053.65)</f>
        <v>2053.65</v>
      </c>
    </row>
    <row r="262">
      <c r="A262" s="5">
        <f>IFERROR(__xludf.DUMMYFUNCTION("""COMPUTED_VALUE"""),45310.64583333333)</f>
        <v>45310.64583</v>
      </c>
      <c r="B262" s="5">
        <f>IFERROR(__xludf.DUMMYFUNCTION("""COMPUTED_VALUE"""),2081.2)</f>
        <v>2081.2</v>
      </c>
    </row>
    <row r="263">
      <c r="A263" s="5">
        <f>IFERROR(__xludf.DUMMYFUNCTION("""COMPUTED_VALUE"""),45314.64583333333)</f>
        <v>45314.64583</v>
      </c>
      <c r="B263" s="5">
        <f>IFERROR(__xludf.DUMMYFUNCTION("""COMPUTED_VALUE"""),2049.6)</f>
        <v>2049.6</v>
      </c>
    </row>
    <row r="264">
      <c r="A264" s="5">
        <f>IFERROR(__xludf.DUMMYFUNCTION("""COMPUTED_VALUE"""),45315.64583333333)</f>
        <v>45315.64583</v>
      </c>
      <c r="B264" s="5">
        <f>IFERROR(__xludf.DUMMYFUNCTION("""COMPUTED_VALUE"""),2071.3)</f>
        <v>2071.3</v>
      </c>
    </row>
    <row r="265">
      <c r="A265" s="5">
        <f>IFERROR(__xludf.DUMMYFUNCTION("""COMPUTED_VALUE"""),45316.64583333333)</f>
        <v>45316.64583</v>
      </c>
      <c r="B265" s="5">
        <f>IFERROR(__xludf.DUMMYFUNCTION("""COMPUTED_VALUE"""),2076.5)</f>
        <v>2076.5</v>
      </c>
    </row>
    <row r="266">
      <c r="A266" s="5">
        <f>IFERROR(__xludf.DUMMYFUNCTION("""COMPUTED_VALUE"""),45320.64583333333)</f>
        <v>45320.64583</v>
      </c>
      <c r="B266" s="5">
        <f>IFERROR(__xludf.DUMMYFUNCTION("""COMPUTED_VALUE"""),2104.5)</f>
        <v>2104.5</v>
      </c>
    </row>
    <row r="267">
      <c r="A267" s="5">
        <f>IFERROR(__xludf.DUMMYFUNCTION("""COMPUTED_VALUE"""),45321.64583333333)</f>
        <v>45321.64583</v>
      </c>
      <c r="B267" s="5">
        <f>IFERROR(__xludf.DUMMYFUNCTION("""COMPUTED_VALUE"""),2126.15)</f>
        <v>2126.15</v>
      </c>
    </row>
    <row r="268">
      <c r="A268" s="5">
        <f>IFERROR(__xludf.DUMMYFUNCTION("""COMPUTED_VALUE"""),45322.64583333333)</f>
        <v>45322.64583</v>
      </c>
      <c r="B268" s="5">
        <f>IFERROR(__xludf.DUMMYFUNCTION("""COMPUTED_VALUE"""),2175.0)</f>
        <v>2175</v>
      </c>
    </row>
    <row r="269">
      <c r="A269" s="5">
        <f>IFERROR(__xludf.DUMMYFUNCTION("""COMPUTED_VALUE"""),45323.64583333333)</f>
        <v>45323.64583</v>
      </c>
      <c r="B269" s="5">
        <f>IFERROR(__xludf.DUMMYFUNCTION("""COMPUTED_VALUE"""),2128.6)</f>
        <v>2128.6</v>
      </c>
    </row>
    <row r="270">
      <c r="A270" s="5">
        <f>IFERROR(__xludf.DUMMYFUNCTION("""COMPUTED_VALUE"""),45324.64583333333)</f>
        <v>45324.64583</v>
      </c>
      <c r="B270" s="5">
        <f>IFERROR(__xludf.DUMMYFUNCTION("""COMPUTED_VALUE"""),2139.45)</f>
        <v>2139.45</v>
      </c>
    </row>
    <row r="271">
      <c r="A271" s="5">
        <f>IFERROR(__xludf.DUMMYFUNCTION("""COMPUTED_VALUE"""),45327.64583333333)</f>
        <v>45327.64583</v>
      </c>
      <c r="B271" s="5">
        <f>IFERROR(__xludf.DUMMYFUNCTION("""COMPUTED_VALUE"""),2089.75)</f>
        <v>2089.75</v>
      </c>
    </row>
    <row r="272">
      <c r="A272" s="5">
        <f>IFERROR(__xludf.DUMMYFUNCTION("""COMPUTED_VALUE"""),45328.64583333333)</f>
        <v>45328.64583</v>
      </c>
      <c r="B272" s="5">
        <f>IFERROR(__xludf.DUMMYFUNCTION("""COMPUTED_VALUE"""),2066.0)</f>
        <v>2066</v>
      </c>
    </row>
    <row r="273">
      <c r="A273" s="5">
        <f>IFERROR(__xludf.DUMMYFUNCTION("""COMPUTED_VALUE"""),45329.64583333333)</f>
        <v>45329.64583</v>
      </c>
      <c r="B273" s="5">
        <f>IFERROR(__xludf.DUMMYFUNCTION("""COMPUTED_VALUE"""),2111.5)</f>
        <v>2111.5</v>
      </c>
    </row>
    <row r="274">
      <c r="A274" s="5">
        <f>IFERROR(__xludf.DUMMYFUNCTION("""COMPUTED_VALUE"""),45330.64583333333)</f>
        <v>45330.64583</v>
      </c>
      <c r="B274" s="5">
        <f>IFERROR(__xludf.DUMMYFUNCTION("""COMPUTED_VALUE"""),2057.3)</f>
        <v>2057.3</v>
      </c>
    </row>
    <row r="275">
      <c r="A275" s="5">
        <f>IFERROR(__xludf.DUMMYFUNCTION("""COMPUTED_VALUE"""),45331.64583333333)</f>
        <v>45331.64583</v>
      </c>
      <c r="B275" s="5">
        <f>IFERROR(__xludf.DUMMYFUNCTION("""COMPUTED_VALUE"""),2168.5)</f>
        <v>2168.5</v>
      </c>
    </row>
    <row r="276">
      <c r="A276" s="5">
        <f>IFERROR(__xludf.DUMMYFUNCTION("""COMPUTED_VALUE"""),45334.64583333333)</f>
        <v>45334.64583</v>
      </c>
      <c r="B276" s="5">
        <f>IFERROR(__xludf.DUMMYFUNCTION("""COMPUTED_VALUE"""),2147.35)</f>
        <v>2147.35</v>
      </c>
    </row>
    <row r="277">
      <c r="A277" s="5">
        <f>IFERROR(__xludf.DUMMYFUNCTION("""COMPUTED_VALUE"""),45335.64583333333)</f>
        <v>45335.64583</v>
      </c>
      <c r="B277" s="5">
        <f>IFERROR(__xludf.DUMMYFUNCTION("""COMPUTED_VALUE"""),2064.15)</f>
        <v>2064.15</v>
      </c>
    </row>
    <row r="278">
      <c r="A278" s="5">
        <f>IFERROR(__xludf.DUMMYFUNCTION("""COMPUTED_VALUE"""),45336.64583333333)</f>
        <v>45336.64583</v>
      </c>
      <c r="B278" s="5">
        <f>IFERROR(__xludf.DUMMYFUNCTION("""COMPUTED_VALUE"""),2079.8)</f>
        <v>2079.8</v>
      </c>
    </row>
    <row r="279">
      <c r="A279" s="5">
        <f>IFERROR(__xludf.DUMMYFUNCTION("""COMPUTED_VALUE"""),45337.64583333333)</f>
        <v>45337.64583</v>
      </c>
      <c r="B279" s="5">
        <f>IFERROR(__xludf.DUMMYFUNCTION("""COMPUTED_VALUE"""),2084.8)</f>
        <v>2084.8</v>
      </c>
    </row>
    <row r="280">
      <c r="A280" s="5">
        <f>IFERROR(__xludf.DUMMYFUNCTION("""COMPUTED_VALUE"""),45338.64583333333)</f>
        <v>45338.64583</v>
      </c>
      <c r="B280" s="5">
        <f>IFERROR(__xludf.DUMMYFUNCTION("""COMPUTED_VALUE"""),2105.65)</f>
        <v>2105.65</v>
      </c>
    </row>
    <row r="281">
      <c r="A281" s="5">
        <f>IFERROR(__xludf.DUMMYFUNCTION("""COMPUTED_VALUE"""),45341.64583333333)</f>
        <v>45341.64583</v>
      </c>
      <c r="B281" s="5">
        <f>IFERROR(__xludf.DUMMYFUNCTION("""COMPUTED_VALUE"""),2168.6)</f>
        <v>2168.6</v>
      </c>
    </row>
    <row r="282">
      <c r="A282" s="5">
        <f>IFERROR(__xludf.DUMMYFUNCTION("""COMPUTED_VALUE"""),45342.64583333333)</f>
        <v>45342.64583</v>
      </c>
      <c r="B282" s="5">
        <f>IFERROR(__xludf.DUMMYFUNCTION("""COMPUTED_VALUE"""),2192.25)</f>
        <v>2192.25</v>
      </c>
    </row>
    <row r="283">
      <c r="A283" s="5">
        <f>IFERROR(__xludf.DUMMYFUNCTION("""COMPUTED_VALUE"""),45343.64583333333)</f>
        <v>45343.64583</v>
      </c>
      <c r="B283" s="5">
        <f>IFERROR(__xludf.DUMMYFUNCTION("""COMPUTED_VALUE"""),2194.0)</f>
        <v>2194</v>
      </c>
    </row>
    <row r="284">
      <c r="A284" s="5">
        <f>IFERROR(__xludf.DUMMYFUNCTION("""COMPUTED_VALUE"""),45344.64583333333)</f>
        <v>45344.64583</v>
      </c>
      <c r="B284" s="5">
        <f>IFERROR(__xludf.DUMMYFUNCTION("""COMPUTED_VALUE"""),2201.2)</f>
        <v>2201.2</v>
      </c>
    </row>
    <row r="285">
      <c r="A285" s="5">
        <f>IFERROR(__xludf.DUMMYFUNCTION("""COMPUTED_VALUE"""),45345.64583333333)</f>
        <v>45345.64583</v>
      </c>
      <c r="B285" s="5">
        <f>IFERROR(__xludf.DUMMYFUNCTION("""COMPUTED_VALUE"""),2194.4)</f>
        <v>2194.4</v>
      </c>
    </row>
    <row r="286">
      <c r="A286" s="5">
        <f>IFERROR(__xludf.DUMMYFUNCTION("""COMPUTED_VALUE"""),45348.64583333333)</f>
        <v>45348.64583</v>
      </c>
      <c r="B286" s="5">
        <f>IFERROR(__xludf.DUMMYFUNCTION("""COMPUTED_VALUE"""),2186.9)</f>
        <v>2186.9</v>
      </c>
    </row>
    <row r="287">
      <c r="A287" s="5">
        <f>IFERROR(__xludf.DUMMYFUNCTION("""COMPUTED_VALUE"""),45349.64583333333)</f>
        <v>45349.64583</v>
      </c>
      <c r="B287" s="5">
        <f>IFERROR(__xludf.DUMMYFUNCTION("""COMPUTED_VALUE"""),2204.8)</f>
        <v>2204.8</v>
      </c>
    </row>
    <row r="288">
      <c r="A288" s="5">
        <f>IFERROR(__xludf.DUMMYFUNCTION("""COMPUTED_VALUE"""),45350.64583333333)</f>
        <v>45350.64583</v>
      </c>
      <c r="B288" s="5">
        <f>IFERROR(__xludf.DUMMYFUNCTION("""COMPUTED_VALUE"""),2186.0)</f>
        <v>2186</v>
      </c>
    </row>
    <row r="289">
      <c r="A289" s="5">
        <f>IFERROR(__xludf.DUMMYFUNCTION("""COMPUTED_VALUE"""),45351.64583333333)</f>
        <v>45351.64583</v>
      </c>
      <c r="B289" s="5">
        <f>IFERROR(__xludf.DUMMYFUNCTION("""COMPUTED_VALUE"""),2191.4)</f>
        <v>2191.4</v>
      </c>
    </row>
    <row r="290">
      <c r="A290" s="5">
        <f>IFERROR(__xludf.DUMMYFUNCTION("""COMPUTED_VALUE"""),45352.64583333333)</f>
        <v>45352.64583</v>
      </c>
      <c r="B290" s="5">
        <f>IFERROR(__xludf.DUMMYFUNCTION("""COMPUTED_VALUE"""),2254.9)</f>
        <v>2254.9</v>
      </c>
    </row>
    <row r="291">
      <c r="A291" s="5">
        <f>IFERROR(__xludf.DUMMYFUNCTION("""COMPUTED_VALUE"""),45355.64583333333)</f>
        <v>45355.64583</v>
      </c>
      <c r="B291" s="5">
        <f>IFERROR(__xludf.DUMMYFUNCTION("""COMPUTED_VALUE"""),2234.15)</f>
        <v>2234.15</v>
      </c>
    </row>
    <row r="292">
      <c r="A292" s="5">
        <f>IFERROR(__xludf.DUMMYFUNCTION("""COMPUTED_VALUE"""),45356.64583333333)</f>
        <v>45356.64583</v>
      </c>
      <c r="B292" s="5">
        <f>IFERROR(__xludf.DUMMYFUNCTION("""COMPUTED_VALUE"""),2231.5)</f>
        <v>2231.5</v>
      </c>
    </row>
    <row r="293">
      <c r="A293" s="5">
        <f>IFERROR(__xludf.DUMMYFUNCTION("""COMPUTED_VALUE"""),45357.64583333333)</f>
        <v>45357.64583</v>
      </c>
      <c r="B293" s="5">
        <f>IFERROR(__xludf.DUMMYFUNCTION("""COMPUTED_VALUE"""),2236.5)</f>
        <v>2236.5</v>
      </c>
    </row>
    <row r="294">
      <c r="A294" s="5">
        <f>IFERROR(__xludf.DUMMYFUNCTION("""COMPUTED_VALUE"""),45358.64583333333)</f>
        <v>45358.64583</v>
      </c>
      <c r="B294" s="5">
        <f>IFERROR(__xludf.DUMMYFUNCTION("""COMPUTED_VALUE"""),2228.1)</f>
        <v>2228.1</v>
      </c>
    </row>
    <row r="295">
      <c r="A295" s="5">
        <f>IFERROR(__xludf.DUMMYFUNCTION("""COMPUTED_VALUE"""),45362.64583333333)</f>
        <v>45362.64583</v>
      </c>
      <c r="B295" s="5">
        <f>IFERROR(__xludf.DUMMYFUNCTION("""COMPUTED_VALUE"""),2236.8)</f>
        <v>2236.8</v>
      </c>
    </row>
    <row r="296">
      <c r="A296" s="5">
        <f>IFERROR(__xludf.DUMMYFUNCTION("""COMPUTED_VALUE"""),45363.64583333333)</f>
        <v>45363.64583</v>
      </c>
      <c r="B296" s="5">
        <f>IFERROR(__xludf.DUMMYFUNCTION("""COMPUTED_VALUE"""),2184.0)</f>
        <v>2184</v>
      </c>
    </row>
    <row r="297">
      <c r="A297" s="5">
        <f>IFERROR(__xludf.DUMMYFUNCTION("""COMPUTED_VALUE"""),45364.64583333333)</f>
        <v>45364.64583</v>
      </c>
      <c r="B297" s="5">
        <f>IFERROR(__xludf.DUMMYFUNCTION("""COMPUTED_VALUE"""),2149.1)</f>
        <v>2149.1</v>
      </c>
    </row>
    <row r="298">
      <c r="A298" s="5">
        <f>IFERROR(__xludf.DUMMYFUNCTION("""COMPUTED_VALUE"""),45365.64583333333)</f>
        <v>45365.64583</v>
      </c>
      <c r="B298" s="5">
        <f>IFERROR(__xludf.DUMMYFUNCTION("""COMPUTED_VALUE"""),2196.5)</f>
        <v>2196.5</v>
      </c>
    </row>
    <row r="299">
      <c r="A299" s="5">
        <f>IFERROR(__xludf.DUMMYFUNCTION("""COMPUTED_VALUE"""),45366.64583333333)</f>
        <v>45366.64583</v>
      </c>
      <c r="B299" s="5">
        <f>IFERROR(__xludf.DUMMYFUNCTION("""COMPUTED_VALUE"""),2197.1)</f>
        <v>2197.1</v>
      </c>
    </row>
    <row r="300">
      <c r="A300" s="5">
        <f>IFERROR(__xludf.DUMMYFUNCTION("""COMPUTED_VALUE"""),45369.64583333333)</f>
        <v>45369.64583</v>
      </c>
      <c r="B300" s="5">
        <f>IFERROR(__xludf.DUMMYFUNCTION("""COMPUTED_VALUE"""),2203.1)</f>
        <v>2203.1</v>
      </c>
    </row>
    <row r="301">
      <c r="A301" s="5">
        <f>IFERROR(__xludf.DUMMYFUNCTION("""COMPUTED_VALUE"""),45370.64583333333)</f>
        <v>45370.64583</v>
      </c>
      <c r="B301" s="5">
        <f>IFERROR(__xludf.DUMMYFUNCTION("""COMPUTED_VALUE"""),2173.8)</f>
        <v>2173.8</v>
      </c>
    </row>
    <row r="302">
      <c r="A302" s="5">
        <f>IFERROR(__xludf.DUMMYFUNCTION("""COMPUTED_VALUE"""),45371.64583333333)</f>
        <v>45371.64583</v>
      </c>
      <c r="B302" s="5">
        <f>IFERROR(__xludf.DUMMYFUNCTION("""COMPUTED_VALUE"""),2167.5)</f>
        <v>2167.5</v>
      </c>
    </row>
    <row r="303">
      <c r="A303" s="5">
        <f>IFERROR(__xludf.DUMMYFUNCTION("""COMPUTED_VALUE"""),45372.64583333333)</f>
        <v>45372.64583</v>
      </c>
      <c r="B303" s="5">
        <f>IFERROR(__xludf.DUMMYFUNCTION("""COMPUTED_VALUE"""),2205.55)</f>
        <v>2205.55</v>
      </c>
    </row>
    <row r="304">
      <c r="A304" s="5">
        <f>IFERROR(__xludf.DUMMYFUNCTION("""COMPUTED_VALUE"""),45373.64583333333)</f>
        <v>45373.64583</v>
      </c>
      <c r="B304" s="5">
        <f>IFERROR(__xludf.DUMMYFUNCTION("""COMPUTED_VALUE"""),2223.55)</f>
        <v>2223.55</v>
      </c>
    </row>
    <row r="305">
      <c r="A305" s="5">
        <f>IFERROR(__xludf.DUMMYFUNCTION("""COMPUTED_VALUE"""),45377.64583333333)</f>
        <v>45377.64583</v>
      </c>
      <c r="B305" s="5">
        <f>IFERROR(__xludf.DUMMYFUNCTION("""COMPUTED_VALUE"""),2240.05)</f>
        <v>2240.05</v>
      </c>
    </row>
    <row r="306">
      <c r="A306" s="5">
        <f>IFERROR(__xludf.DUMMYFUNCTION("""COMPUTED_VALUE"""),45378.64583333333)</f>
        <v>45378.64583</v>
      </c>
      <c r="B306" s="5">
        <f>IFERROR(__xludf.DUMMYFUNCTION("""COMPUTED_VALUE"""),2207.35)</f>
        <v>2207.35</v>
      </c>
    </row>
    <row r="307">
      <c r="A307" s="5">
        <f>IFERROR(__xludf.DUMMYFUNCTION("""COMPUTED_VALUE"""),45379.64583333333)</f>
        <v>45379.64583</v>
      </c>
      <c r="B307" s="5">
        <f>IFERROR(__xludf.DUMMYFUNCTION("""COMPUTED_VALUE"""),2287.3)</f>
        <v>2287.3</v>
      </c>
    </row>
    <row r="308">
      <c r="A308" s="5">
        <f>IFERROR(__xludf.DUMMYFUNCTION("""COMPUTED_VALUE"""),45383.64583333333)</f>
        <v>45383.64583</v>
      </c>
      <c r="B308" s="5">
        <f>IFERROR(__xludf.DUMMYFUNCTION("""COMPUTED_VALUE"""),2292.55)</f>
        <v>2292.55</v>
      </c>
    </row>
    <row r="309">
      <c r="A309" s="5">
        <f>IFERROR(__xludf.DUMMYFUNCTION("""COMPUTED_VALUE"""),45384.64583333333)</f>
        <v>45384.64583</v>
      </c>
      <c r="B309" s="5">
        <f>IFERROR(__xludf.DUMMYFUNCTION("""COMPUTED_VALUE"""),2306.3)</f>
        <v>2306.3</v>
      </c>
    </row>
    <row r="310">
      <c r="A310" s="5">
        <f>IFERROR(__xludf.DUMMYFUNCTION("""COMPUTED_VALUE"""),45385.64583333333)</f>
        <v>45385.64583</v>
      </c>
      <c r="B310" s="5">
        <f>IFERROR(__xludf.DUMMYFUNCTION("""COMPUTED_VALUE"""),2305.45)</f>
        <v>2305.45</v>
      </c>
    </row>
    <row r="311">
      <c r="A311" s="5">
        <f>IFERROR(__xludf.DUMMYFUNCTION("""COMPUTED_VALUE"""),45386.64583333333)</f>
        <v>45386.64583</v>
      </c>
      <c r="B311" s="5">
        <f>IFERROR(__xludf.DUMMYFUNCTION("""COMPUTED_VALUE"""),2277.85)</f>
        <v>2277.85</v>
      </c>
    </row>
    <row r="312">
      <c r="A312" s="5">
        <f>IFERROR(__xludf.DUMMYFUNCTION("""COMPUTED_VALUE"""),45387.64583333333)</f>
        <v>45387.64583</v>
      </c>
      <c r="B312" s="5">
        <f>IFERROR(__xludf.DUMMYFUNCTION("""COMPUTED_VALUE"""),2237.55)</f>
        <v>2237.55</v>
      </c>
    </row>
    <row r="313">
      <c r="A313" s="5">
        <f>IFERROR(__xludf.DUMMYFUNCTION("""COMPUTED_VALUE"""),45390.64583333333)</f>
        <v>45390.64583</v>
      </c>
      <c r="B313" s="5">
        <f>IFERROR(__xludf.DUMMYFUNCTION("""COMPUTED_VALUE"""),2280.8)</f>
        <v>2280.8</v>
      </c>
    </row>
    <row r="314">
      <c r="A314" s="5">
        <f>IFERROR(__xludf.DUMMYFUNCTION("""COMPUTED_VALUE"""),45391.64583333333)</f>
        <v>45391.64583</v>
      </c>
      <c r="B314" s="5">
        <f>IFERROR(__xludf.DUMMYFUNCTION("""COMPUTED_VALUE"""),2301.3)</f>
        <v>2301.3</v>
      </c>
    </row>
    <row r="315">
      <c r="A315" s="5">
        <f>IFERROR(__xludf.DUMMYFUNCTION("""COMPUTED_VALUE"""),45392.64583333333)</f>
        <v>45392.64583</v>
      </c>
      <c r="B315" s="5">
        <f>IFERROR(__xludf.DUMMYFUNCTION("""COMPUTED_VALUE"""),2306.35)</f>
        <v>2306.35</v>
      </c>
    </row>
    <row r="316">
      <c r="A316" s="5">
        <f>IFERROR(__xludf.DUMMYFUNCTION("""COMPUTED_VALUE"""),45394.64583333333)</f>
        <v>45394.64583</v>
      </c>
      <c r="B316" s="5">
        <f>IFERROR(__xludf.DUMMYFUNCTION("""COMPUTED_VALUE"""),2254.05)</f>
        <v>2254.05</v>
      </c>
    </row>
    <row r="317">
      <c r="A317" s="5">
        <f>IFERROR(__xludf.DUMMYFUNCTION("""COMPUTED_VALUE"""),45397.64583333333)</f>
        <v>45397.64583</v>
      </c>
      <c r="B317" s="5">
        <f>IFERROR(__xludf.DUMMYFUNCTION("""COMPUTED_VALUE"""),2237.4)</f>
        <v>2237.4</v>
      </c>
    </row>
    <row r="318">
      <c r="A318" s="5">
        <f>IFERROR(__xludf.DUMMYFUNCTION("""COMPUTED_VALUE"""),45398.64583333333)</f>
        <v>45398.64583</v>
      </c>
      <c r="B318" s="5">
        <f>IFERROR(__xludf.DUMMYFUNCTION("""COMPUTED_VALUE"""),2242.95)</f>
        <v>2242.95</v>
      </c>
    </row>
    <row r="319">
      <c r="A319" s="5">
        <f>IFERROR(__xludf.DUMMYFUNCTION("""COMPUTED_VALUE"""),45400.64583333333)</f>
        <v>45400.64583</v>
      </c>
      <c r="B319" s="5">
        <f>IFERROR(__xludf.DUMMYFUNCTION("""COMPUTED_VALUE"""),2226.05)</f>
        <v>2226.05</v>
      </c>
    </row>
    <row r="320">
      <c r="A320" s="5">
        <f>IFERROR(__xludf.DUMMYFUNCTION("""COMPUTED_VALUE"""),45401.64583333333)</f>
        <v>45401.64583</v>
      </c>
      <c r="B320" s="5">
        <f>IFERROR(__xludf.DUMMYFUNCTION("""COMPUTED_VALUE"""),2273.15)</f>
        <v>2273.15</v>
      </c>
    </row>
    <row r="321">
      <c r="A321" s="5">
        <f>IFERROR(__xludf.DUMMYFUNCTION("""COMPUTED_VALUE"""),45404.64583333333)</f>
        <v>45404.64583</v>
      </c>
      <c r="B321" s="5">
        <f>IFERROR(__xludf.DUMMYFUNCTION("""COMPUTED_VALUE"""),2280.55)</f>
        <v>2280.55</v>
      </c>
    </row>
    <row r="322">
      <c r="A322" s="5">
        <f>IFERROR(__xludf.DUMMYFUNCTION("""COMPUTED_VALUE"""),45405.64583333333)</f>
        <v>45405.64583</v>
      </c>
      <c r="B322" s="5">
        <f>IFERROR(__xludf.DUMMYFUNCTION("""COMPUTED_VALUE"""),2370.15)</f>
        <v>2370.15</v>
      </c>
    </row>
    <row r="323">
      <c r="A323" s="5">
        <f>IFERROR(__xludf.DUMMYFUNCTION("""COMPUTED_VALUE"""),45406.64583333333)</f>
        <v>45406.64583</v>
      </c>
      <c r="B323" s="5">
        <f>IFERROR(__xludf.DUMMYFUNCTION("""COMPUTED_VALUE"""),2337.75)</f>
        <v>2337.75</v>
      </c>
    </row>
    <row r="324">
      <c r="A324" s="5">
        <f>IFERROR(__xludf.DUMMYFUNCTION("""COMPUTED_VALUE"""),45407.64583333333)</f>
        <v>45407.64583</v>
      </c>
      <c r="B324" s="5">
        <f>IFERROR(__xludf.DUMMYFUNCTION("""COMPUTED_VALUE"""),2367.45)</f>
        <v>2367.45</v>
      </c>
    </row>
    <row r="325">
      <c r="A325" s="5">
        <f>IFERROR(__xludf.DUMMYFUNCTION("""COMPUTED_VALUE"""),45408.64583333333)</f>
        <v>45408.64583</v>
      </c>
      <c r="B325" s="5">
        <f>IFERROR(__xludf.DUMMYFUNCTION("""COMPUTED_VALUE"""),2342.45)</f>
        <v>2342.45</v>
      </c>
    </row>
    <row r="326">
      <c r="A326" s="5">
        <f>IFERROR(__xludf.DUMMYFUNCTION("""COMPUTED_VALUE"""),45411.64583333333)</f>
        <v>45411.64583</v>
      </c>
      <c r="B326" s="5">
        <f>IFERROR(__xludf.DUMMYFUNCTION("""COMPUTED_VALUE"""),2386.6)</f>
        <v>2386.6</v>
      </c>
    </row>
    <row r="327">
      <c r="A327" s="5">
        <f>IFERROR(__xludf.DUMMYFUNCTION("""COMPUTED_VALUE"""),45412.64583333333)</f>
        <v>45412.64583</v>
      </c>
      <c r="B327" s="5">
        <f>IFERROR(__xludf.DUMMYFUNCTION("""COMPUTED_VALUE"""),2411.65)</f>
        <v>2411.65</v>
      </c>
    </row>
    <row r="328">
      <c r="A328" s="5">
        <f>IFERROR(__xludf.DUMMYFUNCTION("""COMPUTED_VALUE"""),45414.64583333333)</f>
        <v>45414.64583</v>
      </c>
      <c r="B328" s="5">
        <f>IFERROR(__xludf.DUMMYFUNCTION("""COMPUTED_VALUE"""),2437.35)</f>
        <v>2437.35</v>
      </c>
    </row>
    <row r="329">
      <c r="A329" s="5">
        <f>IFERROR(__xludf.DUMMYFUNCTION("""COMPUTED_VALUE"""),45415.64583333333)</f>
        <v>45415.64583</v>
      </c>
      <c r="B329" s="5">
        <f>IFERROR(__xludf.DUMMYFUNCTION("""COMPUTED_VALUE"""),2481.35)</f>
        <v>2481.35</v>
      </c>
    </row>
    <row r="330">
      <c r="A330" s="5">
        <f>IFERROR(__xludf.DUMMYFUNCTION("""COMPUTED_VALUE"""),45418.64583333333)</f>
        <v>45418.64583</v>
      </c>
      <c r="B330" s="5">
        <f>IFERROR(__xludf.DUMMYFUNCTION("""COMPUTED_VALUE"""),2453.3)</f>
        <v>2453.3</v>
      </c>
    </row>
    <row r="331">
      <c r="A331" s="5">
        <f>IFERROR(__xludf.DUMMYFUNCTION("""COMPUTED_VALUE"""),45419.64583333333)</f>
        <v>45419.64583</v>
      </c>
      <c r="B331" s="5">
        <f>IFERROR(__xludf.DUMMYFUNCTION("""COMPUTED_VALUE"""),2421.0)</f>
        <v>2421</v>
      </c>
    </row>
    <row r="332">
      <c r="A332" s="5">
        <f>IFERROR(__xludf.DUMMYFUNCTION("""COMPUTED_VALUE"""),45420.64583333333)</f>
        <v>45420.64583</v>
      </c>
      <c r="B332" s="5">
        <f>IFERROR(__xludf.DUMMYFUNCTION("""COMPUTED_VALUE"""),2377.35)</f>
        <v>2377.35</v>
      </c>
    </row>
    <row r="333">
      <c r="A333" s="5">
        <f>IFERROR(__xludf.DUMMYFUNCTION("""COMPUTED_VALUE"""),45421.64583333333)</f>
        <v>45421.64583</v>
      </c>
      <c r="B333" s="5">
        <f>IFERROR(__xludf.DUMMYFUNCTION("""COMPUTED_VALUE"""),2353.7)</f>
        <v>2353.7</v>
      </c>
    </row>
    <row r="334">
      <c r="A334" s="5">
        <f>IFERROR(__xludf.DUMMYFUNCTION("""COMPUTED_VALUE"""),45422.64583333333)</f>
        <v>45422.64583</v>
      </c>
      <c r="B334" s="5">
        <f>IFERROR(__xludf.DUMMYFUNCTION("""COMPUTED_VALUE"""),2377.15)</f>
        <v>2377.15</v>
      </c>
    </row>
    <row r="335">
      <c r="A335" s="5">
        <f>IFERROR(__xludf.DUMMYFUNCTION("""COMPUTED_VALUE"""),45425.64583333333)</f>
        <v>45425.64583</v>
      </c>
      <c r="B335" s="5">
        <f>IFERROR(__xludf.DUMMYFUNCTION("""COMPUTED_VALUE"""),2385.2)</f>
        <v>2385.2</v>
      </c>
    </row>
    <row r="336">
      <c r="A336" s="5">
        <f>IFERROR(__xludf.DUMMYFUNCTION("""COMPUTED_VALUE"""),45426.64583333333)</f>
        <v>45426.64583</v>
      </c>
      <c r="B336" s="5">
        <f>IFERROR(__xludf.DUMMYFUNCTION("""COMPUTED_VALUE"""),2372.05)</f>
        <v>2372.05</v>
      </c>
    </row>
    <row r="337">
      <c r="A337" s="5">
        <f>IFERROR(__xludf.DUMMYFUNCTION("""COMPUTED_VALUE"""),45427.64583333333)</f>
        <v>45427.64583</v>
      </c>
      <c r="B337" s="5">
        <f>IFERROR(__xludf.DUMMYFUNCTION("""COMPUTED_VALUE"""),2369.7)</f>
        <v>2369.7</v>
      </c>
    </row>
    <row r="338">
      <c r="A338" s="5">
        <f>IFERROR(__xludf.DUMMYFUNCTION("""COMPUTED_VALUE"""),45428.64583333333)</f>
        <v>45428.64583</v>
      </c>
      <c r="B338" s="5">
        <f>IFERROR(__xludf.DUMMYFUNCTION("""COMPUTED_VALUE"""),2372.6)</f>
        <v>2372.6</v>
      </c>
    </row>
    <row r="339">
      <c r="A339" s="5">
        <f>IFERROR(__xludf.DUMMYFUNCTION("""COMPUTED_VALUE"""),45429.64583333333)</f>
        <v>45429.64583</v>
      </c>
      <c r="B339" s="5">
        <f>IFERROR(__xludf.DUMMYFUNCTION("""COMPUTED_VALUE"""),2423.65)</f>
        <v>2423.65</v>
      </c>
    </row>
    <row r="340">
      <c r="A340" s="5">
        <f>IFERROR(__xludf.DUMMYFUNCTION("""COMPUTED_VALUE"""),45433.64583333333)</f>
        <v>45433.64583</v>
      </c>
      <c r="B340" s="5">
        <f>IFERROR(__xludf.DUMMYFUNCTION("""COMPUTED_VALUE"""),2446.65)</f>
        <v>2446.65</v>
      </c>
    </row>
    <row r="341">
      <c r="A341" s="5">
        <f>IFERROR(__xludf.DUMMYFUNCTION("""COMPUTED_VALUE"""),45434.64583333333)</f>
        <v>45434.64583</v>
      </c>
      <c r="B341" s="5">
        <f>IFERROR(__xludf.DUMMYFUNCTION("""COMPUTED_VALUE"""),2436.65)</f>
        <v>2436.65</v>
      </c>
    </row>
    <row r="342">
      <c r="A342" s="5">
        <f>IFERROR(__xludf.DUMMYFUNCTION("""COMPUTED_VALUE"""),45435.64583333333)</f>
        <v>45435.64583</v>
      </c>
      <c r="B342" s="5">
        <f>IFERROR(__xludf.DUMMYFUNCTION("""COMPUTED_VALUE"""),2453.8)</f>
        <v>2453.8</v>
      </c>
    </row>
    <row r="343">
      <c r="A343" s="5">
        <f>IFERROR(__xludf.DUMMYFUNCTION("""COMPUTED_VALUE"""),45436.64583333333)</f>
        <v>45436.64583</v>
      </c>
      <c r="B343" s="5">
        <f>IFERROR(__xludf.DUMMYFUNCTION("""COMPUTED_VALUE"""),2441.0)</f>
        <v>2441</v>
      </c>
    </row>
    <row r="344">
      <c r="A344" s="5">
        <f>IFERROR(__xludf.DUMMYFUNCTION("""COMPUTED_VALUE"""),45439.64583333333)</f>
        <v>45439.64583</v>
      </c>
      <c r="B344" s="5">
        <f>IFERROR(__xludf.DUMMYFUNCTION("""COMPUTED_VALUE"""),2390.65)</f>
        <v>2390.65</v>
      </c>
    </row>
    <row r="345">
      <c r="A345" s="5">
        <f>IFERROR(__xludf.DUMMYFUNCTION("""COMPUTED_VALUE"""),45440.64583333333)</f>
        <v>45440.64583</v>
      </c>
      <c r="B345" s="5">
        <f>IFERROR(__xludf.DUMMYFUNCTION("""COMPUTED_VALUE"""),2440.35)</f>
        <v>2440.35</v>
      </c>
    </row>
    <row r="346">
      <c r="A346" s="5">
        <f>IFERROR(__xludf.DUMMYFUNCTION("""COMPUTED_VALUE"""),45441.64583333333)</f>
        <v>45441.64583</v>
      </c>
      <c r="B346" s="5">
        <f>IFERROR(__xludf.DUMMYFUNCTION("""COMPUTED_VALUE"""),2400.6)</f>
        <v>2400.6</v>
      </c>
    </row>
    <row r="347">
      <c r="A347" s="5">
        <f>IFERROR(__xludf.DUMMYFUNCTION("""COMPUTED_VALUE"""),45442.64583333333)</f>
        <v>45442.64583</v>
      </c>
      <c r="B347" s="5">
        <f>IFERROR(__xludf.DUMMYFUNCTION("""COMPUTED_VALUE"""),2345.2)</f>
        <v>2345.2</v>
      </c>
    </row>
    <row r="348">
      <c r="A348" s="5">
        <f>IFERROR(__xludf.DUMMYFUNCTION("""COMPUTED_VALUE"""),45443.64583333333)</f>
        <v>45443.64583</v>
      </c>
      <c r="B348" s="5">
        <f>IFERROR(__xludf.DUMMYFUNCTION("""COMPUTED_VALUE"""),2316.25)</f>
        <v>2316.25</v>
      </c>
    </row>
    <row r="349">
      <c r="A349" s="5">
        <f>IFERROR(__xludf.DUMMYFUNCTION("""COMPUTED_VALUE"""),45446.64583333333)</f>
        <v>45446.64583</v>
      </c>
      <c r="B349" s="5">
        <f>IFERROR(__xludf.DUMMYFUNCTION("""COMPUTED_VALUE"""),2368.8)</f>
        <v>2368.8</v>
      </c>
    </row>
    <row r="350">
      <c r="A350" s="5">
        <f>IFERROR(__xludf.DUMMYFUNCTION("""COMPUTED_VALUE"""),45447.64583333333)</f>
        <v>45447.64583</v>
      </c>
      <c r="B350" s="5">
        <f>IFERROR(__xludf.DUMMYFUNCTION("""COMPUTED_VALUE"""),2256.4)</f>
        <v>2256.4</v>
      </c>
    </row>
    <row r="351">
      <c r="A351" s="5">
        <f>IFERROR(__xludf.DUMMYFUNCTION("""COMPUTED_VALUE"""),45448.64583333333)</f>
        <v>45448.64583</v>
      </c>
      <c r="B351" s="5">
        <f>IFERROR(__xludf.DUMMYFUNCTION("""COMPUTED_VALUE"""),2304.85)</f>
        <v>2304.85</v>
      </c>
    </row>
    <row r="352">
      <c r="A352" s="5">
        <f>IFERROR(__xludf.DUMMYFUNCTION("""COMPUTED_VALUE"""),45449.64583333333)</f>
        <v>45449.64583</v>
      </c>
      <c r="B352" s="5">
        <f>IFERROR(__xludf.DUMMYFUNCTION("""COMPUTED_VALUE"""),2334.75)</f>
        <v>2334.75</v>
      </c>
    </row>
    <row r="353">
      <c r="A353" s="5">
        <f>IFERROR(__xludf.DUMMYFUNCTION("""COMPUTED_VALUE"""),45450.64583333333)</f>
        <v>45450.64583</v>
      </c>
      <c r="B353" s="5">
        <f>IFERROR(__xludf.DUMMYFUNCTION("""COMPUTED_VALUE"""),2379.85)</f>
        <v>2379.85</v>
      </c>
    </row>
    <row r="354">
      <c r="A354" s="5">
        <f>IFERROR(__xludf.DUMMYFUNCTION("""COMPUTED_VALUE"""),45453.64583333333)</f>
        <v>45453.64583</v>
      </c>
      <c r="B354" s="5">
        <f>IFERROR(__xludf.DUMMYFUNCTION("""COMPUTED_VALUE"""),2446.8)</f>
        <v>2446.8</v>
      </c>
    </row>
    <row r="355">
      <c r="A355" s="5">
        <f>IFERROR(__xludf.DUMMYFUNCTION("""COMPUTED_VALUE"""),45454.64583333333)</f>
        <v>45454.64583</v>
      </c>
      <c r="B355" s="5">
        <f>IFERROR(__xludf.DUMMYFUNCTION("""COMPUTED_VALUE"""),2456.9)</f>
        <v>2456.9</v>
      </c>
    </row>
    <row r="356">
      <c r="A356" s="5">
        <f>IFERROR(__xludf.DUMMYFUNCTION("""COMPUTED_VALUE"""),45455.64583333333)</f>
        <v>45455.64583</v>
      </c>
      <c r="B356" s="5">
        <f>IFERROR(__xludf.DUMMYFUNCTION("""COMPUTED_VALUE"""),2450.15)</f>
        <v>2450.15</v>
      </c>
    </row>
    <row r="357">
      <c r="A357" s="5">
        <f>IFERROR(__xludf.DUMMYFUNCTION("""COMPUTED_VALUE"""),45456.64583333333)</f>
        <v>45456.64583</v>
      </c>
      <c r="B357" s="5">
        <f>IFERROR(__xludf.DUMMYFUNCTION("""COMPUTED_VALUE"""),2458.05)</f>
        <v>2458.05</v>
      </c>
    </row>
    <row r="358">
      <c r="A358" s="5">
        <f>IFERROR(__xludf.DUMMYFUNCTION("""COMPUTED_VALUE"""),45457.64583333333)</f>
        <v>45457.64583</v>
      </c>
      <c r="B358" s="5">
        <f>IFERROR(__xludf.DUMMYFUNCTION("""COMPUTED_VALUE"""),2471.2)</f>
        <v>2471.2</v>
      </c>
    </row>
    <row r="359">
      <c r="A359" s="5">
        <f>IFERROR(__xludf.DUMMYFUNCTION("""COMPUTED_VALUE"""),45461.64583333333)</f>
        <v>45461.64583</v>
      </c>
      <c r="B359" s="5">
        <f>IFERROR(__xludf.DUMMYFUNCTION("""COMPUTED_VALUE"""),2457.55)</f>
        <v>2457.55</v>
      </c>
    </row>
    <row r="360">
      <c r="A360" s="5">
        <f>IFERROR(__xludf.DUMMYFUNCTION("""COMPUTED_VALUE"""),45462.64583333333)</f>
        <v>45462.64583</v>
      </c>
      <c r="B360" s="5">
        <f>IFERROR(__xludf.DUMMYFUNCTION("""COMPUTED_VALUE"""),2447.15)</f>
        <v>2447.15</v>
      </c>
    </row>
    <row r="361">
      <c r="A361" s="5">
        <f>IFERROR(__xludf.DUMMYFUNCTION("""COMPUTED_VALUE"""),45463.64583333333)</f>
        <v>45463.64583</v>
      </c>
      <c r="B361" s="5">
        <f>IFERROR(__xludf.DUMMYFUNCTION("""COMPUTED_VALUE"""),2498.8)</f>
        <v>2498.8</v>
      </c>
    </row>
    <row r="362">
      <c r="A362" s="5">
        <f>IFERROR(__xludf.DUMMYFUNCTION("""COMPUTED_VALUE"""),45464.64583333333)</f>
        <v>45464.64583</v>
      </c>
      <c r="B362" s="5">
        <f>IFERROR(__xludf.DUMMYFUNCTION("""COMPUTED_VALUE"""),2466.15)</f>
        <v>2466.15</v>
      </c>
    </row>
    <row r="363">
      <c r="A363" s="5">
        <f>IFERROR(__xludf.DUMMYFUNCTION("""COMPUTED_VALUE"""),45467.64583333333)</f>
        <v>45467.64583</v>
      </c>
      <c r="B363" s="5">
        <f>IFERROR(__xludf.DUMMYFUNCTION("""COMPUTED_VALUE"""),2515.1)</f>
        <v>2515.1</v>
      </c>
    </row>
    <row r="364">
      <c r="A364" s="5">
        <f>IFERROR(__xludf.DUMMYFUNCTION("""COMPUTED_VALUE"""),45468.64583333333)</f>
        <v>45468.64583</v>
      </c>
      <c r="B364" s="5">
        <f>IFERROR(__xludf.DUMMYFUNCTION("""COMPUTED_VALUE"""),2516.95)</f>
        <v>2516.95</v>
      </c>
    </row>
    <row r="365">
      <c r="A365" s="5">
        <f>IFERROR(__xludf.DUMMYFUNCTION("""COMPUTED_VALUE"""),45469.64583333333)</f>
        <v>45469.64583</v>
      </c>
      <c r="B365" s="5">
        <f>IFERROR(__xludf.DUMMYFUNCTION("""COMPUTED_VALUE"""),2552.25)</f>
        <v>2552.25</v>
      </c>
    </row>
    <row r="366">
      <c r="A366" s="5">
        <f>IFERROR(__xludf.DUMMYFUNCTION("""COMPUTED_VALUE"""),45470.64583333333)</f>
        <v>45470.64583</v>
      </c>
      <c r="B366" s="5">
        <f>IFERROR(__xludf.DUMMYFUNCTION("""COMPUTED_VALUE"""),2637.6)</f>
        <v>2637.6</v>
      </c>
    </row>
    <row r="367">
      <c r="A367" s="5">
        <f>IFERROR(__xludf.DUMMYFUNCTION("""COMPUTED_VALUE"""),45471.64583333333)</f>
        <v>45471.64583</v>
      </c>
      <c r="B367" s="5">
        <f>IFERROR(__xludf.DUMMYFUNCTION("""COMPUTED_VALUE"""),2670.45)</f>
        <v>2670.45</v>
      </c>
    </row>
    <row r="368">
      <c r="A368" s="5">
        <f>IFERROR(__xludf.DUMMYFUNCTION("""COMPUTED_VALUE"""),45474.64583333333)</f>
        <v>45474.64583</v>
      </c>
      <c r="B368" s="5">
        <f>IFERROR(__xludf.DUMMYFUNCTION("""COMPUTED_VALUE"""),2726.4)</f>
        <v>2726.4</v>
      </c>
    </row>
    <row r="369">
      <c r="A369" s="5">
        <f>IFERROR(__xludf.DUMMYFUNCTION("""COMPUTED_VALUE"""),45475.64583333333)</f>
        <v>45475.64583</v>
      </c>
      <c r="B369" s="5">
        <f>IFERROR(__xludf.DUMMYFUNCTION("""COMPUTED_VALUE"""),2742.95)</f>
        <v>2742.95</v>
      </c>
    </row>
    <row r="370">
      <c r="A370" s="5">
        <f>IFERROR(__xludf.DUMMYFUNCTION("""COMPUTED_VALUE"""),45476.64583333333)</f>
        <v>45476.64583</v>
      </c>
      <c r="B370" s="5">
        <f>IFERROR(__xludf.DUMMYFUNCTION("""COMPUTED_VALUE"""),2742.35)</f>
        <v>2742.35</v>
      </c>
    </row>
    <row r="371">
      <c r="A371" s="5">
        <f>IFERROR(__xludf.DUMMYFUNCTION("""COMPUTED_VALUE"""),45477.64583333333)</f>
        <v>45477.64583</v>
      </c>
      <c r="B371" s="5">
        <f>IFERROR(__xludf.DUMMYFUNCTION("""COMPUTED_VALUE"""),2734.85)</f>
        <v>2734.85</v>
      </c>
    </row>
    <row r="372">
      <c r="A372" s="5">
        <f>IFERROR(__xludf.DUMMYFUNCTION("""COMPUTED_VALUE"""),45478.64583333333)</f>
        <v>45478.64583</v>
      </c>
      <c r="B372" s="5">
        <f>IFERROR(__xludf.DUMMYFUNCTION("""COMPUTED_VALUE"""),2748.0)</f>
        <v>2748</v>
      </c>
    </row>
    <row r="373">
      <c r="A373" s="5">
        <f>IFERROR(__xludf.DUMMYFUNCTION("""COMPUTED_VALUE"""),45481.64583333333)</f>
        <v>45481.64583</v>
      </c>
      <c r="B373" s="5">
        <f>IFERROR(__xludf.DUMMYFUNCTION("""COMPUTED_VALUE"""),2742.15)</f>
        <v>2742.15</v>
      </c>
    </row>
    <row r="374">
      <c r="A374" s="5">
        <f>IFERROR(__xludf.DUMMYFUNCTION("""COMPUTED_VALUE"""),45482.64583333333)</f>
        <v>45482.64583</v>
      </c>
      <c r="B374" s="5">
        <f>IFERROR(__xludf.DUMMYFUNCTION("""COMPUTED_VALUE"""),2761.8)</f>
        <v>2761.8</v>
      </c>
    </row>
    <row r="375">
      <c r="A375" s="5">
        <f>IFERROR(__xludf.DUMMYFUNCTION("""COMPUTED_VALUE"""),45483.64583333333)</f>
        <v>45483.64583</v>
      </c>
      <c r="B375" s="5">
        <f>IFERROR(__xludf.DUMMYFUNCTION("""COMPUTED_VALUE"""),2802.15)</f>
        <v>2802.15</v>
      </c>
    </row>
    <row r="376">
      <c r="A376" s="5">
        <f>IFERROR(__xludf.DUMMYFUNCTION("""COMPUTED_VALUE"""),45484.64583333333)</f>
        <v>45484.64583</v>
      </c>
      <c r="B376" s="5">
        <f>IFERROR(__xludf.DUMMYFUNCTION("""COMPUTED_VALUE"""),2801.6)</f>
        <v>2801.6</v>
      </c>
    </row>
    <row r="377">
      <c r="A377" s="5">
        <f>IFERROR(__xludf.DUMMYFUNCTION("""COMPUTED_VALUE"""),45485.64583333333)</f>
        <v>45485.64583</v>
      </c>
      <c r="B377" s="5">
        <f>IFERROR(__xludf.DUMMYFUNCTION("""COMPUTED_VALUE"""),2843.75)</f>
        <v>2843.75</v>
      </c>
    </row>
    <row r="378">
      <c r="A378" s="5">
        <f>IFERROR(__xludf.DUMMYFUNCTION("""COMPUTED_VALUE"""),45488.64583333333)</f>
        <v>45488.64583</v>
      </c>
      <c r="B378" s="5">
        <f>IFERROR(__xludf.DUMMYFUNCTION("""COMPUTED_VALUE"""),2803.75)</f>
        <v>2803.75</v>
      </c>
    </row>
    <row r="379">
      <c r="A379" s="5">
        <f>IFERROR(__xludf.DUMMYFUNCTION("""COMPUTED_VALUE"""),45489.64583333333)</f>
        <v>45489.64583</v>
      </c>
      <c r="B379" s="5">
        <f>IFERROR(__xludf.DUMMYFUNCTION("""COMPUTED_VALUE"""),2827.35)</f>
        <v>2827.35</v>
      </c>
    </row>
    <row r="380">
      <c r="A380" s="5">
        <f>IFERROR(__xludf.DUMMYFUNCTION("""COMPUTED_VALUE"""),45491.64583333333)</f>
        <v>45491.64583</v>
      </c>
      <c r="B380" s="5">
        <f>IFERROR(__xludf.DUMMYFUNCTION("""COMPUTED_VALUE"""),2791.8)</f>
        <v>2791.8</v>
      </c>
    </row>
    <row r="381">
      <c r="A381" s="5">
        <f>IFERROR(__xludf.DUMMYFUNCTION("""COMPUTED_VALUE"""),45492.64583333333)</f>
        <v>45492.64583</v>
      </c>
      <c r="B381" s="5">
        <f>IFERROR(__xludf.DUMMYFUNCTION("""COMPUTED_VALUE"""),2743.0)</f>
        <v>2743</v>
      </c>
    </row>
    <row r="382">
      <c r="A382" s="5">
        <f>IFERROR(__xludf.DUMMYFUNCTION("""COMPUTED_VALUE"""),45495.64583333333)</f>
        <v>45495.64583</v>
      </c>
      <c r="B382" s="5">
        <f>IFERROR(__xludf.DUMMYFUNCTION("""COMPUTED_VALUE"""),2811.55)</f>
        <v>2811.55</v>
      </c>
    </row>
    <row r="383">
      <c r="A383" s="5">
        <f>IFERROR(__xludf.DUMMYFUNCTION("""COMPUTED_VALUE"""),45496.64583333333)</f>
        <v>45496.64583</v>
      </c>
      <c r="B383" s="5">
        <f>IFERROR(__xludf.DUMMYFUNCTION("""COMPUTED_VALUE"""),2823.05)</f>
        <v>2823.05</v>
      </c>
    </row>
    <row r="384">
      <c r="A384" s="5">
        <f>IFERROR(__xludf.DUMMYFUNCTION("""COMPUTED_VALUE"""),45497.64583333333)</f>
        <v>45497.64583</v>
      </c>
      <c r="B384" s="5">
        <f>IFERROR(__xludf.DUMMYFUNCTION("""COMPUTED_VALUE"""),2806.9)</f>
        <v>2806.9</v>
      </c>
    </row>
    <row r="385">
      <c r="A385" s="5">
        <f>IFERROR(__xludf.DUMMYFUNCTION("""COMPUTED_VALUE"""),45498.64583333333)</f>
        <v>45498.64583</v>
      </c>
      <c r="B385" s="5">
        <f>IFERROR(__xludf.DUMMYFUNCTION("""COMPUTED_VALUE"""),2797.55)</f>
        <v>2797.55</v>
      </c>
    </row>
    <row r="386">
      <c r="A386" s="5">
        <f>IFERROR(__xludf.DUMMYFUNCTION("""COMPUTED_VALUE"""),45499.64583333333)</f>
        <v>45499.64583</v>
      </c>
      <c r="B386" s="5">
        <f>IFERROR(__xludf.DUMMYFUNCTION("""COMPUTED_VALUE"""),2843.3)</f>
        <v>2843.3</v>
      </c>
    </row>
    <row r="387">
      <c r="A387" s="5">
        <f>IFERROR(__xludf.DUMMYFUNCTION("""COMPUTED_VALUE"""),45502.64583333333)</f>
        <v>45502.64583</v>
      </c>
      <c r="B387" s="5">
        <f>IFERROR(__xludf.DUMMYFUNCTION("""COMPUTED_VALUE"""),2828.2)</f>
        <v>2828.2</v>
      </c>
    </row>
    <row r="388">
      <c r="A388" s="5">
        <f>IFERROR(__xludf.DUMMYFUNCTION("""COMPUTED_VALUE"""),45503.64583333333)</f>
        <v>45503.64583</v>
      </c>
      <c r="B388" s="5">
        <f>IFERROR(__xludf.DUMMYFUNCTION("""COMPUTED_VALUE"""),2790.9)</f>
        <v>2790.9</v>
      </c>
    </row>
    <row r="389">
      <c r="A389" s="5">
        <f>IFERROR(__xludf.DUMMYFUNCTION("""COMPUTED_VALUE"""),45504.64583333333)</f>
        <v>45504.64583</v>
      </c>
      <c r="B389" s="5">
        <f>IFERROR(__xludf.DUMMYFUNCTION("""COMPUTED_VALUE"""),2776.75)</f>
        <v>2776.75</v>
      </c>
    </row>
    <row r="390">
      <c r="A390" s="5">
        <f>IFERROR(__xludf.DUMMYFUNCTION("""COMPUTED_VALUE"""),45505.64583333333)</f>
        <v>45505.64583</v>
      </c>
      <c r="B390" s="5">
        <f>IFERROR(__xludf.DUMMYFUNCTION("""COMPUTED_VALUE"""),2767.0)</f>
        <v>2767</v>
      </c>
    </row>
    <row r="391">
      <c r="A391" s="5">
        <f>IFERROR(__xludf.DUMMYFUNCTION("""COMPUTED_VALUE"""),45506.64583333333)</f>
        <v>45506.64583</v>
      </c>
      <c r="B391" s="5">
        <f>IFERROR(__xludf.DUMMYFUNCTION("""COMPUTED_VALUE"""),2706.8)</f>
        <v>2706.8</v>
      </c>
    </row>
    <row r="392">
      <c r="A392" s="5">
        <f>IFERROR(__xludf.DUMMYFUNCTION("""COMPUTED_VALUE"""),45509.64583333333)</f>
        <v>45509.64583</v>
      </c>
      <c r="B392" s="5">
        <f>IFERROR(__xludf.DUMMYFUNCTION("""COMPUTED_VALUE"""),2612.25)</f>
        <v>2612.25</v>
      </c>
    </row>
    <row r="393">
      <c r="A393" s="5">
        <f>IFERROR(__xludf.DUMMYFUNCTION("""COMPUTED_VALUE"""),45510.64583333333)</f>
        <v>45510.64583</v>
      </c>
      <c r="B393" s="5">
        <f>IFERROR(__xludf.DUMMYFUNCTION("""COMPUTED_VALUE"""),2620.5)</f>
        <v>2620.5</v>
      </c>
    </row>
    <row r="394">
      <c r="A394" s="5">
        <f>IFERROR(__xludf.DUMMYFUNCTION("""COMPUTED_VALUE"""),45511.64583333333)</f>
        <v>45511.64583</v>
      </c>
      <c r="B394" s="5">
        <f>IFERROR(__xludf.DUMMYFUNCTION("""COMPUTED_VALUE"""),2637.05)</f>
        <v>2637.05</v>
      </c>
    </row>
    <row r="395">
      <c r="A395" s="5">
        <f>IFERROR(__xludf.DUMMYFUNCTION("""COMPUTED_VALUE"""),45512.64583333333)</f>
        <v>45512.64583</v>
      </c>
      <c r="B395" s="5">
        <f>IFERROR(__xludf.DUMMYFUNCTION("""COMPUTED_VALUE"""),2544.65)</f>
        <v>2544.65</v>
      </c>
    </row>
    <row r="396">
      <c r="A396" s="5">
        <f>IFERROR(__xludf.DUMMYFUNCTION("""COMPUTED_VALUE"""),45513.64583333333)</f>
        <v>45513.64583</v>
      </c>
      <c r="B396" s="5">
        <f>IFERROR(__xludf.DUMMYFUNCTION("""COMPUTED_VALUE"""),2572.75)</f>
        <v>2572.75</v>
      </c>
    </row>
    <row r="397">
      <c r="A397" s="5">
        <f>IFERROR(__xludf.DUMMYFUNCTION("""COMPUTED_VALUE"""),45516.64583333333)</f>
        <v>45516.64583</v>
      </c>
      <c r="B397" s="5">
        <f>IFERROR(__xludf.DUMMYFUNCTION("""COMPUTED_VALUE"""),2571.1)</f>
        <v>2571.1</v>
      </c>
    </row>
    <row r="398">
      <c r="A398" s="5">
        <f>IFERROR(__xludf.DUMMYFUNCTION("""COMPUTED_VALUE"""),45517.64583333333)</f>
        <v>45517.64583</v>
      </c>
      <c r="B398" s="5">
        <f>IFERROR(__xludf.DUMMYFUNCTION("""COMPUTED_VALUE"""),2519.25)</f>
        <v>2519.25</v>
      </c>
    </row>
    <row r="399">
      <c r="A399" s="5">
        <f>IFERROR(__xludf.DUMMYFUNCTION("""COMPUTED_VALUE"""),45518.64583333333)</f>
        <v>45518.64583</v>
      </c>
      <c r="B399" s="5">
        <f>IFERROR(__xludf.DUMMYFUNCTION("""COMPUTED_VALUE"""),2512.4)</f>
        <v>2512.4</v>
      </c>
    </row>
    <row r="400">
      <c r="A400" s="5">
        <f>IFERROR(__xludf.DUMMYFUNCTION("""COMPUTED_VALUE"""),45520.64583333333)</f>
        <v>45520.64583</v>
      </c>
      <c r="B400" s="5">
        <f>IFERROR(__xludf.DUMMYFUNCTION("""COMPUTED_VALUE"""),2600.35)</f>
        <v>2600.35</v>
      </c>
    </row>
    <row r="401">
      <c r="A401" s="5">
        <f>IFERROR(__xludf.DUMMYFUNCTION("""COMPUTED_VALUE"""),45523.64583333333)</f>
        <v>45523.64583</v>
      </c>
      <c r="B401" s="5">
        <f>IFERROR(__xludf.DUMMYFUNCTION("""COMPUTED_VALUE"""),2598.4)</f>
        <v>2598.4</v>
      </c>
    </row>
    <row r="402">
      <c r="A402" s="5">
        <f>IFERROR(__xludf.DUMMYFUNCTION("""COMPUTED_VALUE"""),45524.64583333333)</f>
        <v>45524.64583</v>
      </c>
      <c r="B402" s="5">
        <f>IFERROR(__xludf.DUMMYFUNCTION("""COMPUTED_VALUE"""),2636.7)</f>
        <v>2636.7</v>
      </c>
    </row>
    <row r="403">
      <c r="A403" s="5">
        <f>IFERROR(__xludf.DUMMYFUNCTION("""COMPUTED_VALUE"""),45525.64583333333)</f>
        <v>45525.64583</v>
      </c>
      <c r="B403" s="5">
        <f>IFERROR(__xludf.DUMMYFUNCTION("""COMPUTED_VALUE"""),2684.85)</f>
        <v>2684.85</v>
      </c>
    </row>
    <row r="404">
      <c r="A404" s="5">
        <f>IFERROR(__xludf.DUMMYFUNCTION("""COMPUTED_VALUE"""),45526.64583333333)</f>
        <v>45526.64583</v>
      </c>
      <c r="B404" s="5">
        <f>IFERROR(__xludf.DUMMYFUNCTION("""COMPUTED_VALUE"""),2755.15)</f>
        <v>2755.15</v>
      </c>
    </row>
    <row r="405">
      <c r="A405" s="5">
        <f>IFERROR(__xludf.DUMMYFUNCTION("""COMPUTED_VALUE"""),45527.64583333333)</f>
        <v>45527.64583</v>
      </c>
      <c r="B405" s="5">
        <f>IFERROR(__xludf.DUMMYFUNCTION("""COMPUTED_VALUE"""),2748.55)</f>
        <v>2748.55</v>
      </c>
    </row>
    <row r="406">
      <c r="A406" s="5">
        <f>IFERROR(__xludf.DUMMYFUNCTION("""COMPUTED_VALUE"""),45530.64583333333)</f>
        <v>45530.64583</v>
      </c>
      <c r="B406" s="5">
        <f>IFERROR(__xludf.DUMMYFUNCTION("""COMPUTED_VALUE"""),2736.6)</f>
        <v>2736.6</v>
      </c>
    </row>
    <row r="407">
      <c r="A407" s="5">
        <f>IFERROR(__xludf.DUMMYFUNCTION("""COMPUTED_VALUE"""),45531.64583333333)</f>
        <v>45531.64583</v>
      </c>
      <c r="B407" s="5">
        <f>IFERROR(__xludf.DUMMYFUNCTION("""COMPUTED_VALUE"""),2699.9)</f>
        <v>2699.9</v>
      </c>
    </row>
    <row r="408">
      <c r="A408" s="5">
        <f>IFERROR(__xludf.DUMMYFUNCTION("""COMPUTED_VALUE"""),45532.64583333333)</f>
        <v>45532.64583</v>
      </c>
      <c r="B408" s="5">
        <f>IFERROR(__xludf.DUMMYFUNCTION("""COMPUTED_VALUE"""),2715.55)</f>
        <v>2715.55</v>
      </c>
    </row>
    <row r="409">
      <c r="A409" s="5">
        <f>IFERROR(__xludf.DUMMYFUNCTION("""COMPUTED_VALUE"""),45533.64583333333)</f>
        <v>45533.64583</v>
      </c>
      <c r="B409" s="5">
        <f>IFERROR(__xludf.DUMMYFUNCTION("""COMPUTED_VALUE"""),2676.2)</f>
        <v>2676.2</v>
      </c>
    </row>
    <row r="410">
      <c r="A410" s="5">
        <f>IFERROR(__xludf.DUMMYFUNCTION("""COMPUTED_VALUE"""),45534.64583333333)</f>
        <v>45534.64583</v>
      </c>
      <c r="B410" s="5">
        <f>IFERROR(__xludf.DUMMYFUNCTION("""COMPUTED_VALUE"""),2698.85)</f>
        <v>2698.85</v>
      </c>
    </row>
    <row r="411">
      <c r="A411" s="5">
        <f>IFERROR(__xludf.DUMMYFUNCTION("""COMPUTED_VALUE"""),45537.64583333333)</f>
        <v>45537.64583</v>
      </c>
      <c r="B411" s="5">
        <f>IFERROR(__xludf.DUMMYFUNCTION("""COMPUTED_VALUE"""),2690.8)</f>
        <v>2690.8</v>
      </c>
    </row>
    <row r="412">
      <c r="A412" s="5">
        <f>IFERROR(__xludf.DUMMYFUNCTION("""COMPUTED_VALUE"""),45538.64583333333)</f>
        <v>45538.64583</v>
      </c>
      <c r="B412" s="5">
        <f>IFERROR(__xludf.DUMMYFUNCTION("""COMPUTED_VALUE"""),2706.85)</f>
        <v>2706.85</v>
      </c>
    </row>
    <row r="413">
      <c r="A413" s="5">
        <f>IFERROR(__xludf.DUMMYFUNCTION("""COMPUTED_VALUE"""),45539.64583333333)</f>
        <v>45539.64583</v>
      </c>
      <c r="B413" s="5">
        <f>IFERROR(__xludf.DUMMYFUNCTION("""COMPUTED_VALUE"""),2757.65)</f>
        <v>2757.65</v>
      </c>
    </row>
    <row r="414">
      <c r="A414" s="5">
        <f>IFERROR(__xludf.DUMMYFUNCTION("""COMPUTED_VALUE"""),45540.64583333333)</f>
        <v>45540.64583</v>
      </c>
      <c r="B414" s="5">
        <f>IFERROR(__xludf.DUMMYFUNCTION("""COMPUTED_VALUE"""),2741.6)</f>
        <v>2741.6</v>
      </c>
    </row>
    <row r="415">
      <c r="A415" s="5">
        <f>IFERROR(__xludf.DUMMYFUNCTION("""COMPUTED_VALUE"""),45541.64583333333)</f>
        <v>45541.64583</v>
      </c>
      <c r="B415" s="5">
        <f>IFERROR(__xludf.DUMMYFUNCTION("""COMPUTED_VALUE"""),2692.85)</f>
        <v>2692.85</v>
      </c>
    </row>
    <row r="416">
      <c r="A416" s="5">
        <f>IFERROR(__xludf.DUMMYFUNCTION("""COMPUTED_VALUE"""),45544.64583333333)</f>
        <v>45544.64583</v>
      </c>
      <c r="B416" s="5">
        <f>IFERROR(__xludf.DUMMYFUNCTION("""COMPUTED_VALUE"""),2710.35)</f>
        <v>2710.35</v>
      </c>
    </row>
    <row r="417">
      <c r="A417" s="5">
        <f>IFERROR(__xludf.DUMMYFUNCTION("""COMPUTED_VALUE"""),45545.64583333333)</f>
        <v>45545.64583</v>
      </c>
      <c r="B417" s="5">
        <f>IFERROR(__xludf.DUMMYFUNCTION("""COMPUTED_VALUE"""),2702.55)</f>
        <v>2702.55</v>
      </c>
    </row>
    <row r="418">
      <c r="A418" s="5">
        <f>IFERROR(__xludf.DUMMYFUNCTION("""COMPUTED_VALUE"""),45546.64583333333)</f>
        <v>45546.64583</v>
      </c>
      <c r="B418" s="5">
        <f>IFERROR(__xludf.DUMMYFUNCTION("""COMPUTED_VALUE"""),2681.15)</f>
        <v>2681.15</v>
      </c>
    </row>
    <row r="419">
      <c r="A419" s="5">
        <f>IFERROR(__xludf.DUMMYFUNCTION("""COMPUTED_VALUE"""),45547.64583333333)</f>
        <v>45547.64583</v>
      </c>
      <c r="B419" s="5">
        <f>IFERROR(__xludf.DUMMYFUNCTION("""COMPUTED_VALUE"""),2757.1)</f>
        <v>2757.1</v>
      </c>
    </row>
    <row r="420">
      <c r="A420" s="5">
        <f>IFERROR(__xludf.DUMMYFUNCTION("""COMPUTED_VALUE"""),45548.64583333333)</f>
        <v>45548.64583</v>
      </c>
      <c r="B420" s="5">
        <f>IFERROR(__xludf.DUMMYFUNCTION("""COMPUTED_VALUE"""),2784.35)</f>
        <v>2784.35</v>
      </c>
    </row>
    <row r="421">
      <c r="A421" s="5">
        <f>IFERROR(__xludf.DUMMYFUNCTION("""COMPUTED_VALUE"""),45551.64583333333)</f>
        <v>45551.64583</v>
      </c>
      <c r="B421" s="5">
        <f>IFERROR(__xludf.DUMMYFUNCTION("""COMPUTED_VALUE"""),2765.3)</f>
        <v>2765.3</v>
      </c>
    </row>
    <row r="422">
      <c r="A422" s="5">
        <f>IFERROR(__xludf.DUMMYFUNCTION("""COMPUTED_VALUE"""),45552.64583333333)</f>
        <v>45552.64583</v>
      </c>
      <c r="B422" s="5">
        <f>IFERROR(__xludf.DUMMYFUNCTION("""COMPUTED_VALUE"""),2754.85)</f>
        <v>2754.85</v>
      </c>
    </row>
    <row r="423">
      <c r="A423" s="5">
        <f>IFERROR(__xludf.DUMMYFUNCTION("""COMPUTED_VALUE"""),45553.64583333333)</f>
        <v>45553.64583</v>
      </c>
      <c r="B423" s="5">
        <f>IFERROR(__xludf.DUMMYFUNCTION("""COMPUTED_VALUE"""),2722.7)</f>
        <v>2722.7</v>
      </c>
    </row>
    <row r="424">
      <c r="A424" s="5">
        <f>IFERROR(__xludf.DUMMYFUNCTION("""COMPUTED_VALUE"""),45554.64583333333)</f>
        <v>45554.64583</v>
      </c>
      <c r="B424" s="5">
        <f>IFERROR(__xludf.DUMMYFUNCTION("""COMPUTED_VALUE"""),2738.95)</f>
        <v>2738.95</v>
      </c>
    </row>
    <row r="425">
      <c r="A425" s="5">
        <f>IFERROR(__xludf.DUMMYFUNCTION("""COMPUTED_VALUE"""),45555.64583333333)</f>
        <v>45555.64583</v>
      </c>
      <c r="B425" s="5">
        <f>IFERROR(__xludf.DUMMYFUNCTION("""COMPUTED_VALUE"""),2678.25)</f>
        <v>2678.25</v>
      </c>
    </row>
    <row r="426">
      <c r="A426" s="5">
        <f>IFERROR(__xludf.DUMMYFUNCTION("""COMPUTED_VALUE"""),45558.64583333333)</f>
        <v>45558.64583</v>
      </c>
      <c r="B426" s="5">
        <f>IFERROR(__xludf.DUMMYFUNCTION("""COMPUTED_VALUE"""),2666.9)</f>
        <v>2666.9</v>
      </c>
    </row>
    <row r="427">
      <c r="A427" s="5">
        <f>IFERROR(__xludf.DUMMYFUNCTION("""COMPUTED_VALUE"""),45559.64583333333)</f>
        <v>45559.64583</v>
      </c>
      <c r="B427" s="5">
        <f>IFERROR(__xludf.DUMMYFUNCTION("""COMPUTED_VALUE"""),2619.3)</f>
        <v>2619.3</v>
      </c>
    </row>
    <row r="428">
      <c r="A428" s="5">
        <f>IFERROR(__xludf.DUMMYFUNCTION("""COMPUTED_VALUE"""),45560.64583333333)</f>
        <v>45560.64583</v>
      </c>
      <c r="B428" s="5">
        <f>IFERROR(__xludf.DUMMYFUNCTION("""COMPUTED_VALUE"""),2662.0)</f>
        <v>2662</v>
      </c>
    </row>
    <row r="429">
      <c r="A429" s="5">
        <f>IFERROR(__xludf.DUMMYFUNCTION("""COMPUTED_VALUE"""),45561.64583333333)</f>
        <v>45561.64583</v>
      </c>
      <c r="B429" s="5">
        <f>IFERROR(__xludf.DUMMYFUNCTION("""COMPUTED_VALUE"""),2745.85)</f>
        <v>2745.85</v>
      </c>
    </row>
    <row r="430">
      <c r="A430" s="5">
        <f>IFERROR(__xludf.DUMMYFUNCTION("""COMPUTED_VALUE"""),45562.64583333333)</f>
        <v>45562.64583</v>
      </c>
      <c r="B430" s="5">
        <f>IFERROR(__xludf.DUMMYFUNCTION("""COMPUTED_VALUE"""),2783.15)</f>
        <v>2783.15</v>
      </c>
    </row>
    <row r="431">
      <c r="A431" s="5">
        <f>IFERROR(__xludf.DUMMYFUNCTION("""COMPUTED_VALUE"""),45565.64583333333)</f>
        <v>45565.64583</v>
      </c>
      <c r="B431" s="5">
        <f>IFERROR(__xludf.DUMMYFUNCTION("""COMPUTED_VALUE"""),2795.55)</f>
        <v>2795.55</v>
      </c>
    </row>
    <row r="432">
      <c r="A432" s="5">
        <f>IFERROR(__xludf.DUMMYFUNCTION("""COMPUTED_VALUE"""),45566.64583333333)</f>
        <v>45566.64583</v>
      </c>
      <c r="B432" s="5">
        <f>IFERROR(__xludf.DUMMYFUNCTION("""COMPUTED_VALUE"""),2801.15)</f>
        <v>2801.15</v>
      </c>
    </row>
    <row r="433">
      <c r="A433" s="5">
        <f>IFERROR(__xludf.DUMMYFUNCTION("""COMPUTED_VALUE"""),45568.64583333333)</f>
        <v>45568.64583</v>
      </c>
      <c r="B433" s="5">
        <f>IFERROR(__xludf.DUMMYFUNCTION("""COMPUTED_VALUE"""),2766.15)</f>
        <v>2766.15</v>
      </c>
    </row>
    <row r="434">
      <c r="A434" s="5">
        <f>IFERROR(__xludf.DUMMYFUNCTION("""COMPUTED_VALUE"""),45569.64583333333)</f>
        <v>45569.64583</v>
      </c>
      <c r="B434" s="5">
        <f>IFERROR(__xludf.DUMMYFUNCTION("""COMPUTED_VALUE"""),2745.1)</f>
        <v>2745.1</v>
      </c>
    </row>
    <row r="435">
      <c r="A435" s="5">
        <f>IFERROR(__xludf.DUMMYFUNCTION("""COMPUTED_VALUE"""),45572.64583333333)</f>
        <v>45572.64583</v>
      </c>
      <c r="B435" s="5">
        <f>IFERROR(__xludf.DUMMYFUNCTION("""COMPUTED_VALUE"""),2720.5)</f>
        <v>2720.5</v>
      </c>
    </row>
    <row r="436">
      <c r="A436" s="5">
        <f>IFERROR(__xludf.DUMMYFUNCTION("""COMPUTED_VALUE"""),45573.64583333333)</f>
        <v>45573.64583</v>
      </c>
      <c r="B436" s="5">
        <f>IFERROR(__xludf.DUMMYFUNCTION("""COMPUTED_VALUE"""),2738.2)</f>
        <v>2738.2</v>
      </c>
    </row>
    <row r="437">
      <c r="A437" s="5">
        <f>IFERROR(__xludf.DUMMYFUNCTION("""COMPUTED_VALUE"""),45574.64583333333)</f>
        <v>45574.64583</v>
      </c>
      <c r="B437" s="5">
        <f>IFERROR(__xludf.DUMMYFUNCTION("""COMPUTED_VALUE"""),2715.75)</f>
        <v>2715.75</v>
      </c>
    </row>
    <row r="438">
      <c r="A438" s="5">
        <f>IFERROR(__xludf.DUMMYFUNCTION("""COMPUTED_VALUE"""),45575.64583333333)</f>
        <v>45575.64583</v>
      </c>
      <c r="B438" s="5">
        <f>IFERROR(__xludf.DUMMYFUNCTION("""COMPUTED_VALUE"""),2722.45)</f>
        <v>2722.45</v>
      </c>
    </row>
    <row r="439">
      <c r="A439" s="5">
        <f>IFERROR(__xludf.DUMMYFUNCTION("""COMPUTED_VALUE"""),45576.64583333333)</f>
        <v>45576.64583</v>
      </c>
      <c r="B439" s="5">
        <f>IFERROR(__xludf.DUMMYFUNCTION("""COMPUTED_VALUE"""),2725.55)</f>
        <v>2725.55</v>
      </c>
    </row>
    <row r="440">
      <c r="A440" s="5">
        <f>IFERROR(__xludf.DUMMYFUNCTION("""COMPUTED_VALUE"""),45579.64583333333)</f>
        <v>45579.64583</v>
      </c>
      <c r="B440" s="5">
        <f>IFERROR(__xludf.DUMMYFUNCTION("""COMPUTED_VALUE"""),2726.9)</f>
        <v>2726.9</v>
      </c>
    </row>
    <row r="441">
      <c r="A441" s="5">
        <f>IFERROR(__xludf.DUMMYFUNCTION("""COMPUTED_VALUE"""),45580.64583333333)</f>
        <v>45580.64583</v>
      </c>
      <c r="B441" s="5">
        <f>IFERROR(__xludf.DUMMYFUNCTION("""COMPUTED_VALUE"""),2735.8)</f>
        <v>2735.8</v>
      </c>
    </row>
    <row r="442">
      <c r="A442" s="5">
        <f>IFERROR(__xludf.DUMMYFUNCTION("""COMPUTED_VALUE"""),45581.64583333333)</f>
        <v>45581.64583</v>
      </c>
      <c r="B442" s="5">
        <f>IFERROR(__xludf.DUMMYFUNCTION("""COMPUTED_VALUE"""),2764.1)</f>
        <v>2764.1</v>
      </c>
    </row>
    <row r="443">
      <c r="A443" s="5">
        <f>IFERROR(__xludf.DUMMYFUNCTION("""COMPUTED_VALUE"""),45582.64583333333)</f>
        <v>45582.64583</v>
      </c>
      <c r="B443" s="5">
        <f>IFERROR(__xludf.DUMMYFUNCTION("""COMPUTED_VALUE"""),2705.85)</f>
        <v>2705.85</v>
      </c>
    </row>
    <row r="444">
      <c r="A444" s="5">
        <f>IFERROR(__xludf.DUMMYFUNCTION("""COMPUTED_VALUE"""),45583.64583333333)</f>
        <v>45583.64583</v>
      </c>
      <c r="B444" s="5">
        <f>IFERROR(__xludf.DUMMYFUNCTION("""COMPUTED_VALUE"""),2760.95)</f>
        <v>2760.95</v>
      </c>
    </row>
    <row r="445">
      <c r="A445" s="5">
        <f>IFERROR(__xludf.DUMMYFUNCTION("""COMPUTED_VALUE"""),45586.64583333333)</f>
        <v>45586.64583</v>
      </c>
      <c r="B445" s="5">
        <f>IFERROR(__xludf.DUMMYFUNCTION("""COMPUTED_VALUE"""),2718.25)</f>
        <v>2718.25</v>
      </c>
    </row>
    <row r="446">
      <c r="A446" s="5">
        <f>IFERROR(__xludf.DUMMYFUNCTION("""COMPUTED_VALUE"""),45587.64583333333)</f>
        <v>45587.64583</v>
      </c>
      <c r="B446" s="5">
        <f>IFERROR(__xludf.DUMMYFUNCTION("""COMPUTED_VALUE"""),2655.35)</f>
        <v>2655.35</v>
      </c>
    </row>
    <row r="447">
      <c r="A447" s="5">
        <f>IFERROR(__xludf.DUMMYFUNCTION("""COMPUTED_VALUE"""),45588.64583333333)</f>
        <v>45588.64583</v>
      </c>
      <c r="B447" s="5">
        <f>IFERROR(__xludf.DUMMYFUNCTION("""COMPUTED_VALUE"""),2633.2)</f>
        <v>2633.2</v>
      </c>
    </row>
    <row r="448">
      <c r="A448" s="5">
        <f>IFERROR(__xludf.DUMMYFUNCTION("""COMPUTED_VALUE"""),45589.64583333333)</f>
        <v>45589.64583</v>
      </c>
      <c r="B448" s="5">
        <f>IFERROR(__xludf.DUMMYFUNCTION("""COMPUTED_VALUE"""),2666.7)</f>
        <v>2666.7</v>
      </c>
    </row>
    <row r="449">
      <c r="A449" s="5">
        <f>IFERROR(__xludf.DUMMYFUNCTION("""COMPUTED_VALUE"""),45590.64583333333)</f>
        <v>45590.64583</v>
      </c>
      <c r="B449" s="5">
        <f>IFERROR(__xludf.DUMMYFUNCTION("""COMPUTED_VALUE"""),2615.2)</f>
        <v>2615.2</v>
      </c>
    </row>
    <row r="450">
      <c r="A450" s="5">
        <f>IFERROR(__xludf.DUMMYFUNCTION("""COMPUTED_VALUE"""),45593.64583333333)</f>
        <v>45593.64583</v>
      </c>
      <c r="B450" s="5">
        <f>IFERROR(__xludf.DUMMYFUNCTION("""COMPUTED_VALUE"""),2646.95)</f>
        <v>2646.95</v>
      </c>
    </row>
    <row r="451">
      <c r="A451" s="5">
        <f>IFERROR(__xludf.DUMMYFUNCTION("""COMPUTED_VALUE"""),45594.64583333333)</f>
        <v>45594.64583</v>
      </c>
      <c r="B451" s="5">
        <f>IFERROR(__xludf.DUMMYFUNCTION("""COMPUTED_VALUE"""),2686.0)</f>
        <v>2686</v>
      </c>
    </row>
    <row r="452">
      <c r="A452" s="5">
        <f>IFERROR(__xludf.DUMMYFUNCTION("""COMPUTED_VALUE"""),45595.64583333333)</f>
        <v>45595.64583</v>
      </c>
      <c r="B452" s="5">
        <f>IFERROR(__xludf.DUMMYFUNCTION("""COMPUTED_VALUE"""),2672.55)</f>
        <v>2672.55</v>
      </c>
    </row>
    <row r="453">
      <c r="A453" s="5">
        <f>IFERROR(__xludf.DUMMYFUNCTION("""COMPUTED_VALUE"""),45596.64583333333)</f>
        <v>45596.64583</v>
      </c>
      <c r="B453" s="5">
        <f>IFERROR(__xludf.DUMMYFUNCTION("""COMPUTED_VALUE"""),2695.85)</f>
        <v>2695.85</v>
      </c>
    </row>
    <row r="454">
      <c r="A454" s="5">
        <f>IFERROR(__xludf.DUMMYFUNCTION("""COMPUTED_VALUE"""),45600.64583333333)</f>
        <v>45600.64583</v>
      </c>
      <c r="B454" s="5">
        <f>IFERROR(__xludf.DUMMYFUNCTION("""COMPUTED_VALUE"""),2590.6)</f>
        <v>2590.6</v>
      </c>
    </row>
    <row r="455">
      <c r="A455" s="5">
        <f>IFERROR(__xludf.DUMMYFUNCTION("""COMPUTED_VALUE"""),45601.64583333333)</f>
        <v>45601.64583</v>
      </c>
      <c r="B455" s="5">
        <f>IFERROR(__xludf.DUMMYFUNCTION("""COMPUTED_VALUE"""),2650.95)</f>
        <v>2650.95</v>
      </c>
    </row>
    <row r="456">
      <c r="A456" s="5">
        <f>IFERROR(__xludf.DUMMYFUNCTION("""COMPUTED_VALUE"""),45602.64583333333)</f>
        <v>45602.64583</v>
      </c>
      <c r="B456" s="5">
        <f>IFERROR(__xludf.DUMMYFUNCTION("""COMPUTED_VALUE"""),2645.95)</f>
        <v>2645.95</v>
      </c>
    </row>
    <row r="457">
      <c r="A457" s="5">
        <f>IFERROR(__xludf.DUMMYFUNCTION("""COMPUTED_VALUE"""),45603.64583333333)</f>
        <v>45603.64583</v>
      </c>
      <c r="B457" s="5">
        <f>IFERROR(__xludf.DUMMYFUNCTION("""COMPUTED_VALUE"""),2562.7)</f>
        <v>2562.7</v>
      </c>
    </row>
    <row r="458">
      <c r="A458" s="5">
        <f>IFERROR(__xludf.DUMMYFUNCTION("""COMPUTED_VALUE"""),45604.64583333333)</f>
        <v>45604.64583</v>
      </c>
      <c r="B458" s="5">
        <f>IFERROR(__xludf.DUMMYFUNCTION("""COMPUTED_VALUE"""),2544.85)</f>
        <v>2544.85</v>
      </c>
    </row>
    <row r="459">
      <c r="A459" s="5">
        <f>IFERROR(__xludf.DUMMYFUNCTION("""COMPUTED_VALUE"""),45607.64583333333)</f>
        <v>45607.64583</v>
      </c>
      <c r="B459" s="5">
        <f>IFERROR(__xludf.DUMMYFUNCTION("""COMPUTED_VALUE"""),2519.5)</f>
        <v>2519.5</v>
      </c>
    </row>
    <row r="460">
      <c r="A460" s="5">
        <f>IFERROR(__xludf.DUMMYFUNCTION("""COMPUTED_VALUE"""),45608.64583333333)</f>
        <v>45608.64583</v>
      </c>
      <c r="B460" s="5">
        <f>IFERROR(__xludf.DUMMYFUNCTION("""COMPUTED_VALUE"""),2521.2)</f>
        <v>2521.2</v>
      </c>
    </row>
    <row r="461">
      <c r="A461" s="5">
        <f>IFERROR(__xludf.DUMMYFUNCTION("""COMPUTED_VALUE"""),45609.64583333333)</f>
        <v>45609.64583</v>
      </c>
      <c r="B461" s="5">
        <f>IFERROR(__xludf.DUMMYFUNCTION("""COMPUTED_VALUE"""),2502.9)</f>
        <v>2502.9</v>
      </c>
    </row>
    <row r="462">
      <c r="A462" s="5">
        <f>IFERROR(__xludf.DUMMYFUNCTION("""COMPUTED_VALUE"""),45610.64583333333)</f>
        <v>45610.64583</v>
      </c>
      <c r="B462" s="5">
        <f>IFERROR(__xludf.DUMMYFUNCTION("""COMPUTED_VALUE"""),2523.95)</f>
        <v>2523.95</v>
      </c>
    </row>
    <row r="463">
      <c r="A463" s="5">
        <f>IFERROR(__xludf.DUMMYFUNCTION("""COMPUTED_VALUE"""),45614.64583333333)</f>
        <v>45614.64583</v>
      </c>
      <c r="B463" s="5">
        <f>IFERROR(__xludf.DUMMYFUNCTION("""COMPUTED_VALUE"""),2517.15)</f>
        <v>2517.15</v>
      </c>
    </row>
    <row r="464">
      <c r="A464" s="5">
        <f>IFERROR(__xludf.DUMMYFUNCTION("""COMPUTED_VALUE"""),45615.64583333333)</f>
        <v>45615.64583</v>
      </c>
      <c r="B464" s="5">
        <f>IFERROR(__xludf.DUMMYFUNCTION("""COMPUTED_VALUE"""),2508.15)</f>
        <v>2508.15</v>
      </c>
    </row>
    <row r="465">
      <c r="A465" s="5">
        <f>IFERROR(__xludf.DUMMYFUNCTION("""COMPUTED_VALUE"""),45617.64583333333)</f>
        <v>45617.64583</v>
      </c>
      <c r="B465" s="5">
        <f>IFERROR(__xludf.DUMMYFUNCTION("""COMPUTED_VALUE"""),2534.85)</f>
        <v>2534.85</v>
      </c>
    </row>
    <row r="466">
      <c r="A466" s="5">
        <f>IFERROR(__xludf.DUMMYFUNCTION("""COMPUTED_VALUE"""),45618.64583333333)</f>
        <v>45618.64583</v>
      </c>
      <c r="B466" s="5">
        <f>IFERROR(__xludf.DUMMYFUNCTION("""COMPUTED_VALUE"""),2598.65)</f>
        <v>2598.65</v>
      </c>
    </row>
    <row r="467">
      <c r="A467" s="5">
        <f>IFERROR(__xludf.DUMMYFUNCTION("""COMPUTED_VALUE"""),45621.64583333333)</f>
        <v>45621.64583</v>
      </c>
      <c r="B467" s="5">
        <f>IFERROR(__xludf.DUMMYFUNCTION("""COMPUTED_VALUE"""),2629.8)</f>
        <v>2629.8</v>
      </c>
    </row>
    <row r="468">
      <c r="A468" s="5">
        <f>IFERROR(__xludf.DUMMYFUNCTION("""COMPUTED_VALUE"""),45622.64583333333)</f>
        <v>45622.64583</v>
      </c>
      <c r="B468" s="5">
        <f>IFERROR(__xludf.DUMMYFUNCTION("""COMPUTED_VALUE"""),2617.2)</f>
        <v>2617.2</v>
      </c>
    </row>
    <row r="469">
      <c r="A469" s="5">
        <f>IFERROR(__xludf.DUMMYFUNCTION("""COMPUTED_VALUE"""),45623.64583333333)</f>
        <v>45623.64583</v>
      </c>
      <c r="B469" s="5">
        <f>IFERROR(__xludf.DUMMYFUNCTION("""COMPUTED_VALUE"""),2621.9)</f>
        <v>2621.9</v>
      </c>
    </row>
    <row r="470">
      <c r="A470" s="5">
        <f>IFERROR(__xludf.DUMMYFUNCTION("""COMPUTED_VALUE"""),45624.64583333333)</f>
        <v>45624.64583</v>
      </c>
      <c r="B470" s="5">
        <f>IFERROR(__xludf.DUMMYFUNCTION("""COMPUTED_VALUE"""),2570.45)</f>
        <v>2570.45</v>
      </c>
    </row>
    <row r="471">
      <c r="A471" s="5">
        <f>IFERROR(__xludf.DUMMYFUNCTION("""COMPUTED_VALUE"""),45625.64583333333)</f>
        <v>45625.64583</v>
      </c>
      <c r="B471" s="5">
        <f>IFERROR(__xludf.DUMMYFUNCTION("""COMPUTED_VALUE"""),2606.25)</f>
        <v>2606.25</v>
      </c>
    </row>
    <row r="472">
      <c r="A472" s="5">
        <f>IFERROR(__xludf.DUMMYFUNCTION("""COMPUTED_VALUE"""),45628.64583333333)</f>
        <v>45628.64583</v>
      </c>
      <c r="B472" s="5">
        <f>IFERROR(__xludf.DUMMYFUNCTION("""COMPUTED_VALUE"""),2693.55)</f>
        <v>2693.55</v>
      </c>
    </row>
    <row r="473">
      <c r="A473" s="5">
        <f>IFERROR(__xludf.DUMMYFUNCTION("""COMPUTED_VALUE"""),45629.64583333333)</f>
        <v>45629.64583</v>
      </c>
      <c r="B473" s="5">
        <f>IFERROR(__xludf.DUMMYFUNCTION("""COMPUTED_VALUE"""),2714.0)</f>
        <v>2714</v>
      </c>
    </row>
    <row r="474">
      <c r="A474" s="5">
        <f>IFERROR(__xludf.DUMMYFUNCTION("""COMPUTED_VALUE"""),45630.64583333333)</f>
        <v>45630.64583</v>
      </c>
      <c r="B474" s="5">
        <f>IFERROR(__xludf.DUMMYFUNCTION("""COMPUTED_VALUE"""),2717.3)</f>
        <v>2717.3</v>
      </c>
    </row>
    <row r="475">
      <c r="A475" s="5">
        <f>IFERROR(__xludf.DUMMYFUNCTION("""COMPUTED_VALUE"""),45631.64583333333)</f>
        <v>45631.64583</v>
      </c>
      <c r="B475" s="5">
        <f>IFERROR(__xludf.DUMMYFUNCTION("""COMPUTED_VALUE"""),2706.8)</f>
        <v>2706.8</v>
      </c>
    </row>
    <row r="476">
      <c r="A476" s="5">
        <f>IFERROR(__xludf.DUMMYFUNCTION("""COMPUTED_VALUE"""),45632.64583333333)</f>
        <v>45632.64583</v>
      </c>
      <c r="B476" s="5">
        <f>IFERROR(__xludf.DUMMYFUNCTION("""COMPUTED_VALUE"""),2701.9)</f>
        <v>2701.9</v>
      </c>
    </row>
    <row r="477">
      <c r="A477" s="5">
        <f>IFERROR(__xludf.DUMMYFUNCTION("""COMPUTED_VALUE"""),45635.64583333333)</f>
        <v>45635.64583</v>
      </c>
      <c r="B477" s="5">
        <f>IFERROR(__xludf.DUMMYFUNCTION("""COMPUTED_VALUE"""),2681.4)</f>
        <v>2681.4</v>
      </c>
    </row>
    <row r="478">
      <c r="A478" s="5">
        <f>IFERROR(__xludf.DUMMYFUNCTION("""COMPUTED_VALUE"""),45636.64583333333)</f>
        <v>45636.64583</v>
      </c>
      <c r="B478" s="5">
        <f>IFERROR(__xludf.DUMMYFUNCTION("""COMPUTED_VALUE"""),2655.3)</f>
        <v>2655.3</v>
      </c>
    </row>
    <row r="479">
      <c r="A479" s="5">
        <f>IFERROR(__xludf.DUMMYFUNCTION("""COMPUTED_VALUE"""),45637.64583333333)</f>
        <v>45637.64583</v>
      </c>
      <c r="B479" s="5">
        <f>IFERROR(__xludf.DUMMYFUNCTION("""COMPUTED_VALUE"""),2670.75)</f>
        <v>2670.75</v>
      </c>
    </row>
    <row r="480">
      <c r="A480" s="5">
        <f>IFERROR(__xludf.DUMMYFUNCTION("""COMPUTED_VALUE"""),45638.64583333333)</f>
        <v>45638.64583</v>
      </c>
      <c r="B480" s="5">
        <f>IFERROR(__xludf.DUMMYFUNCTION("""COMPUTED_VALUE"""),2660.05)</f>
        <v>2660.05</v>
      </c>
    </row>
    <row r="481">
      <c r="A481" s="5">
        <f>IFERROR(__xludf.DUMMYFUNCTION("""COMPUTED_VALUE"""),45639.64583333333)</f>
        <v>45639.64583</v>
      </c>
      <c r="B481" s="5">
        <f>IFERROR(__xludf.DUMMYFUNCTION("""COMPUTED_VALUE"""),2692.7)</f>
        <v>2692.7</v>
      </c>
    </row>
    <row r="482">
      <c r="A482" s="5">
        <f>IFERROR(__xludf.DUMMYFUNCTION("""COMPUTED_VALUE"""),45642.64583333333)</f>
        <v>45642.64583</v>
      </c>
      <c r="B482" s="5">
        <f>IFERROR(__xludf.DUMMYFUNCTION("""COMPUTED_VALUE"""),2685.15)</f>
        <v>2685.15</v>
      </c>
    </row>
    <row r="483">
      <c r="A483" s="5">
        <f>IFERROR(__xludf.DUMMYFUNCTION("""COMPUTED_VALUE"""),45643.64583333333)</f>
        <v>45643.64583</v>
      </c>
      <c r="B483" s="5">
        <f>IFERROR(__xludf.DUMMYFUNCTION("""COMPUTED_VALUE"""),2599.7)</f>
        <v>2599.7</v>
      </c>
    </row>
    <row r="484">
      <c r="A484" s="5">
        <f>IFERROR(__xludf.DUMMYFUNCTION("""COMPUTED_VALUE"""),45644.64583333333)</f>
        <v>45644.64583</v>
      </c>
      <c r="B484" s="5">
        <f>IFERROR(__xludf.DUMMYFUNCTION("""COMPUTED_VALUE"""),2594.15)</f>
        <v>2594.15</v>
      </c>
    </row>
    <row r="485">
      <c r="A485" s="5">
        <f>IFERROR(__xludf.DUMMYFUNCTION("""COMPUTED_VALUE"""),45645.64583333333)</f>
        <v>45645.64583</v>
      </c>
      <c r="B485" s="5">
        <f>IFERROR(__xludf.DUMMYFUNCTION("""COMPUTED_VALUE"""),2539.05)</f>
        <v>2539.05</v>
      </c>
    </row>
    <row r="486">
      <c r="A486" s="5">
        <f>IFERROR(__xludf.DUMMYFUNCTION("""COMPUTED_VALUE"""),45646.64583333333)</f>
        <v>45646.64583</v>
      </c>
      <c r="B486" s="5">
        <f>IFERROR(__xludf.DUMMYFUNCTION("""COMPUTED_VALUE"""),2488.7)</f>
        <v>2488.7</v>
      </c>
    </row>
    <row r="487">
      <c r="A487" s="5">
        <f>IFERROR(__xludf.DUMMYFUNCTION("""COMPUTED_VALUE"""),45649.64583333333)</f>
        <v>45649.64583</v>
      </c>
      <c r="B487" s="5">
        <f>IFERROR(__xludf.DUMMYFUNCTION("""COMPUTED_VALUE"""),2526.2)</f>
        <v>2526.2</v>
      </c>
    </row>
    <row r="488">
      <c r="A488" s="5">
        <f>IFERROR(__xludf.DUMMYFUNCTION("""COMPUTED_VALUE"""),45650.64583333333)</f>
        <v>45650.64583</v>
      </c>
      <c r="B488" s="5">
        <f>IFERROR(__xludf.DUMMYFUNCTION("""COMPUTED_VALUE"""),2501.85)</f>
        <v>2501.85</v>
      </c>
    </row>
    <row r="489">
      <c r="A489" s="5">
        <f>IFERROR(__xludf.DUMMYFUNCTION("""COMPUTED_VALUE"""),45652.64583333333)</f>
        <v>45652.64583</v>
      </c>
      <c r="B489" s="5">
        <f>IFERROR(__xludf.DUMMYFUNCTION("""COMPUTED_VALUE"""),2482.05)</f>
        <v>2482.05</v>
      </c>
    </row>
    <row r="490">
      <c r="A490" s="5">
        <f>IFERROR(__xludf.DUMMYFUNCTION("""COMPUTED_VALUE"""),45653.64583333333)</f>
        <v>45653.64583</v>
      </c>
      <c r="B490" s="5">
        <f>IFERROR(__xludf.DUMMYFUNCTION("""COMPUTED_VALUE"""),2480.3)</f>
        <v>2480.3</v>
      </c>
    </row>
    <row r="491">
      <c r="A491" s="5">
        <f>IFERROR(__xludf.DUMMYFUNCTION("""COMPUTED_VALUE"""),45656.64583333333)</f>
        <v>45656.64583</v>
      </c>
      <c r="B491" s="5">
        <f>IFERROR(__xludf.DUMMYFUNCTION("""COMPUTED_VALUE"""),2443.5)</f>
        <v>2443.5</v>
      </c>
    </row>
    <row r="492">
      <c r="A492" s="5">
        <f>IFERROR(__xludf.DUMMYFUNCTION("""COMPUTED_VALUE"""),45657.64583333333)</f>
        <v>45657.64583</v>
      </c>
      <c r="B492" s="5">
        <f>IFERROR(__xludf.DUMMYFUNCTION("""COMPUTED_VALUE"""),2442.7)</f>
        <v>2442.7</v>
      </c>
    </row>
    <row r="493">
      <c r="A493" s="5">
        <f>IFERROR(__xludf.DUMMYFUNCTION("""COMPUTED_VALUE"""),45658.64583333333)</f>
        <v>45658.64583</v>
      </c>
      <c r="B493" s="5">
        <f>IFERROR(__xludf.DUMMYFUNCTION("""COMPUTED_VALUE"""),2442.15)</f>
        <v>2442.15</v>
      </c>
    </row>
    <row r="494">
      <c r="A494" s="5">
        <f>IFERROR(__xludf.DUMMYFUNCTION("""COMPUTED_VALUE"""),45659.64583333333)</f>
        <v>45659.64583</v>
      </c>
      <c r="B494" s="5">
        <f>IFERROR(__xludf.DUMMYFUNCTION("""COMPUTED_VALUE"""),2543.95)</f>
        <v>2543.95</v>
      </c>
    </row>
    <row r="495">
      <c r="A495" s="5">
        <f>IFERROR(__xludf.DUMMYFUNCTION("""COMPUTED_VALUE"""),45660.64583333333)</f>
        <v>45660.64583</v>
      </c>
      <c r="B495" s="5">
        <f>IFERROR(__xludf.DUMMYFUNCTION("""COMPUTED_VALUE"""),2510.0)</f>
        <v>2510</v>
      </c>
    </row>
    <row r="496">
      <c r="A496" s="5">
        <f>IFERROR(__xludf.DUMMYFUNCTION("""COMPUTED_VALUE"""),45663.64583333333)</f>
        <v>45663.64583</v>
      </c>
      <c r="B496" s="5">
        <f>IFERROR(__xludf.DUMMYFUNCTION("""COMPUTED_VALUE"""),2460.55)</f>
        <v>2460.55</v>
      </c>
    </row>
    <row r="497">
      <c r="A497" s="5">
        <f>IFERROR(__xludf.DUMMYFUNCTION("""COMPUTED_VALUE"""),45664.64583333333)</f>
        <v>45664.64583</v>
      </c>
      <c r="B497" s="5">
        <f>IFERROR(__xludf.DUMMYFUNCTION("""COMPUTED_VALUE"""),2467.25)</f>
        <v>2467.25</v>
      </c>
    </row>
    <row r="498">
      <c r="A498" s="5">
        <f>IFERROR(__xludf.DUMMYFUNCTION("""COMPUTED_VALUE"""),45665.64583333333)</f>
        <v>45665.64583</v>
      </c>
      <c r="B498" s="5">
        <f>IFERROR(__xludf.DUMMYFUNCTION("""COMPUTED_VALUE"""),2435.75)</f>
        <v>2435.75</v>
      </c>
    </row>
    <row r="499">
      <c r="A499" s="5">
        <f>IFERROR(__xludf.DUMMYFUNCTION("""COMPUTED_VALUE"""),45666.64583333333)</f>
        <v>45666.64583</v>
      </c>
      <c r="B499" s="5">
        <f>IFERROR(__xludf.DUMMYFUNCTION("""COMPUTED_VALUE"""),2410.4)</f>
        <v>2410.4</v>
      </c>
    </row>
    <row r="500">
      <c r="A500" s="5">
        <f>IFERROR(__xludf.DUMMYFUNCTION("""COMPUTED_VALUE"""),45667.64583333333)</f>
        <v>45667.64583</v>
      </c>
      <c r="B500" s="5">
        <f>IFERROR(__xludf.DUMMYFUNCTION("""COMPUTED_VALUE"""),2364.1)</f>
        <v>2364.1</v>
      </c>
    </row>
    <row r="501">
      <c r="A501" s="5">
        <f>IFERROR(__xludf.DUMMYFUNCTION("""COMPUTED_VALUE"""),45670.64583333333)</f>
        <v>45670.64583</v>
      </c>
      <c r="B501" s="5">
        <f>IFERROR(__xludf.DUMMYFUNCTION("""COMPUTED_VALUE"""),2288.15)</f>
        <v>2288.15</v>
      </c>
    </row>
    <row r="502">
      <c r="A502" s="5">
        <f>IFERROR(__xludf.DUMMYFUNCTION("""COMPUTED_VALUE"""),45671.64583333333)</f>
        <v>45671.64583</v>
      </c>
      <c r="B502" s="5">
        <f>IFERROR(__xludf.DUMMYFUNCTION("""COMPUTED_VALUE"""),2310.6)</f>
        <v>2310.6</v>
      </c>
    </row>
    <row r="503">
      <c r="A503" s="5">
        <f>IFERROR(__xludf.DUMMYFUNCTION("""COMPUTED_VALUE"""),45672.64583333333)</f>
        <v>45672.64583</v>
      </c>
      <c r="B503" s="5">
        <f>IFERROR(__xludf.DUMMYFUNCTION("""COMPUTED_VALUE"""),2317.55)</f>
        <v>2317.55</v>
      </c>
    </row>
    <row r="504">
      <c r="A504" s="5">
        <f>IFERROR(__xludf.DUMMYFUNCTION("""COMPUTED_VALUE"""),45673.64583333333)</f>
        <v>45673.64583</v>
      </c>
      <c r="B504" s="5">
        <f>IFERROR(__xludf.DUMMYFUNCTION("""COMPUTED_VALUE"""),2350.7)</f>
        <v>2350.7</v>
      </c>
    </row>
    <row r="505">
      <c r="A505" s="5">
        <f>IFERROR(__xludf.DUMMYFUNCTION("""COMPUTED_VALUE"""),45674.64583333333)</f>
        <v>45674.64583</v>
      </c>
      <c r="B505" s="5">
        <f>IFERROR(__xludf.DUMMYFUNCTION("""COMPUTED_VALUE"""),2375.85)</f>
        <v>2375.85</v>
      </c>
    </row>
    <row r="506">
      <c r="A506" s="5">
        <f>IFERROR(__xludf.DUMMYFUNCTION("""COMPUTED_VALUE"""),45677.64583333333)</f>
        <v>45677.64583</v>
      </c>
      <c r="B506" s="5">
        <f>IFERROR(__xludf.DUMMYFUNCTION("""COMPUTED_VALUE"""),2402.0)</f>
        <v>2402</v>
      </c>
    </row>
    <row r="507">
      <c r="A507" s="5">
        <f>IFERROR(__xludf.DUMMYFUNCTION("""COMPUTED_VALUE"""),45678.64583333333)</f>
        <v>45678.64583</v>
      </c>
      <c r="B507" s="5">
        <f>IFERROR(__xludf.DUMMYFUNCTION("""COMPUTED_VALUE"""),2367.5)</f>
        <v>2367.5</v>
      </c>
    </row>
    <row r="508">
      <c r="A508" s="5">
        <f>IFERROR(__xludf.DUMMYFUNCTION("""COMPUTED_VALUE"""),45679.64583333333)</f>
        <v>45679.64583</v>
      </c>
      <c r="B508" s="5">
        <f>IFERROR(__xludf.DUMMYFUNCTION("""COMPUTED_VALUE"""),2388.15)</f>
        <v>2388.15</v>
      </c>
    </row>
    <row r="509">
      <c r="A509" s="5">
        <f>IFERROR(__xludf.DUMMYFUNCTION("""COMPUTED_VALUE"""),45680.64583333333)</f>
        <v>45680.64583</v>
      </c>
      <c r="B509" s="5">
        <f>IFERROR(__xludf.DUMMYFUNCTION("""COMPUTED_VALUE"""),2461.15)</f>
        <v>2461.15</v>
      </c>
    </row>
    <row r="510">
      <c r="A510" s="5">
        <f>IFERROR(__xludf.DUMMYFUNCTION("""COMPUTED_VALUE"""),45681.64583333333)</f>
        <v>45681.64583</v>
      </c>
      <c r="B510" s="5">
        <f>IFERROR(__xludf.DUMMYFUNCTION("""COMPUTED_VALUE"""),2490.75)</f>
        <v>2490.75</v>
      </c>
    </row>
    <row r="511">
      <c r="A511" s="5">
        <f>IFERROR(__xludf.DUMMYFUNCTION("""COMPUTED_VALUE"""),45684.64583333333)</f>
        <v>45684.64583</v>
      </c>
      <c r="B511" s="5">
        <f>IFERROR(__xludf.DUMMYFUNCTION("""COMPUTED_VALUE"""),2458.05)</f>
        <v>2458.05</v>
      </c>
    </row>
    <row r="512">
      <c r="A512" s="5">
        <f>IFERROR(__xludf.DUMMYFUNCTION("""COMPUTED_VALUE"""),45685.64583333333)</f>
        <v>45685.64583</v>
      </c>
      <c r="B512" s="5">
        <f>IFERROR(__xludf.DUMMYFUNCTION("""COMPUTED_VALUE"""),2411.3)</f>
        <v>2411.3</v>
      </c>
    </row>
    <row r="513">
      <c r="A513" s="5">
        <f>IFERROR(__xludf.DUMMYFUNCTION("""COMPUTED_VALUE"""),45686.64583333333)</f>
        <v>45686.64583</v>
      </c>
      <c r="B513" s="5">
        <f>IFERROR(__xludf.DUMMYFUNCTION("""COMPUTED_VALUE"""),2453.65)</f>
        <v>2453.65</v>
      </c>
    </row>
    <row r="514">
      <c r="A514" s="5">
        <f>IFERROR(__xludf.DUMMYFUNCTION("""COMPUTED_VALUE"""),45687.64583333333)</f>
        <v>45687.64583</v>
      </c>
      <c r="B514" s="5">
        <f>IFERROR(__xludf.DUMMYFUNCTION("""COMPUTED_VALUE"""),2491.7)</f>
        <v>2491.7</v>
      </c>
    </row>
    <row r="515">
      <c r="A515" s="5">
        <f>IFERROR(__xludf.DUMMYFUNCTION("""COMPUTED_VALUE"""),45688.64583333333)</f>
        <v>45688.64583</v>
      </c>
      <c r="B515" s="5">
        <f>IFERROR(__xludf.DUMMYFUNCTION("""COMPUTED_VALUE"""),2508.85)</f>
        <v>2508.85</v>
      </c>
    </row>
    <row r="516">
      <c r="A516" s="5">
        <f>IFERROR(__xludf.DUMMYFUNCTION("""COMPUTED_VALUE"""),45691.64583333333)</f>
        <v>45691.64583</v>
      </c>
      <c r="B516" s="5">
        <f>IFERROR(__xludf.DUMMYFUNCTION("""COMPUTED_VALUE"""),2473.65)</f>
        <v>2473.65</v>
      </c>
    </row>
    <row r="517">
      <c r="A517" s="5">
        <f>IFERROR(__xludf.DUMMYFUNCTION("""COMPUTED_VALUE"""),45692.64583333333)</f>
        <v>45692.64583</v>
      </c>
      <c r="B517" s="5">
        <f>IFERROR(__xludf.DUMMYFUNCTION("""COMPUTED_VALUE"""),2484.7)</f>
        <v>2484.7</v>
      </c>
    </row>
    <row r="518">
      <c r="A518" s="5">
        <f>IFERROR(__xludf.DUMMYFUNCTION("""COMPUTED_VALUE"""),45693.64583333333)</f>
        <v>45693.64583</v>
      </c>
      <c r="B518" s="5">
        <f>IFERROR(__xludf.DUMMYFUNCTION("""COMPUTED_VALUE"""),2490.0)</f>
        <v>2490</v>
      </c>
    </row>
    <row r="519">
      <c r="A519" s="5">
        <f>IFERROR(__xludf.DUMMYFUNCTION("""COMPUTED_VALUE"""),45694.64583333333)</f>
        <v>45694.64583</v>
      </c>
      <c r="B519" s="5">
        <f>IFERROR(__xludf.DUMMYFUNCTION("""COMPUTED_VALUE"""),2499.0)</f>
        <v>2499</v>
      </c>
    </row>
    <row r="520">
      <c r="A520" s="5">
        <f>IFERROR(__xludf.DUMMYFUNCTION("""COMPUTED_VALUE"""),45695.64583333333)</f>
        <v>45695.64583</v>
      </c>
      <c r="B520" s="5">
        <f>IFERROR(__xludf.DUMMYFUNCTION("""COMPUTED_VALUE"""),2487.6)</f>
        <v>2487.6</v>
      </c>
    </row>
    <row r="521">
      <c r="A521" s="5">
        <f>IFERROR(__xludf.DUMMYFUNCTION("""COMPUTED_VALUE"""),45698.64583333333)</f>
        <v>45698.64583</v>
      </c>
      <c r="B521" s="5">
        <f>IFERROR(__xludf.DUMMYFUNCTION("""COMPUTED_VALUE"""),2473.25)</f>
        <v>2473.25</v>
      </c>
    </row>
    <row r="522">
      <c r="A522" s="5">
        <f>IFERROR(__xludf.DUMMYFUNCTION("""COMPUTED_VALUE"""),45699.64583333333)</f>
        <v>45699.64583</v>
      </c>
      <c r="B522" s="5">
        <f>IFERROR(__xludf.DUMMYFUNCTION("""COMPUTED_VALUE"""),2491.45)</f>
        <v>2491.45</v>
      </c>
    </row>
    <row r="523">
      <c r="A523" s="5">
        <f>IFERROR(__xludf.DUMMYFUNCTION("""COMPUTED_VALUE"""),45700.64583333333)</f>
        <v>45700.64583</v>
      </c>
      <c r="B523" s="5">
        <f>IFERROR(__xludf.DUMMYFUNCTION("""COMPUTED_VALUE"""),2484.95)</f>
        <v>2484.95</v>
      </c>
    </row>
    <row r="524">
      <c r="A524" s="5">
        <f>IFERROR(__xludf.DUMMYFUNCTION("""COMPUTED_VALUE"""),45701.64583333333)</f>
        <v>45701.64583</v>
      </c>
      <c r="B524" s="5">
        <f>IFERROR(__xludf.DUMMYFUNCTION("""COMPUTED_VALUE"""),2490.1)</f>
        <v>2490.1</v>
      </c>
    </row>
    <row r="525">
      <c r="A525" s="5">
        <f>IFERROR(__xludf.DUMMYFUNCTION("""COMPUTED_VALUE"""),45702.64583333333)</f>
        <v>45702.64583</v>
      </c>
      <c r="B525" s="5">
        <f>IFERROR(__xludf.DUMMYFUNCTION("""COMPUTED_VALUE"""),2431.3)</f>
        <v>2431.3</v>
      </c>
    </row>
    <row r="526">
      <c r="A526" s="5">
        <f>IFERROR(__xludf.DUMMYFUNCTION("""COMPUTED_VALUE"""),45705.64583333333)</f>
        <v>45705.64583</v>
      </c>
      <c r="B526" s="5">
        <f>IFERROR(__xludf.DUMMYFUNCTION("""COMPUTED_VALUE"""),2463.85)</f>
        <v>2463.85</v>
      </c>
    </row>
    <row r="527">
      <c r="A527" s="5">
        <f>IFERROR(__xludf.DUMMYFUNCTION("""COMPUTED_VALUE"""),45706.64583333333)</f>
        <v>45706.64583</v>
      </c>
      <c r="B527" s="5">
        <f>IFERROR(__xludf.DUMMYFUNCTION("""COMPUTED_VALUE"""),2463.2)</f>
        <v>2463.2</v>
      </c>
    </row>
    <row r="528">
      <c r="A528" s="5">
        <f>IFERROR(__xludf.DUMMYFUNCTION("""COMPUTED_VALUE"""),45707.64583333333)</f>
        <v>45707.64583</v>
      </c>
      <c r="B528" s="5">
        <f>IFERROR(__xludf.DUMMYFUNCTION("""COMPUTED_VALUE"""),2463.2)</f>
        <v>2463.2</v>
      </c>
    </row>
    <row r="529">
      <c r="A529" s="5">
        <f>IFERROR(__xludf.DUMMYFUNCTION("""COMPUTED_VALUE"""),45708.64583333333)</f>
        <v>45708.64583</v>
      </c>
      <c r="B529" s="5">
        <f>IFERROR(__xludf.DUMMYFUNCTION("""COMPUTED_VALUE"""),2453.7)</f>
        <v>2453.7</v>
      </c>
    </row>
    <row r="530">
      <c r="A530" s="5">
        <f>IFERROR(__xludf.DUMMYFUNCTION("""COMPUTED_VALUE"""),45709.64583333333)</f>
        <v>45709.64583</v>
      </c>
      <c r="B530" s="5">
        <f>IFERROR(__xludf.DUMMYFUNCTION("""COMPUTED_VALUE"""),2431.05)</f>
        <v>2431.05</v>
      </c>
    </row>
    <row r="531">
      <c r="A531" s="5">
        <f>IFERROR(__xludf.DUMMYFUNCTION("""COMPUTED_VALUE"""),45712.64583333333)</f>
        <v>45712.64583</v>
      </c>
      <c r="B531" s="5">
        <f>IFERROR(__xludf.DUMMYFUNCTION("""COMPUTED_VALUE"""),2393.7)</f>
        <v>2393.7</v>
      </c>
    </row>
    <row r="532">
      <c r="A532" s="5">
        <f>IFERROR(__xludf.DUMMYFUNCTION("""COMPUTED_VALUE"""),45713.64583333333)</f>
        <v>45713.64583</v>
      </c>
      <c r="B532" s="5">
        <f>IFERROR(__xludf.DUMMYFUNCTION("""COMPUTED_VALUE"""),2379.3)</f>
        <v>2379.3</v>
      </c>
    </row>
    <row r="533">
      <c r="A533" s="5">
        <f>IFERROR(__xludf.DUMMYFUNCTION("""COMPUTED_VALUE"""),45715.64583333333)</f>
        <v>45715.64583</v>
      </c>
      <c r="B533" s="5">
        <f>IFERROR(__xludf.DUMMYFUNCTION("""COMPUTED_VALUE"""),2339.95)</f>
        <v>2339.95</v>
      </c>
    </row>
    <row r="534">
      <c r="A534" s="5">
        <f>IFERROR(__xludf.DUMMYFUNCTION("""COMPUTED_VALUE"""),45716.64583333333)</f>
        <v>45716.64583</v>
      </c>
      <c r="B534" s="5">
        <f>IFERROR(__xludf.DUMMYFUNCTION("""COMPUTED_VALUE"""),2306.65)</f>
        <v>2306.65</v>
      </c>
    </row>
    <row r="535">
      <c r="A535" s="5">
        <f>IFERROR(__xludf.DUMMYFUNCTION("""COMPUTED_VALUE"""),45719.64583333333)</f>
        <v>45719.64583</v>
      </c>
      <c r="B535" s="5">
        <f>IFERROR(__xludf.DUMMYFUNCTION("""COMPUTED_VALUE"""),2377.45)</f>
        <v>2377.45</v>
      </c>
    </row>
    <row r="536">
      <c r="A536" s="5">
        <f>IFERROR(__xludf.DUMMYFUNCTION("""COMPUTED_VALUE"""),45720.64583333333)</f>
        <v>45720.64583</v>
      </c>
      <c r="B536" s="5">
        <f>IFERROR(__xludf.DUMMYFUNCTION("""COMPUTED_VALUE"""),2394.65)</f>
        <v>2394.65</v>
      </c>
    </row>
    <row r="537">
      <c r="A537" s="5">
        <f>IFERROR(__xludf.DUMMYFUNCTION("""COMPUTED_VALUE"""),45721.64583333333)</f>
        <v>45721.64583</v>
      </c>
      <c r="B537" s="5">
        <f>IFERROR(__xludf.DUMMYFUNCTION("""COMPUTED_VALUE"""),2391.65)</f>
        <v>2391.65</v>
      </c>
    </row>
    <row r="538">
      <c r="A538" s="5">
        <f>IFERROR(__xludf.DUMMYFUNCTION("""COMPUTED_VALUE"""),45722.64583333333)</f>
        <v>45722.64583</v>
      </c>
      <c r="B538" s="5">
        <f>IFERROR(__xludf.DUMMYFUNCTION("""COMPUTED_VALUE"""),2393.65)</f>
        <v>2393.65</v>
      </c>
    </row>
    <row r="539">
      <c r="A539" s="5">
        <f>IFERROR(__xludf.DUMMYFUNCTION("""COMPUTED_VALUE"""),45723.64583333333)</f>
        <v>45723.64583</v>
      </c>
      <c r="B539" s="5">
        <f>IFERROR(__xludf.DUMMYFUNCTION("""COMPUTED_VALUE"""),2407.25)</f>
        <v>2407.25</v>
      </c>
    </row>
    <row r="540">
      <c r="A540" s="5">
        <f>IFERROR(__xludf.DUMMYFUNCTION("""COMPUTED_VALUE"""),45726.64583333333)</f>
        <v>45726.64583</v>
      </c>
      <c r="B540" s="5">
        <f>IFERROR(__xludf.DUMMYFUNCTION("""COMPUTED_VALUE"""),2383.95)</f>
        <v>2383.95</v>
      </c>
    </row>
    <row r="541">
      <c r="A541" s="5">
        <f>IFERROR(__xludf.DUMMYFUNCTION("""COMPUTED_VALUE"""),45727.64583333333)</f>
        <v>45727.64583</v>
      </c>
      <c r="B541" s="5">
        <f>IFERROR(__xludf.DUMMYFUNCTION("""COMPUTED_VALUE"""),2413.55)</f>
        <v>2413.55</v>
      </c>
    </row>
    <row r="542">
      <c r="A542" s="5">
        <f>IFERROR(__xludf.DUMMYFUNCTION("""COMPUTED_VALUE"""),45728.64583333333)</f>
        <v>45728.64583</v>
      </c>
      <c r="B542" s="5">
        <f>IFERROR(__xludf.DUMMYFUNCTION("""COMPUTED_VALUE"""),2398.9)</f>
        <v>2398.9</v>
      </c>
    </row>
    <row r="543">
      <c r="A543" s="5">
        <f>IFERROR(__xludf.DUMMYFUNCTION("""COMPUTED_VALUE"""),45729.64583333333)</f>
        <v>45729.64583</v>
      </c>
      <c r="B543" s="5">
        <f>IFERROR(__xludf.DUMMYFUNCTION("""COMPUTED_VALUE"""),2370.2)</f>
        <v>2370.2</v>
      </c>
    </row>
    <row r="544">
      <c r="A544" s="5">
        <f>IFERROR(__xludf.DUMMYFUNCTION("""COMPUTED_VALUE"""),45733.64583333333)</f>
        <v>45733.64583</v>
      </c>
      <c r="B544" s="5">
        <f>IFERROR(__xludf.DUMMYFUNCTION("""COMPUTED_VALUE"""),2400.0)</f>
        <v>2400</v>
      </c>
    </row>
    <row r="545">
      <c r="A545" s="5">
        <f>IFERROR(__xludf.DUMMYFUNCTION("""COMPUTED_VALUE"""),45734.64583333333)</f>
        <v>45734.64583</v>
      </c>
      <c r="B545" s="5">
        <f>IFERROR(__xludf.DUMMYFUNCTION("""COMPUTED_VALUE"""),2421.65)</f>
        <v>2421.65</v>
      </c>
    </row>
    <row r="546">
      <c r="A546" s="5">
        <f>IFERROR(__xludf.DUMMYFUNCTION("""COMPUTED_VALUE"""),45735.64583333333)</f>
        <v>45735.64583</v>
      </c>
      <c r="B546" s="5">
        <f>IFERROR(__xludf.DUMMYFUNCTION("""COMPUTED_VALUE"""),2458.2)</f>
        <v>2458.2</v>
      </c>
    </row>
    <row r="547">
      <c r="A547" s="5">
        <f>IFERROR(__xludf.DUMMYFUNCTION("""COMPUTED_VALUE"""),45736.64583333333)</f>
        <v>45736.64583</v>
      </c>
      <c r="B547" s="5">
        <f>IFERROR(__xludf.DUMMYFUNCTION("""COMPUTED_VALUE"""),2468.15)</f>
        <v>2468.15</v>
      </c>
    </row>
    <row r="548">
      <c r="A548" s="5">
        <f>IFERROR(__xludf.DUMMYFUNCTION("""COMPUTED_VALUE"""),45737.64583333333)</f>
        <v>45737.64583</v>
      </c>
      <c r="B548" s="5">
        <f>IFERROR(__xludf.DUMMYFUNCTION("""COMPUTED_VALUE"""),2469.4)</f>
        <v>2469.4</v>
      </c>
    </row>
    <row r="549">
      <c r="A549" s="5">
        <f>IFERROR(__xludf.DUMMYFUNCTION("""COMPUTED_VALUE"""),45740.64583333333)</f>
        <v>45740.64583</v>
      </c>
      <c r="B549" s="5">
        <f>IFERROR(__xludf.DUMMYFUNCTION("""COMPUTED_VALUE"""),2513.2)</f>
        <v>2513.2</v>
      </c>
    </row>
    <row r="550">
      <c r="A550" s="5">
        <f>IFERROR(__xludf.DUMMYFUNCTION("""COMPUTED_VALUE"""),45741.64583333333)</f>
        <v>45741.64583</v>
      </c>
      <c r="B550" s="5">
        <f>IFERROR(__xludf.DUMMYFUNCTION("""COMPUTED_VALUE"""),2569.45)</f>
        <v>2569.45</v>
      </c>
    </row>
    <row r="551">
      <c r="A551" s="5">
        <f>IFERROR(__xludf.DUMMYFUNCTION("""COMPUTED_VALUE"""),45742.64583333333)</f>
        <v>45742.64583</v>
      </c>
      <c r="B551" s="5">
        <f>IFERROR(__xludf.DUMMYFUNCTION("""COMPUTED_VALUE"""),2581.6)</f>
        <v>2581.6</v>
      </c>
    </row>
    <row r="552">
      <c r="A552" s="5">
        <f>IFERROR(__xludf.DUMMYFUNCTION("""COMPUTED_VALUE"""),45743.64583333333)</f>
        <v>45743.64583</v>
      </c>
      <c r="B552" s="5">
        <f>IFERROR(__xludf.DUMMYFUNCTION("""COMPUTED_VALUE"""),2618.7)</f>
        <v>2618.7</v>
      </c>
    </row>
    <row r="553">
      <c r="A553" s="5">
        <f>IFERROR(__xludf.DUMMYFUNCTION("""COMPUTED_VALUE"""),45744.64583333333)</f>
        <v>45744.64583</v>
      </c>
      <c r="B553" s="5">
        <f>IFERROR(__xludf.DUMMYFUNCTION("""COMPUTED_VALUE"""),2611.15)</f>
        <v>2611.15</v>
      </c>
    </row>
    <row r="554">
      <c r="A554" s="5">
        <f>IFERROR(__xludf.DUMMYFUNCTION("""COMPUTED_VALUE"""),45748.64583333333)</f>
        <v>45748.64583</v>
      </c>
      <c r="B554" s="5">
        <f>IFERROR(__xludf.DUMMYFUNCTION("""COMPUTED_VALUE"""),2619.0)</f>
        <v>2619</v>
      </c>
    </row>
    <row r="555">
      <c r="A555" s="5">
        <f>IFERROR(__xludf.DUMMYFUNCTION("""COMPUTED_VALUE"""),45749.64583333333)</f>
        <v>45749.64583</v>
      </c>
      <c r="B555" s="5">
        <f>IFERROR(__xludf.DUMMYFUNCTION("""COMPUTED_VALUE"""),2616.5)</f>
        <v>2616.5</v>
      </c>
    </row>
    <row r="556">
      <c r="A556" s="5">
        <f>IFERROR(__xludf.DUMMYFUNCTION("""COMPUTED_VALUE"""),45750.64583333333)</f>
        <v>45750.64583</v>
      </c>
      <c r="B556" s="5">
        <f>IFERROR(__xludf.DUMMYFUNCTION("""COMPUTED_VALUE"""),2651.9)</f>
        <v>2651.9</v>
      </c>
    </row>
    <row r="557">
      <c r="A557" s="5">
        <f>IFERROR(__xludf.DUMMYFUNCTION("""COMPUTED_VALUE"""),45751.64583333333)</f>
        <v>45751.64583</v>
      </c>
      <c r="B557" s="5">
        <f>IFERROR(__xludf.DUMMYFUNCTION("""COMPUTED_VALUE"""),2616.9)</f>
        <v>2616.9</v>
      </c>
    </row>
    <row r="558">
      <c r="A558" s="5">
        <f>IFERROR(__xludf.DUMMYFUNCTION("""COMPUTED_VALUE"""),45754.64583333333)</f>
        <v>45754.64583</v>
      </c>
      <c r="B558" s="5">
        <f>IFERROR(__xludf.DUMMYFUNCTION("""COMPUTED_VALUE"""),2509.1)</f>
        <v>2509.1</v>
      </c>
    </row>
    <row r="559">
      <c r="A559" s="5">
        <f>IFERROR(__xludf.DUMMYFUNCTION("""COMPUTED_VALUE"""),45755.64583333333)</f>
        <v>45755.64583</v>
      </c>
      <c r="B559" s="5">
        <f>IFERROR(__xludf.DUMMYFUNCTION("""COMPUTED_VALUE"""),2590.05)</f>
        <v>2590.05</v>
      </c>
    </row>
    <row r="560">
      <c r="A560" s="5">
        <f>IFERROR(__xludf.DUMMYFUNCTION("""COMPUTED_VALUE"""),45756.64583333333)</f>
        <v>45756.64583</v>
      </c>
      <c r="B560" s="5">
        <f>IFERROR(__xludf.DUMMYFUNCTION("""COMPUTED_VALUE"""),2557.75)</f>
        <v>2557.75</v>
      </c>
    </row>
    <row r="561">
      <c r="A561" s="5">
        <f>IFERROR(__xludf.DUMMYFUNCTION("""COMPUTED_VALUE"""),45758.64583333333)</f>
        <v>45758.64583</v>
      </c>
      <c r="B561" s="5">
        <f>IFERROR(__xludf.DUMMYFUNCTION("""COMPUTED_VALUE"""),2651.25)</f>
        <v>2651.25</v>
      </c>
    </row>
    <row r="562">
      <c r="A562" s="5">
        <f>IFERROR(__xludf.DUMMYFUNCTION("""COMPUTED_VALUE"""),45762.64583333333)</f>
        <v>45762.64583</v>
      </c>
      <c r="B562" s="5">
        <f>IFERROR(__xludf.DUMMYFUNCTION("""COMPUTED_VALUE"""),2718.6)</f>
        <v>2718.6</v>
      </c>
    </row>
    <row r="563">
      <c r="A563" s="5">
        <f>IFERROR(__xludf.DUMMYFUNCTION("""COMPUTED_VALUE"""),45763.64583333333)</f>
        <v>45763.64583</v>
      </c>
      <c r="B563" s="5">
        <f>IFERROR(__xludf.DUMMYFUNCTION("""COMPUTED_VALUE"""),2702.8)</f>
        <v>2702.8</v>
      </c>
    </row>
    <row r="564">
      <c r="A564" s="5">
        <f>IFERROR(__xludf.DUMMYFUNCTION("""COMPUTED_VALUE"""),45764.64583333333)</f>
        <v>45764.64583</v>
      </c>
      <c r="B564" s="5">
        <f>IFERROR(__xludf.DUMMYFUNCTION("""COMPUTED_VALUE"""),2760.7)</f>
        <v>2760.7</v>
      </c>
    </row>
    <row r="565">
      <c r="A565" s="5">
        <f>IFERROR(__xludf.DUMMYFUNCTION("""COMPUTED_VALUE"""),45768.64583333333)</f>
        <v>45768.64583</v>
      </c>
      <c r="B565" s="5">
        <f>IFERROR(__xludf.DUMMYFUNCTION("""COMPUTED_VALUE"""),2756.9)</f>
        <v>2756.9</v>
      </c>
    </row>
    <row r="566">
      <c r="A566" s="5">
        <f>IFERROR(__xludf.DUMMYFUNCTION("""COMPUTED_VALUE"""),45769.64583333333)</f>
        <v>45769.64583</v>
      </c>
      <c r="B566" s="5">
        <f>IFERROR(__xludf.DUMMYFUNCTION("""COMPUTED_VALUE"""),2749.4)</f>
        <v>2749.4</v>
      </c>
    </row>
    <row r="567">
      <c r="A567" s="5">
        <f>IFERROR(__xludf.DUMMYFUNCTION("""COMPUTED_VALUE"""),45770.64583333333)</f>
        <v>45770.64583</v>
      </c>
      <c r="B567" s="5">
        <f>IFERROR(__xludf.DUMMYFUNCTION("""COMPUTED_VALUE"""),2685.6)</f>
        <v>2685.6</v>
      </c>
    </row>
    <row r="568">
      <c r="A568" s="5">
        <f>IFERROR(__xludf.DUMMYFUNCTION("""COMPUTED_VALUE"""),45771.64583333333)</f>
        <v>45771.64583</v>
      </c>
      <c r="B568" s="5">
        <f>IFERROR(__xludf.DUMMYFUNCTION("""COMPUTED_VALUE"""),2729.2)</f>
        <v>2729.2</v>
      </c>
    </row>
    <row r="569">
      <c r="A569" s="5">
        <f>IFERROR(__xludf.DUMMYFUNCTION("""COMPUTED_VALUE"""),45772.64583333333)</f>
        <v>45772.64583</v>
      </c>
      <c r="B569" s="5">
        <f>IFERROR(__xludf.DUMMYFUNCTION("""COMPUTED_VALUE"""),2734.8)</f>
        <v>2734.8</v>
      </c>
    </row>
    <row r="570">
      <c r="A570" s="5">
        <f>IFERROR(__xludf.DUMMYFUNCTION("""COMPUTED_VALUE"""),45775.64583333333)</f>
        <v>45775.64583</v>
      </c>
      <c r="B570" s="5">
        <f>IFERROR(__xludf.DUMMYFUNCTION("""COMPUTED_VALUE"""),2753.4)</f>
        <v>2753.4</v>
      </c>
    </row>
    <row r="571">
      <c r="A571" s="5">
        <f>IFERROR(__xludf.DUMMYFUNCTION("""COMPUTED_VALUE"""),45776.64583333333)</f>
        <v>45776.64583</v>
      </c>
      <c r="B571" s="5">
        <f>IFERROR(__xludf.DUMMYFUNCTION("""COMPUTED_VALUE"""),2745.7)</f>
        <v>2745.7</v>
      </c>
    </row>
    <row r="572">
      <c r="A572" s="5">
        <f>IFERROR(__xludf.DUMMYFUNCTION("""COMPUTED_VALUE"""),45777.64583333333)</f>
        <v>45777.64583</v>
      </c>
      <c r="B572" s="5">
        <f>IFERROR(__xludf.DUMMYFUNCTION("""COMPUTED_VALUE"""),2737.5)</f>
        <v>2737.5</v>
      </c>
    </row>
    <row r="573">
      <c r="A573" s="5">
        <f>IFERROR(__xludf.DUMMYFUNCTION("""COMPUTED_VALUE"""),45779.64583333333)</f>
        <v>45779.64583</v>
      </c>
      <c r="B573" s="5">
        <f>IFERROR(__xludf.DUMMYFUNCTION("""COMPUTED_VALUE"""),2718.3)</f>
        <v>2718.3</v>
      </c>
    </row>
    <row r="574">
      <c r="A574" s="5">
        <f>IFERROR(__xludf.DUMMYFUNCTION("""COMPUTED_VALUE"""),45782.64583333333)</f>
        <v>45782.64583</v>
      </c>
      <c r="B574" s="5">
        <f>IFERROR(__xludf.DUMMYFUNCTION("""COMPUTED_VALUE"""),2755.1)</f>
        <v>2755.1</v>
      </c>
    </row>
    <row r="575">
      <c r="A575" s="5">
        <f>IFERROR(__xludf.DUMMYFUNCTION("""COMPUTED_VALUE"""),45783.64583333333)</f>
        <v>45783.64583</v>
      </c>
      <c r="B575" s="5">
        <f>IFERROR(__xludf.DUMMYFUNCTION("""COMPUTED_VALUE"""),2728.7)</f>
        <v>2728.7</v>
      </c>
    </row>
    <row r="576">
      <c r="A576" s="5">
        <f>IFERROR(__xludf.DUMMYFUNCTION("""COMPUTED_VALUE"""),45784.64583333333)</f>
        <v>45784.64583</v>
      </c>
      <c r="B576" s="5">
        <f>IFERROR(__xludf.DUMMYFUNCTION("""COMPUTED_VALUE"""),2699.9)</f>
        <v>2699.9</v>
      </c>
    </row>
    <row r="577">
      <c r="A577" s="5">
        <f>IFERROR(__xludf.DUMMYFUNCTION("""COMPUTED_VALUE"""),45785.64583333333)</f>
        <v>45785.64583</v>
      </c>
      <c r="B577" s="5">
        <f>IFERROR(__xludf.DUMMYFUNCTION("""COMPUTED_VALUE"""),2698.7)</f>
        <v>2698.7</v>
      </c>
    </row>
    <row r="578">
      <c r="A578" s="5">
        <f>IFERROR(__xludf.DUMMYFUNCTION("""COMPUTED_VALUE"""),45786.64583333333)</f>
        <v>45786.64583</v>
      </c>
      <c r="B578" s="5">
        <f>IFERROR(__xludf.DUMMYFUNCTION("""COMPUTED_VALUE"""),2634.8)</f>
        <v>2634.8</v>
      </c>
    </row>
    <row r="579">
      <c r="A579" s="5">
        <f>IFERROR(__xludf.DUMMYFUNCTION("""COMPUTED_VALUE"""),45789.64583333333)</f>
        <v>45789.64583</v>
      </c>
      <c r="B579" s="5">
        <f>IFERROR(__xludf.DUMMYFUNCTION("""COMPUTED_VALUE"""),2742.8)</f>
        <v>2742.8</v>
      </c>
    </row>
    <row r="580">
      <c r="A580" s="5">
        <f>IFERROR(__xludf.DUMMYFUNCTION("""COMPUTED_VALUE"""),45790.64583333333)</f>
        <v>45790.64583</v>
      </c>
      <c r="B580" s="5">
        <f>IFERROR(__xludf.DUMMYFUNCTION("""COMPUTED_VALUE"""),2708.7)</f>
        <v>2708.7</v>
      </c>
    </row>
    <row r="581">
      <c r="A581" s="5">
        <f>IFERROR(__xludf.DUMMYFUNCTION("""COMPUTED_VALUE"""),45791.64583333333)</f>
        <v>45791.64583</v>
      </c>
      <c r="B581" s="5">
        <f>IFERROR(__xludf.DUMMYFUNCTION("""COMPUTED_VALUE"""),2737.2)</f>
        <v>2737.2</v>
      </c>
    </row>
    <row r="582">
      <c r="A582" s="5">
        <f>IFERROR(__xludf.DUMMYFUNCTION("""COMPUTED_VALUE"""),45792.64583333333)</f>
        <v>45792.64583</v>
      </c>
      <c r="B582" s="5">
        <f>IFERROR(__xludf.DUMMYFUNCTION("""COMPUTED_VALUE"""),2824.8)</f>
        <v>2824.8</v>
      </c>
    </row>
    <row r="583">
      <c r="A583" s="5">
        <f>IFERROR(__xludf.DUMMYFUNCTION("""COMPUTED_VALUE"""),45793.64583333333)</f>
        <v>45793.64583</v>
      </c>
      <c r="B583" s="5">
        <f>IFERROR(__xludf.DUMMYFUNCTION("""COMPUTED_VALUE"""),2804.2)</f>
        <v>2804.2</v>
      </c>
    </row>
    <row r="584">
      <c r="A584" s="5">
        <f>IFERROR(__xludf.DUMMYFUNCTION("""COMPUTED_VALUE"""),45796.64583333333)</f>
        <v>45796.64583</v>
      </c>
      <c r="B584" s="5">
        <f>IFERROR(__xludf.DUMMYFUNCTION("""COMPUTED_VALUE"""),2727.0)</f>
        <v>2727</v>
      </c>
    </row>
    <row r="585">
      <c r="A585" s="5">
        <f>IFERROR(__xludf.DUMMYFUNCTION("""COMPUTED_VALUE"""),45797.64583333333)</f>
        <v>45797.64583</v>
      </c>
      <c r="B585" s="5">
        <f>IFERROR(__xludf.DUMMYFUNCTION("""COMPUTED_VALUE"""),2720.8)</f>
        <v>2720.8</v>
      </c>
    </row>
    <row r="586">
      <c r="A586" s="5">
        <f>IFERROR(__xludf.DUMMYFUNCTION("""COMPUTED_VALUE"""),45798.64583333333)</f>
        <v>45798.64583</v>
      </c>
      <c r="B586" s="5">
        <f>IFERROR(__xludf.DUMMYFUNCTION("""COMPUTED_VALUE"""),2706.9)</f>
        <v>2706.9</v>
      </c>
    </row>
    <row r="587">
      <c r="A587" s="5">
        <f>IFERROR(__xludf.DUMMYFUNCTION("""COMPUTED_VALUE"""),45799.64583333333)</f>
        <v>45799.64583</v>
      </c>
      <c r="B587" s="5">
        <f>IFERROR(__xludf.DUMMYFUNCTION("""COMPUTED_VALUE"""),2674.6)</f>
        <v>2674.6</v>
      </c>
    </row>
    <row r="588">
      <c r="A588" s="5">
        <f>IFERROR(__xludf.DUMMYFUNCTION("""COMPUTED_VALUE"""),45800.64583333333)</f>
        <v>45800.64583</v>
      </c>
      <c r="B588" s="5">
        <f>IFERROR(__xludf.DUMMYFUNCTION("""COMPUTED_VALUE"""),2659.4)</f>
        <v>2659.4</v>
      </c>
    </row>
    <row r="589">
      <c r="A589" s="5">
        <f>IFERROR(__xludf.DUMMYFUNCTION("""COMPUTED_VALUE"""),45803.64583333333)</f>
        <v>45803.64583</v>
      </c>
      <c r="B589" s="5">
        <f>IFERROR(__xludf.DUMMYFUNCTION("""COMPUTED_VALUE"""),2656.4)</f>
        <v>2656.4</v>
      </c>
    </row>
    <row r="590">
      <c r="A590" s="5">
        <f>IFERROR(__xludf.DUMMYFUNCTION("""COMPUTED_VALUE"""),45804.64583333333)</f>
        <v>45804.64583</v>
      </c>
      <c r="B590" s="5">
        <f>IFERROR(__xludf.DUMMYFUNCTION("""COMPUTED_VALUE"""),2614.2)</f>
        <v>2614.2</v>
      </c>
    </row>
    <row r="591">
      <c r="A591" s="5">
        <f>IFERROR(__xludf.DUMMYFUNCTION("""COMPUTED_VALUE"""),45805.64583333333)</f>
        <v>45805.64583</v>
      </c>
      <c r="B591" s="5">
        <f>IFERROR(__xludf.DUMMYFUNCTION("""COMPUTED_VALUE"""),2577.6)</f>
        <v>2577.6</v>
      </c>
    </row>
    <row r="592">
      <c r="A592" s="5">
        <f>IFERROR(__xludf.DUMMYFUNCTION("""COMPUTED_VALUE"""),45806.64583333333)</f>
        <v>45806.64583</v>
      </c>
      <c r="B592" s="5">
        <f>IFERROR(__xludf.DUMMYFUNCTION("""COMPUTED_VALUE"""),2573.6)</f>
        <v>2573.6</v>
      </c>
    </row>
    <row r="593">
      <c r="A593" s="5">
        <f>IFERROR(__xludf.DUMMYFUNCTION("""COMPUTED_VALUE"""),45807.64583333333)</f>
        <v>45807.64583</v>
      </c>
      <c r="B593" s="5">
        <f>IFERROR(__xludf.DUMMYFUNCTION("""COMPUTED_VALUE"""),2545.8)</f>
        <v>2545.8</v>
      </c>
    </row>
    <row r="594">
      <c r="A594" s="5">
        <f>IFERROR(__xludf.DUMMYFUNCTION("""COMPUTED_VALUE"""),45810.64583333333)</f>
        <v>45810.64583</v>
      </c>
      <c r="B594" s="5">
        <f>IFERROR(__xludf.DUMMYFUNCTION("""COMPUTED_VALUE"""),2524.1)</f>
        <v>2524.1</v>
      </c>
    </row>
    <row r="595">
      <c r="A595" s="5">
        <f>IFERROR(__xludf.DUMMYFUNCTION("""COMPUTED_VALUE"""),45811.64583333333)</f>
        <v>45811.64583</v>
      </c>
      <c r="B595" s="5">
        <f>IFERROR(__xludf.DUMMYFUNCTION("""COMPUTED_VALUE"""),2552.4)</f>
        <v>2552.4</v>
      </c>
    </row>
    <row r="596">
      <c r="A596" s="5">
        <f>IFERROR(__xludf.DUMMYFUNCTION("""COMPUTED_VALUE"""),45812.64583333333)</f>
        <v>45812.64583</v>
      </c>
      <c r="B596" s="5">
        <f>IFERROR(__xludf.DUMMYFUNCTION("""COMPUTED_VALUE"""),2549.7)</f>
        <v>2549.7</v>
      </c>
    </row>
    <row r="597">
      <c r="A597" s="5">
        <f>IFERROR(__xludf.DUMMYFUNCTION("""COMPUTED_VALUE"""),45813.64583333333)</f>
        <v>45813.64583</v>
      </c>
      <c r="B597" s="5">
        <f>IFERROR(__xludf.DUMMYFUNCTION("""COMPUTED_VALUE"""),2554.4)</f>
        <v>2554.4</v>
      </c>
    </row>
    <row r="598">
      <c r="A598" s="5">
        <f>IFERROR(__xludf.DUMMYFUNCTION("""COMPUTED_VALUE"""),45814.64583333333)</f>
        <v>45814.64583</v>
      </c>
      <c r="B598" s="5">
        <f>IFERROR(__xludf.DUMMYFUNCTION("""COMPUTED_VALUE"""),2574.4)</f>
        <v>2574.4</v>
      </c>
    </row>
    <row r="599">
      <c r="A599" s="5">
        <f>IFERROR(__xludf.DUMMYFUNCTION("""COMPUTED_VALUE"""),45817.64583333333)</f>
        <v>45817.64583</v>
      </c>
      <c r="B599" s="5">
        <f>IFERROR(__xludf.DUMMYFUNCTION("""COMPUTED_VALUE"""),2608.5)</f>
        <v>2608.5</v>
      </c>
    </row>
    <row r="600">
      <c r="A600" s="5">
        <f>IFERROR(__xludf.DUMMYFUNCTION("""COMPUTED_VALUE"""),45818.64583333333)</f>
        <v>45818.64583</v>
      </c>
      <c r="B600" s="5">
        <f>IFERROR(__xludf.DUMMYFUNCTION("""COMPUTED_VALUE"""),2708.0)</f>
        <v>2708</v>
      </c>
    </row>
    <row r="601">
      <c r="A601" s="5">
        <f>IFERROR(__xludf.DUMMYFUNCTION("""COMPUTED_VALUE"""),45819.64583333333)</f>
        <v>45819.64583</v>
      </c>
      <c r="B601" s="5">
        <f>IFERROR(__xludf.DUMMYFUNCTION("""COMPUTED_VALUE"""),2722.2)</f>
        <v>2722.2</v>
      </c>
    </row>
    <row r="602">
      <c r="A602" s="5">
        <f>IFERROR(__xludf.DUMMYFUNCTION("""COMPUTED_VALUE"""),45820.64583333333)</f>
        <v>45820.64583</v>
      </c>
      <c r="B602" s="5">
        <f>IFERROR(__xludf.DUMMYFUNCTION("""COMPUTED_VALUE"""),2689.1)</f>
        <v>2689.1</v>
      </c>
    </row>
    <row r="603">
      <c r="A603" s="5">
        <f>IFERROR(__xludf.DUMMYFUNCTION("""COMPUTED_VALUE"""),45821.64583333333)</f>
        <v>45821.64583</v>
      </c>
      <c r="B603" s="5">
        <f>IFERROR(__xludf.DUMMYFUNCTION("""COMPUTED_VALUE"""),2663.8)</f>
        <v>2663.8</v>
      </c>
    </row>
    <row r="604">
      <c r="A604" s="5">
        <f>IFERROR(__xludf.DUMMYFUNCTION("""COMPUTED_VALUE"""),45824.64583333333)</f>
        <v>45824.64583</v>
      </c>
      <c r="B604" s="5">
        <f>IFERROR(__xludf.DUMMYFUNCTION("""COMPUTED_VALUE"""),2704.9)</f>
        <v>2704.9</v>
      </c>
    </row>
    <row r="605">
      <c r="A605" s="5">
        <f>IFERROR(__xludf.DUMMYFUNCTION("""COMPUTED_VALUE"""),45825.64583333333)</f>
        <v>45825.64583</v>
      </c>
      <c r="B605" s="5">
        <f>IFERROR(__xludf.DUMMYFUNCTION("""COMPUTED_VALUE"""),2671.4)</f>
        <v>2671.4</v>
      </c>
    </row>
    <row r="606">
      <c r="A606" s="5">
        <f>IFERROR(__xludf.DUMMYFUNCTION("""COMPUTED_VALUE"""),45826.64583333333)</f>
        <v>45826.64583</v>
      </c>
      <c r="B606" s="5">
        <f>IFERROR(__xludf.DUMMYFUNCTION("""COMPUTED_VALUE"""),2675.4)</f>
        <v>2675.4</v>
      </c>
    </row>
    <row r="607">
      <c r="A607" s="5">
        <f>IFERROR(__xludf.DUMMYFUNCTION("""COMPUTED_VALUE"""),45827.64583333333)</f>
        <v>45827.64583</v>
      </c>
      <c r="B607" s="5">
        <f>IFERROR(__xludf.DUMMYFUNCTION("""COMPUTED_VALUE"""),2693.2)</f>
        <v>2693.2</v>
      </c>
    </row>
    <row r="608">
      <c r="A608" s="5">
        <f>IFERROR(__xludf.DUMMYFUNCTION("""COMPUTED_VALUE"""),45828.64583333333)</f>
        <v>45828.64583</v>
      </c>
      <c r="B608" s="5">
        <f>IFERROR(__xludf.DUMMYFUNCTION("""COMPUTED_VALUE"""),2712.6)</f>
        <v>2712.6</v>
      </c>
    </row>
    <row r="609">
      <c r="A609" s="5">
        <f>IFERROR(__xludf.DUMMYFUNCTION("""COMPUTED_VALUE"""),45831.64583333333)</f>
        <v>45831.64583</v>
      </c>
      <c r="B609" s="5">
        <f>IFERROR(__xludf.DUMMYFUNCTION("""COMPUTED_VALUE"""),2723.7)</f>
        <v>2723.7</v>
      </c>
    </row>
    <row r="610">
      <c r="A610" s="5">
        <f>IFERROR(__xludf.DUMMYFUNCTION("""COMPUTED_VALUE"""),45832.64583333333)</f>
        <v>45832.64583</v>
      </c>
      <c r="B610" s="5">
        <f>IFERROR(__xludf.DUMMYFUNCTION("""COMPUTED_VALUE"""),2780.9)</f>
        <v>2780.9</v>
      </c>
    </row>
    <row r="611">
      <c r="A611" s="5">
        <f>IFERROR(__xludf.DUMMYFUNCTION("""COMPUTED_VALUE"""),45833.64583333333)</f>
        <v>45833.64583</v>
      </c>
      <c r="B611" s="5">
        <f>IFERROR(__xludf.DUMMYFUNCTION("""COMPUTED_VALUE"""),2831.8)</f>
        <v>2831.8</v>
      </c>
    </row>
    <row r="612">
      <c r="A612" s="5">
        <f>IFERROR(__xludf.DUMMYFUNCTION("""COMPUTED_VALUE"""),45834.64583333333)</f>
        <v>45834.64583</v>
      </c>
      <c r="B612" s="5">
        <f>IFERROR(__xludf.DUMMYFUNCTION("""COMPUTED_VALUE"""),2883.3)</f>
        <v>2883.3</v>
      </c>
    </row>
    <row r="613">
      <c r="A613" s="5">
        <f>IFERROR(__xludf.DUMMYFUNCTION("""COMPUTED_VALUE"""),45835.64583333333)</f>
        <v>45835.64583</v>
      </c>
      <c r="B613" s="5">
        <f>IFERROR(__xludf.DUMMYFUNCTION("""COMPUTED_VALUE"""),2861.1)</f>
        <v>2861.1</v>
      </c>
    </row>
    <row r="614">
      <c r="A614" s="5">
        <f>IFERROR(__xludf.DUMMYFUNCTION("""COMPUTED_VALUE"""),45838.64583333333)</f>
        <v>45838.64583</v>
      </c>
      <c r="B614" s="5">
        <f>IFERROR(__xludf.DUMMYFUNCTION("""COMPUTED_VALUE"""),2844.5)</f>
        <v>2844.5</v>
      </c>
    </row>
    <row r="615">
      <c r="A615" s="5">
        <f>IFERROR(__xludf.DUMMYFUNCTION("""COMPUTED_VALUE"""),45839.64583333333)</f>
        <v>45839.64583</v>
      </c>
      <c r="B615" s="5">
        <f>IFERROR(__xludf.DUMMYFUNCTION("""COMPUTED_VALUE"""),2848.1)</f>
        <v>2848.1</v>
      </c>
    </row>
    <row r="616">
      <c r="A616" s="5">
        <f>IFERROR(__xludf.DUMMYFUNCTION("""COMPUTED_VALUE"""),45840.64583333333)</f>
        <v>45840.64583</v>
      </c>
      <c r="B616" s="5">
        <f>IFERROR(__xludf.DUMMYFUNCTION("""COMPUTED_VALUE"""),2849.8)</f>
        <v>2849.8</v>
      </c>
    </row>
    <row r="617">
      <c r="A617" s="5">
        <f>IFERROR(__xludf.DUMMYFUNCTION("""COMPUTED_VALUE"""),45841.64583333333)</f>
        <v>45841.64583</v>
      </c>
      <c r="B617" s="5">
        <f>IFERROR(__xludf.DUMMYFUNCTION("""COMPUTED_VALUE"""),2817.6)</f>
        <v>2817.6</v>
      </c>
    </row>
    <row r="618">
      <c r="A618" s="5">
        <f>IFERROR(__xludf.DUMMYFUNCTION("""COMPUTED_VALUE"""),45842.64583333333)</f>
        <v>45842.64583</v>
      </c>
      <c r="B618" s="5">
        <f>IFERROR(__xludf.DUMMYFUNCTION("""COMPUTED_VALUE"""),2805.9)</f>
        <v>2805.9</v>
      </c>
    </row>
    <row r="619">
      <c r="A619" s="5">
        <f>IFERROR(__xludf.DUMMYFUNCTION("""COMPUTED_VALUE"""),45845.64583333333)</f>
        <v>45845.64583</v>
      </c>
      <c r="B619" s="5">
        <f>IFERROR(__xludf.DUMMYFUNCTION("""COMPUTED_VALUE"""),2779.1)</f>
        <v>2779.1</v>
      </c>
    </row>
    <row r="620">
      <c r="A620" s="5">
        <f>IFERROR(__xludf.DUMMYFUNCTION("""COMPUTED_VALUE"""),45846.64583333333)</f>
        <v>45846.64583</v>
      </c>
      <c r="B620" s="5">
        <f>IFERROR(__xludf.DUMMYFUNCTION("""COMPUTED_VALUE"""),2820.8)</f>
        <v>2820.8</v>
      </c>
    </row>
    <row r="621">
      <c r="A621" s="5">
        <f>IFERROR(__xludf.DUMMYFUNCTION("""COMPUTED_VALUE"""),45847.64583333333)</f>
        <v>45847.64583</v>
      </c>
      <c r="B621" s="5">
        <f>IFERROR(__xludf.DUMMYFUNCTION("""COMPUTED_VALUE"""),2797.9)</f>
        <v>2797.9</v>
      </c>
    </row>
    <row r="622">
      <c r="A622" s="5">
        <f>IFERROR(__xludf.DUMMYFUNCTION("""COMPUTED_VALUE"""),45848.64583333333)</f>
        <v>45848.64583</v>
      </c>
      <c r="B622" s="5">
        <f>IFERROR(__xludf.DUMMYFUNCTION("""COMPUTED_VALUE"""),2775.1)</f>
        <v>2775.1</v>
      </c>
    </row>
    <row r="623">
      <c r="A623" s="5">
        <f>IFERROR(__xludf.DUMMYFUNCTION("""COMPUTED_VALUE"""),45849.64583333333)</f>
        <v>45849.64583</v>
      </c>
      <c r="B623" s="5">
        <f>IFERROR(__xludf.DUMMYFUNCTION("""COMPUTED_VALUE"""),2762.0)</f>
        <v>2762</v>
      </c>
    </row>
    <row r="624">
      <c r="A624" s="5">
        <f>IFERROR(__xludf.DUMMYFUNCTION("""COMPUTED_VALUE"""),45852.64583333333)</f>
        <v>45852.64583</v>
      </c>
      <c r="B624" s="5">
        <f>IFERROR(__xludf.DUMMYFUNCTION("""COMPUTED_VALUE"""),2784.4)</f>
        <v>2784.4</v>
      </c>
    </row>
    <row r="625">
      <c r="A625" s="5">
        <f>IFERROR(__xludf.DUMMYFUNCTION("""COMPUTED_VALUE"""),45853.64583333333)</f>
        <v>45853.64583</v>
      </c>
      <c r="B625" s="5">
        <f>IFERROR(__xludf.DUMMYFUNCTION("""COMPUTED_VALUE"""),2778.6)</f>
        <v>2778.6</v>
      </c>
    </row>
    <row r="626">
      <c r="A626" s="5">
        <f>IFERROR(__xludf.DUMMYFUNCTION("""COMPUTED_VALUE"""),45854.64583333333)</f>
        <v>45854.64583</v>
      </c>
      <c r="B626" s="5">
        <f>IFERROR(__xludf.DUMMYFUNCTION("""COMPUTED_VALUE"""),2762.4)</f>
        <v>2762.4</v>
      </c>
    </row>
    <row r="627">
      <c r="A627" s="5">
        <f>IFERROR(__xludf.DUMMYFUNCTION("""COMPUTED_VALUE"""),45855.64583333333)</f>
        <v>45855.64583</v>
      </c>
      <c r="B627" s="5">
        <f>IFERROR(__xludf.DUMMYFUNCTION("""COMPUTED_VALUE"""),2766.3)</f>
        <v>2766.3</v>
      </c>
    </row>
    <row r="628">
      <c r="A628" s="5">
        <f>IFERROR(__xludf.DUMMYFUNCTION("""COMPUTED_VALUE"""),45856.64583333333)</f>
        <v>45856.64583</v>
      </c>
      <c r="B628" s="5">
        <f>IFERROR(__xludf.DUMMYFUNCTION("""COMPUTED_VALUE"""),2728.5)</f>
        <v>2728.5</v>
      </c>
    </row>
    <row r="629">
      <c r="A629" s="5">
        <f>IFERROR(__xludf.DUMMYFUNCTION("""COMPUTED_VALUE"""),45859.64583333333)</f>
        <v>45859.64583</v>
      </c>
      <c r="B629" s="5">
        <f>IFERROR(__xludf.DUMMYFUNCTION("""COMPUTED_VALUE"""),2741.9)</f>
        <v>2741.9</v>
      </c>
    </row>
    <row r="630">
      <c r="A630" s="5">
        <f>IFERROR(__xludf.DUMMYFUNCTION("""COMPUTED_VALUE"""),45860.64583333333)</f>
        <v>45860.64583</v>
      </c>
      <c r="B630" s="5">
        <f>IFERROR(__xludf.DUMMYFUNCTION("""COMPUTED_VALUE"""),2722.7)</f>
        <v>2722.7</v>
      </c>
    </row>
    <row r="631">
      <c r="A631" s="5">
        <f>IFERROR(__xludf.DUMMYFUNCTION("""COMPUTED_VALUE"""),45861.64583333333)</f>
        <v>45861.64583</v>
      </c>
      <c r="B631" s="5">
        <f>IFERROR(__xludf.DUMMYFUNCTION("""COMPUTED_VALUE"""),2709.1)</f>
        <v>2709.1</v>
      </c>
    </row>
    <row r="632">
      <c r="A632" s="5">
        <f>IFERROR(__xludf.DUMMYFUNCTION("""COMPUTED_VALUE"""),45862.64583333333)</f>
        <v>45862.64583</v>
      </c>
      <c r="B632" s="5">
        <f>IFERROR(__xludf.DUMMYFUNCTION("""COMPUTED_VALUE"""),2735.9)</f>
        <v>2735.9</v>
      </c>
    </row>
    <row r="633">
      <c r="A633" s="5">
        <f>IFERROR(__xludf.DUMMYFUNCTION("""COMPUTED_VALUE"""),45863.64583333333)</f>
        <v>45863.64583</v>
      </c>
      <c r="B633" s="5">
        <f>IFERROR(__xludf.DUMMYFUNCTION("""COMPUTED_VALUE"""),2708.6)</f>
        <v>2708.6</v>
      </c>
    </row>
    <row r="634">
      <c r="A634" s="5">
        <f>IFERROR(__xludf.DUMMYFUNCTION("""COMPUTED_VALUE"""),45866.64583333333)</f>
        <v>45866.64583</v>
      </c>
      <c r="B634" s="5">
        <f>IFERROR(__xludf.DUMMYFUNCTION("""COMPUTED_VALUE"""),2727.2)</f>
        <v>2727.2</v>
      </c>
    </row>
    <row r="635">
      <c r="A635" s="5">
        <f>IFERROR(__xludf.DUMMYFUNCTION("""COMPUTED_VALUE"""),45867.64583333333)</f>
        <v>45867.64583</v>
      </c>
      <c r="B635" s="5">
        <f>IFERROR(__xludf.DUMMYFUNCTION("""COMPUTED_VALUE"""),2743.0)</f>
        <v>2743</v>
      </c>
    </row>
    <row r="636">
      <c r="A636" s="5">
        <f>IFERROR(__xludf.DUMMYFUNCTION("""COMPUTED_VALUE"""),45868.64583333333)</f>
        <v>45868.64583</v>
      </c>
      <c r="B636" s="5">
        <f>IFERROR(__xludf.DUMMYFUNCTION("""COMPUTED_VALUE"""),2758.6)</f>
        <v>2758.6</v>
      </c>
    </row>
    <row r="637">
      <c r="A637" s="5">
        <f>IFERROR(__xludf.DUMMYFUNCTION("""COMPUTED_VALUE"""),45869.64583333333)</f>
        <v>45869.64583</v>
      </c>
      <c r="B637" s="5">
        <f>IFERROR(__xludf.DUMMYFUNCTION("""COMPUTED_VALUE"""),2746.4)</f>
        <v>2746.4</v>
      </c>
    </row>
    <row r="638">
      <c r="A638" s="5">
        <f>IFERROR(__xludf.DUMMYFUNCTION("""COMPUTED_VALUE"""),45870.64583333333)</f>
        <v>45870.64583</v>
      </c>
      <c r="B638" s="5">
        <f>IFERROR(__xludf.DUMMYFUNCTION("""COMPUTED_VALUE"""),2722.2)</f>
        <v>2722.2</v>
      </c>
    </row>
    <row r="639">
      <c r="A639" s="5">
        <f>IFERROR(__xludf.DUMMYFUNCTION("""COMPUTED_VALUE"""),45873.64583333333)</f>
        <v>45873.64583</v>
      </c>
      <c r="B639" s="5">
        <f>IFERROR(__xludf.DUMMYFUNCTION("""COMPUTED_VALUE"""),2787.8)</f>
        <v>2787.8</v>
      </c>
    </row>
    <row r="640">
      <c r="A640" s="5">
        <f>IFERROR(__xludf.DUMMYFUNCTION("""COMPUTED_VALUE"""),45874.64583333333)</f>
        <v>45874.64583</v>
      </c>
      <c r="B640" s="5">
        <f>IFERROR(__xludf.DUMMYFUNCTION("""COMPUTED_VALUE"""),2797.2)</f>
        <v>2797.2</v>
      </c>
    </row>
    <row r="641">
      <c r="A641" s="5">
        <f>IFERROR(__xludf.DUMMYFUNCTION("""COMPUTED_VALUE"""),45875.64583333333)</f>
        <v>45875.64583</v>
      </c>
      <c r="B641" s="5">
        <f>IFERROR(__xludf.DUMMYFUNCTION("""COMPUTED_VALUE"""),2765.8)</f>
        <v>2765.8</v>
      </c>
    </row>
    <row r="642">
      <c r="A642" s="5">
        <f>IFERROR(__xludf.DUMMYFUNCTION("""COMPUTED_VALUE"""),45876.64583333333)</f>
        <v>45876.64583</v>
      </c>
      <c r="B642" s="5">
        <f>IFERROR(__xludf.DUMMYFUNCTION("""COMPUTED_VALUE"""),2743.7)</f>
        <v>2743.7</v>
      </c>
    </row>
    <row r="643">
      <c r="A643" s="5">
        <f>IFERROR(__xludf.DUMMYFUNCTION("""COMPUTED_VALUE"""),45877.64583333333)</f>
        <v>45877.64583</v>
      </c>
      <c r="B643" s="5">
        <f>IFERROR(__xludf.DUMMYFUNCTION("""COMPUTED_VALUE"""),2691.6)</f>
        <v>2691.6</v>
      </c>
    </row>
    <row r="644">
      <c r="A644" s="5">
        <f>IFERROR(__xludf.DUMMYFUNCTION("""COMPUTED_VALUE"""),45880.64583333333)</f>
        <v>45880.64583</v>
      </c>
      <c r="B644" s="5">
        <f>IFERROR(__xludf.DUMMYFUNCTION("""COMPUTED_VALUE"""),2758.9)</f>
        <v>2758.9</v>
      </c>
    </row>
    <row r="645">
      <c r="A645" s="5">
        <f>IFERROR(__xludf.DUMMYFUNCTION("""COMPUTED_VALUE"""),45881.64583333333)</f>
        <v>45881.64583</v>
      </c>
      <c r="B645" s="5">
        <f>IFERROR(__xludf.DUMMYFUNCTION("""COMPUTED_VALUE"""),2740.4)</f>
        <v>2740.4</v>
      </c>
    </row>
    <row r="646">
      <c r="A646" s="5">
        <f>IFERROR(__xludf.DUMMYFUNCTION("""COMPUTED_VALUE"""),45882.64583333333)</f>
        <v>45882.64583</v>
      </c>
      <c r="B646" s="5">
        <f>IFERROR(__xludf.DUMMYFUNCTION("""COMPUTED_VALUE"""),2745.9)</f>
        <v>2745.9</v>
      </c>
    </row>
    <row r="647">
      <c r="A647" s="5">
        <f>IFERROR(__xludf.DUMMYFUNCTION("""COMPUTED_VALUE"""),45883.64583333333)</f>
        <v>45883.64583</v>
      </c>
      <c r="B647" s="5">
        <f>IFERROR(__xludf.DUMMYFUNCTION("""COMPUTED_VALUE"""),2764.9)</f>
        <v>2764.9</v>
      </c>
    </row>
    <row r="648">
      <c r="A648" s="5">
        <f>IFERROR(__xludf.DUMMYFUNCTION("""COMPUTED_VALUE"""),45887.64583333333)</f>
        <v>45887.64583</v>
      </c>
      <c r="B648" s="5">
        <f>IFERROR(__xludf.DUMMYFUNCTION("""COMPUTED_VALUE"""),2845.9)</f>
        <v>2845.9</v>
      </c>
    </row>
    <row r="649">
      <c r="A649" s="5">
        <f>IFERROR(__xludf.DUMMYFUNCTION("""COMPUTED_VALUE"""),45888.64583333333)</f>
        <v>45888.64583</v>
      </c>
      <c r="B649" s="5">
        <f>IFERROR(__xludf.DUMMYFUNCTION("""COMPUTED_VALUE"""),2828.3)</f>
        <v>2828.3</v>
      </c>
    </row>
    <row r="650">
      <c r="A650" s="5">
        <f>IFERROR(__xludf.DUMMYFUNCTION("""COMPUTED_VALUE"""),45889.64583333333)</f>
        <v>45889.64583</v>
      </c>
      <c r="B650" s="5">
        <f>IFERROR(__xludf.DUMMYFUNCTION("""COMPUTED_VALUE"""),2864.9)</f>
        <v>2864.9</v>
      </c>
    </row>
    <row r="651">
      <c r="A651" s="5">
        <f>IFERROR(__xludf.DUMMYFUNCTION("""COMPUTED_VALUE"""),45890.64583333333)</f>
        <v>45890.64583</v>
      </c>
      <c r="B651" s="5">
        <f>IFERROR(__xludf.DUMMYFUNCTION("""COMPUTED_VALUE"""),2881.2)</f>
        <v>2881.2</v>
      </c>
    </row>
    <row r="652">
      <c r="A652" s="5">
        <f>IFERROR(__xludf.DUMMYFUNCTION("""COMPUTED_VALUE"""),45891.64583333333)</f>
        <v>45891.64583</v>
      </c>
      <c r="B652" s="5">
        <f>IFERROR(__xludf.DUMMYFUNCTION("""COMPUTED_VALUE"""),2813.8)</f>
        <v>2813.8</v>
      </c>
    </row>
    <row r="653">
      <c r="A653" s="5">
        <f>IFERROR(__xludf.DUMMYFUNCTION("""COMPUTED_VALUE"""),45894.64583333333)</f>
        <v>45894.64583</v>
      </c>
      <c r="B653" s="5">
        <f>IFERROR(__xludf.DUMMYFUNCTION("""COMPUTED_VALUE"""),2811.4)</f>
        <v>2811.4</v>
      </c>
    </row>
    <row r="654">
      <c r="A654" s="5">
        <f>IFERROR(__xludf.DUMMYFUNCTION("""COMPUTED_VALUE"""),45895.64583333333)</f>
        <v>45895.64583</v>
      </c>
      <c r="B654" s="5">
        <f>IFERROR(__xludf.DUMMYFUNCTION("""COMPUTED_VALUE"""),2796.2)</f>
        <v>2796.2</v>
      </c>
    </row>
    <row r="655">
      <c r="A655" s="5">
        <f>IFERROR(__xludf.DUMMYFUNCTION("""COMPUTED_VALUE"""),45897.64583333333)</f>
        <v>45897.64583</v>
      </c>
      <c r="B655" s="5">
        <f>IFERROR(__xludf.DUMMYFUNCTION("""COMPUTED_VALUE"""),2784.3)</f>
        <v>2784.3</v>
      </c>
    </row>
    <row r="656">
      <c r="A656" s="5">
        <f>IFERROR(__xludf.DUMMYFUNCTION("""COMPUTED_VALUE"""),45898.64583333333)</f>
        <v>45898.64583</v>
      </c>
      <c r="B656" s="5">
        <f>IFERROR(__xludf.DUMMYFUNCTION("""COMPUTED_VALUE"""),2775.6)</f>
        <v>2775.6</v>
      </c>
    </row>
    <row r="657">
      <c r="A657" s="5">
        <f>IFERROR(__xludf.DUMMYFUNCTION("""COMPUTED_VALUE"""),45901.64583333333)</f>
        <v>45901.64583</v>
      </c>
      <c r="B657" s="5">
        <f>IFERROR(__xludf.DUMMYFUNCTION("""COMPUTED_VALUE"""),2803.9)</f>
        <v>2803.9</v>
      </c>
    </row>
    <row r="658">
      <c r="A658" s="5">
        <f>IFERROR(__xludf.DUMMYFUNCTION("""COMPUTED_VALUE"""),45902.64583333333)</f>
        <v>45902.64583</v>
      </c>
      <c r="B658" s="5">
        <f>IFERROR(__xludf.DUMMYFUNCTION("""COMPUTED_VALUE"""),2779.8)</f>
        <v>2779.8</v>
      </c>
    </row>
    <row r="659">
      <c r="A659" s="5">
        <f>IFERROR(__xludf.DUMMYFUNCTION("""COMPUTED_VALUE"""),45903.64583333333)</f>
        <v>45903.64583</v>
      </c>
      <c r="B659" s="5">
        <f>IFERROR(__xludf.DUMMYFUNCTION("""COMPUTED_VALUE"""),2781.4)</f>
        <v>2781.4</v>
      </c>
    </row>
    <row r="660">
      <c r="A660" s="5">
        <f>IFERROR(__xludf.DUMMYFUNCTION("""COMPUTED_VALUE"""),45904.64583333333)</f>
        <v>45904.64583</v>
      </c>
      <c r="B660" s="5">
        <f>IFERROR(__xludf.DUMMYFUNCTION("""COMPUTED_VALUE"""),2809.8)</f>
        <v>2809.8</v>
      </c>
    </row>
    <row r="661">
      <c r="A661" s="5">
        <f>IFERROR(__xludf.DUMMYFUNCTION("""COMPUTED_VALUE"""),45905.64583333333)</f>
        <v>45905.64583</v>
      </c>
      <c r="B661" s="5">
        <f>IFERROR(__xludf.DUMMYFUNCTION("""COMPUTED_VALUE"""),2804.0)</f>
        <v>2804</v>
      </c>
    </row>
    <row r="662">
      <c r="A662" s="5">
        <f>IFERROR(__xludf.DUMMYFUNCTION("""COMPUTED_VALUE"""),45908.64583333333)</f>
        <v>45908.64583</v>
      </c>
      <c r="B662" s="5">
        <f>IFERROR(__xludf.DUMMYFUNCTION("""COMPUTED_VALUE"""),2804.1)</f>
        <v>2804.1</v>
      </c>
    </row>
    <row r="663">
      <c r="A663" s="5">
        <f>IFERROR(__xludf.DUMMYFUNCTION("""COMPUTED_VALUE"""),45909.64583333333)</f>
        <v>45909.64583</v>
      </c>
      <c r="B663" s="5">
        <f>IFERROR(__xludf.DUMMYFUNCTION("""COMPUTED_VALUE"""),2795.9)</f>
        <v>2795.9</v>
      </c>
    </row>
    <row r="664">
      <c r="A664" s="5">
        <f>IFERROR(__xludf.DUMMYFUNCTION("""COMPUTED_VALUE"""),45910.64583333333)</f>
        <v>45910.64583</v>
      </c>
      <c r="B664" s="5">
        <f>IFERROR(__xludf.DUMMYFUNCTION("""COMPUTED_VALUE"""),2785.8)</f>
        <v>2785.8</v>
      </c>
    </row>
    <row r="665">
      <c r="A665" s="5">
        <f>IFERROR(__xludf.DUMMYFUNCTION("""COMPUTED_VALUE"""),45911.64583333333)</f>
        <v>45911.64583</v>
      </c>
      <c r="B665" s="5">
        <f>IFERROR(__xludf.DUMMYFUNCTION("""COMPUTED_VALUE"""),2799.0)</f>
        <v>2799</v>
      </c>
    </row>
    <row r="666">
      <c r="A666" s="5">
        <f>IFERROR(__xludf.DUMMYFUNCTION("""COMPUTED_VALUE"""),45912.64583333333)</f>
        <v>45912.64583</v>
      </c>
      <c r="B666" s="5">
        <f>IFERROR(__xludf.DUMMYFUNCTION("""COMPUTED_VALUE"""),2802.0)</f>
        <v>2802</v>
      </c>
    </row>
    <row r="667">
      <c r="A667" s="5">
        <f>IFERROR(__xludf.DUMMYFUNCTION("""COMPUTED_VALUE"""),45915.64583333333)</f>
        <v>45915.64583</v>
      </c>
      <c r="B667" s="5">
        <f>IFERROR(__xludf.DUMMYFUNCTION("""COMPUTED_VALUE"""),2802.4)</f>
        <v>2802.4</v>
      </c>
    </row>
    <row r="668">
      <c r="A668" s="5">
        <f>IFERROR(__xludf.DUMMYFUNCTION("""COMPUTED_VALUE"""),45916.64583333333)</f>
        <v>45916.64583</v>
      </c>
      <c r="B668" s="5">
        <f>IFERROR(__xludf.DUMMYFUNCTION("""COMPUTED_VALUE"""),2843.0)</f>
        <v>2843</v>
      </c>
    </row>
    <row r="669">
      <c r="A669" s="5">
        <f>IFERROR(__xludf.DUMMYFUNCTION("""COMPUTED_VALUE"""),45917.64583333333)</f>
        <v>45917.64583</v>
      </c>
      <c r="B669" s="5">
        <f>IFERROR(__xludf.DUMMYFUNCTION("""COMPUTED_VALUE"""),2865.4)</f>
        <v>2865.4</v>
      </c>
    </row>
    <row r="670">
      <c r="A670" s="5">
        <f>IFERROR(__xludf.DUMMYFUNCTION("""COMPUTED_VALUE"""),45918.64583333333)</f>
        <v>45918.64583</v>
      </c>
      <c r="B670" s="5">
        <f>IFERROR(__xludf.DUMMYFUNCTION("""COMPUTED_VALUE"""),2878.8)</f>
        <v>2878.8</v>
      </c>
    </row>
    <row r="671">
      <c r="A671" s="5">
        <f>IFERROR(__xludf.DUMMYFUNCTION("""COMPUTED_VALUE"""),45919.64583333333)</f>
        <v>45919.64583</v>
      </c>
      <c r="B671" s="5">
        <f>IFERROR(__xludf.DUMMYFUNCTION("""COMPUTED_VALUE"""),2877.9)</f>
        <v>2877.9</v>
      </c>
    </row>
    <row r="672">
      <c r="A672" s="5">
        <f>IFERROR(__xludf.DUMMYFUNCTION("""COMPUTED_VALUE"""),45922.64583333333)</f>
        <v>45922.64583</v>
      </c>
      <c r="B672" s="5">
        <f>IFERROR(__xludf.DUMMYFUNCTION("""COMPUTED_VALUE"""),2854.1)</f>
        <v>2854.1</v>
      </c>
    </row>
    <row r="673">
      <c r="A673" s="5">
        <f>IFERROR(__xludf.DUMMYFUNCTION("""COMPUTED_VALUE"""),45923.64583333333)</f>
        <v>45923.64583</v>
      </c>
      <c r="B673" s="5">
        <f>IFERROR(__xludf.DUMMYFUNCTION("""COMPUTED_VALUE"""),2813.5)</f>
        <v>2813.5</v>
      </c>
    </row>
    <row r="674">
      <c r="A674" s="5">
        <f>IFERROR(__xludf.DUMMYFUNCTION("""COMPUTED_VALUE"""),45924.64583333333)</f>
        <v>45924.64583</v>
      </c>
      <c r="B674" s="5">
        <f>IFERROR(__xludf.DUMMYFUNCTION("""COMPUTED_VALUE"""),2807.4)</f>
        <v>2807.4</v>
      </c>
    </row>
    <row r="675">
      <c r="A675" s="5">
        <f>IFERROR(__xludf.DUMMYFUNCTION("""COMPUTED_VALUE"""),45925.64583333333)</f>
        <v>45925.64583</v>
      </c>
      <c r="B675" s="5">
        <f>IFERROR(__xludf.DUMMYFUNCTION("""COMPUTED_VALUE"""),2778.6)</f>
        <v>2778.6</v>
      </c>
    </row>
    <row r="676">
      <c r="A676" s="5">
        <f>IFERROR(__xludf.DUMMYFUNCTION("""COMPUTED_VALUE"""),45926.64583333333)</f>
        <v>45926.64583</v>
      </c>
      <c r="B676" s="5">
        <f>IFERROR(__xludf.DUMMYFUNCTION("""COMPUTED_VALUE"""),2746.8)</f>
        <v>2746.8</v>
      </c>
    </row>
    <row r="677">
      <c r="A677" s="5">
        <f>IFERROR(__xludf.DUMMYFUNCTION("""COMPUTED_VALUE"""),45929.64583333333)</f>
        <v>45929.64583</v>
      </c>
      <c r="B677" s="5">
        <f>IFERROR(__xludf.DUMMYFUNCTION("""COMPUTED_VALUE"""),2746.9)</f>
        <v>2746.9</v>
      </c>
    </row>
    <row r="678">
      <c r="A678" s="5">
        <f>IFERROR(__xludf.DUMMYFUNCTION("""COMPUTED_VALUE"""),45930.64583333333)</f>
        <v>45930.64583</v>
      </c>
      <c r="B678" s="5">
        <f>IFERROR(__xludf.DUMMYFUNCTION("""COMPUTED_VALUE"""),2756.9)</f>
        <v>2756.9</v>
      </c>
    </row>
    <row r="679">
      <c r="A679" s="5">
        <f>IFERROR(__xludf.DUMMYFUNCTION("""COMPUTED_VALUE"""),45931.64583333333)</f>
        <v>45931.64583</v>
      </c>
      <c r="B679" s="5">
        <f>IFERROR(__xludf.DUMMYFUNCTION("""COMPUTED_VALUE"""),2789.7)</f>
        <v>2789.7</v>
      </c>
    </row>
    <row r="680">
      <c r="A680" s="5">
        <f>IFERROR(__xludf.DUMMYFUNCTION("""COMPUTED_VALUE"""),45933.64583333333)</f>
        <v>45933.64583</v>
      </c>
      <c r="B680" s="5">
        <f>IFERROR(__xludf.DUMMYFUNCTION("""COMPUTED_VALUE"""),2791.4)</f>
        <v>2791.4</v>
      </c>
    </row>
    <row r="681">
      <c r="A681" s="5">
        <f>IFERROR(__xludf.DUMMYFUNCTION("""COMPUTED_VALUE"""),45936.64583333333)</f>
        <v>45936.64583</v>
      </c>
      <c r="B681" s="5">
        <f>IFERROR(__xludf.DUMMYFUNCTION("""COMPUTED_VALUE"""),2807.4)</f>
        <v>2807.4</v>
      </c>
    </row>
    <row r="682">
      <c r="A682" s="5">
        <f>IFERROR(__xludf.DUMMYFUNCTION("""COMPUTED_VALUE"""),45937.64583333333)</f>
        <v>45937.64583</v>
      </c>
      <c r="B682" s="5">
        <f>IFERROR(__xludf.DUMMYFUNCTION("""COMPUTED_VALUE"""),2808.0)</f>
        <v>2808</v>
      </c>
    </row>
    <row r="683">
      <c r="A683" s="5">
        <f>IFERROR(__xludf.DUMMYFUNCTION("""COMPUTED_VALUE"""),45938.64583333333)</f>
        <v>45938.64583</v>
      </c>
      <c r="B683" s="5">
        <f>IFERROR(__xludf.DUMMYFUNCTION("""COMPUTED_VALUE"""),2778.2)</f>
        <v>2778.2</v>
      </c>
    </row>
    <row r="684">
      <c r="A684" s="5">
        <f>IFERROR(__xludf.DUMMYFUNCTION("""COMPUTED_VALUE"""),45939.64583333333)</f>
        <v>45939.64583</v>
      </c>
      <c r="B684" s="5">
        <f>IFERROR(__xludf.DUMMYFUNCTION("""COMPUTED_VALUE"""),2810.6)</f>
        <v>2810.6</v>
      </c>
    </row>
    <row r="685">
      <c r="A685" s="5">
        <f>IFERROR(__xludf.DUMMYFUNCTION("""COMPUTED_VALUE"""),45940.64583333333)</f>
        <v>45940.64583</v>
      </c>
      <c r="B685" s="5">
        <f>IFERROR(__xludf.DUMMYFUNCTION("""COMPUTED_VALUE"""),2811.0)</f>
        <v>2811</v>
      </c>
    </row>
    <row r="686">
      <c r="A686" s="5">
        <f>IFERROR(__xludf.DUMMYFUNCTION("""COMPUTED_VALUE"""),45943.64583333333)</f>
        <v>45943.64583</v>
      </c>
      <c r="B686" s="5">
        <f>IFERROR(__xludf.DUMMYFUNCTION("""COMPUTED_VALUE"""),2798.0)</f>
        <v>2798</v>
      </c>
    </row>
    <row r="687">
      <c r="A687" s="5">
        <f>IFERROR(__xludf.DUMMYFUNCTION("""COMPUTED_VALUE"""),45944.64583333333)</f>
        <v>45944.64583</v>
      </c>
      <c r="B687" s="5">
        <f>IFERROR(__xludf.DUMMYFUNCTION("""COMPUTED_VALUE"""),2775.8)</f>
        <v>2775.8</v>
      </c>
    </row>
    <row r="688">
      <c r="A688" s="5">
        <f>IFERROR(__xludf.DUMMYFUNCTION("""COMPUTED_VALUE"""),45945.64583333333)</f>
        <v>45945.64583</v>
      </c>
      <c r="B688" s="5">
        <f>IFERROR(__xludf.DUMMYFUNCTION("""COMPUTED_VALUE"""),2816.8)</f>
        <v>2816.8</v>
      </c>
    </row>
    <row r="689">
      <c r="A689" s="5">
        <f>IFERROR(__xludf.DUMMYFUNCTION("""COMPUTED_VALUE"""),45946.64583333333)</f>
        <v>45946.64583</v>
      </c>
      <c r="B689" s="5">
        <f>IFERROR(__xludf.DUMMYFUNCTION("""COMPUTED_VALUE"""),2859.8)</f>
        <v>2859.8</v>
      </c>
    </row>
    <row r="690">
      <c r="A690" s="5">
        <f>IFERROR(__xludf.DUMMYFUNCTION("""COMPUTED_VALUE"""),45947.64583333333)</f>
        <v>45947.64583</v>
      </c>
      <c r="B690" s="5">
        <f>IFERROR(__xludf.DUMMYFUNCTION("""COMPUTED_VALUE"""),2836.2)</f>
        <v>2836.2</v>
      </c>
    </row>
    <row r="691">
      <c r="A691" s="5">
        <f>IFERROR(__xludf.DUMMYFUNCTION("""COMPUTED_VALUE"""),45950.64583333333)</f>
        <v>45950.64583</v>
      </c>
      <c r="B691" s="5">
        <f>IFERROR(__xludf.DUMMYFUNCTION("""COMPUTED_VALUE"""),2854.0)</f>
        <v>2854</v>
      </c>
    </row>
    <row r="692">
      <c r="A692" s="5">
        <f>IFERROR(__xludf.DUMMYFUNCTION("""COMPUTED_VALUE"""),45951.64583333333)</f>
        <v>45951.64583</v>
      </c>
      <c r="B692" s="5">
        <f>IFERROR(__xludf.DUMMYFUNCTION("""COMPUTED_VALUE"""),2870.7)</f>
        <v>2870.7</v>
      </c>
    </row>
    <row r="693">
      <c r="A693" s="5">
        <f>IFERROR(__xludf.DUMMYFUNCTION("""COMPUTED_VALUE"""),45953.64583333333)</f>
        <v>45953.64583</v>
      </c>
      <c r="B693" s="5">
        <f>IFERROR(__xludf.DUMMYFUNCTION("""COMPUTED_VALUE"""),2864.6)</f>
        <v>2864.6</v>
      </c>
    </row>
    <row r="694">
      <c r="A694" s="5">
        <f>IFERROR(__xludf.DUMMYFUNCTION("""COMPUTED_VALUE"""),45954.64583333333)</f>
        <v>45954.64583</v>
      </c>
      <c r="B694" s="5">
        <f>IFERROR(__xludf.DUMMYFUNCTION("""COMPUTED_VALUE"""),2841.3)</f>
        <v>2841.3</v>
      </c>
    </row>
    <row r="695">
      <c r="A695" s="5">
        <f>IFERROR(__xludf.DUMMYFUNCTION("""COMPUTED_VALUE"""),45957.64583333333)</f>
        <v>45957.64583</v>
      </c>
      <c r="B695" s="5">
        <f>IFERROR(__xludf.DUMMYFUNCTION("""COMPUTED_VALUE"""),2923.9)</f>
        <v>2923.9</v>
      </c>
    </row>
    <row r="696">
      <c r="A696" s="5">
        <f>IFERROR(__xludf.DUMMYFUNCTION("""COMPUTED_VALUE"""),45958.64583333333)</f>
        <v>45958.64583</v>
      </c>
      <c r="B696" s="5">
        <f>IFERROR(__xludf.DUMMYFUNCTION("""COMPUTED_VALUE"""),2932.9)</f>
        <v>2932.9</v>
      </c>
    </row>
    <row r="697">
      <c r="A697" s="5">
        <f>IFERROR(__xludf.DUMMYFUNCTION("""COMPUTED_VALUE"""),45959.64583333333)</f>
        <v>45959.64583</v>
      </c>
      <c r="B697" s="5">
        <f>IFERROR(__xludf.DUMMYFUNCTION("""COMPUTED_VALUE"""),2958.7)</f>
        <v>2958.7</v>
      </c>
    </row>
    <row r="698">
      <c r="A698" s="5">
        <f>IFERROR(__xludf.DUMMYFUNCTION("""COMPUTED_VALUE"""),45960.64583333333)</f>
        <v>45960.64583</v>
      </c>
      <c r="B698" s="5">
        <f>IFERROR(__xludf.DUMMYFUNCTION("""COMPUTED_VALUE"""),2950.4)</f>
        <v>2950.4</v>
      </c>
    </row>
    <row r="699">
      <c r="A699" s="5">
        <f>IFERROR(__xludf.DUMMYFUNCTION("""COMPUTED_VALUE"""),45961.64583333333)</f>
        <v>45961.64583</v>
      </c>
      <c r="B699" s="5">
        <f>IFERROR(__xludf.DUMMYFUNCTION("""COMPUTED_VALUE"""),2891.7)</f>
        <v>2891.7</v>
      </c>
    </row>
    <row r="700">
      <c r="A700" s="5">
        <f>IFERROR(__xludf.DUMMYFUNCTION("""COMPUTED_VALUE"""),45964.64583333333)</f>
        <v>45964.64583</v>
      </c>
      <c r="B700" s="5">
        <f>IFERROR(__xludf.DUMMYFUNCTION("""COMPUTED_VALUE"""),2899.9)</f>
        <v>2899.9</v>
      </c>
    </row>
    <row r="701">
      <c r="A701" s="5">
        <f>IFERROR(__xludf.DUMMYFUNCTION("""COMPUTED_VALUE"""),45965.64583333333)</f>
        <v>45965.64583</v>
      </c>
      <c r="B701" s="5">
        <f>IFERROR(__xludf.DUMMYFUNCTION("""COMPUTED_VALUE"""),2882.0)</f>
        <v>2882</v>
      </c>
    </row>
    <row r="702">
      <c r="A702" s="5">
        <f>IFERROR(__xludf.DUMMYFUNCTION("""COMPUTED_VALUE"""),45967.64583333333)</f>
        <v>45967.64583</v>
      </c>
      <c r="B702" s="5">
        <f>IFERROR(__xludf.DUMMYFUNCTION("""COMPUTED_VALUE"""),2700.1)</f>
        <v>2700.1</v>
      </c>
    </row>
    <row r="703">
      <c r="A703" s="5">
        <f>IFERROR(__xludf.DUMMYFUNCTION("""COMPUTED_VALUE"""),45968.64583333333)</f>
        <v>45968.64583</v>
      </c>
      <c r="B703" s="5">
        <f>IFERROR(__xludf.DUMMYFUNCTION("""COMPUTED_VALUE"""),2724.6)</f>
        <v>2724.6</v>
      </c>
    </row>
    <row r="704">
      <c r="A704" s="5">
        <f>IFERROR(__xludf.DUMMYFUNCTION("""COMPUTED_VALUE"""),45971.64583333333)</f>
        <v>45971.64583</v>
      </c>
      <c r="B704" s="5">
        <f>IFERROR(__xludf.DUMMYFUNCTION("""COMPUTED_VALUE"""),2762.9)</f>
        <v>2762.9</v>
      </c>
    </row>
    <row r="705">
      <c r="A705" s="5">
        <f>IFERROR(__xludf.DUMMYFUNCTION("""COMPUTED_VALUE"""),45972.64583333333)</f>
        <v>45972.64583</v>
      </c>
      <c r="B705" s="5">
        <f>IFERROR(__xludf.DUMMYFUNCTION("""COMPUTED_VALUE"""),2775.8)</f>
        <v>2775.8</v>
      </c>
    </row>
    <row r="706">
      <c r="A706" s="5">
        <f>IFERROR(__xludf.DUMMYFUNCTION("""COMPUTED_VALUE"""),45973.64583333333)</f>
        <v>45973.64583</v>
      </c>
      <c r="B706" s="5">
        <f>IFERROR(__xludf.DUMMYFUNCTION("""COMPUTED_VALUE"""),2767.4)</f>
        <v>2767.4</v>
      </c>
    </row>
    <row r="707">
      <c r="A707" s="5">
        <f>IFERROR(__xludf.DUMMYFUNCTION("""COMPUTED_VALUE"""),45974.64583333333)</f>
        <v>45974.64583</v>
      </c>
      <c r="B707" s="5">
        <f>IFERROR(__xludf.DUMMYFUNCTION("""COMPUTED_VALUE"""),2777.8)</f>
        <v>2777.8</v>
      </c>
    </row>
    <row r="708">
      <c r="A708" s="5">
        <f>IFERROR(__xludf.DUMMYFUNCTION("""COMPUTED_VALUE"""),45975.64583333333)</f>
        <v>45975.64583</v>
      </c>
      <c r="B708" s="5">
        <f>IFERROR(__xludf.DUMMYFUNCTION("""COMPUTED_VALUE"""),2783.4)</f>
        <v>2783.4</v>
      </c>
    </row>
    <row r="709">
      <c r="A709" s="5">
        <f>IFERROR(__xludf.DUMMYFUNCTION("""COMPUTED_VALUE"""),45978.64583333333)</f>
        <v>45978.64583</v>
      </c>
      <c r="B709" s="5">
        <f>IFERROR(__xludf.DUMMYFUNCTION("""COMPUTED_VALUE"""),2790.3)</f>
        <v>2790.3</v>
      </c>
    </row>
    <row r="710">
      <c r="A710" s="5">
        <f>IFERROR(__xludf.DUMMYFUNCTION("""COMPUTED_VALUE"""),45979.64583333333)</f>
        <v>45979.64583</v>
      </c>
      <c r="B710" s="5">
        <f>IFERROR(__xludf.DUMMYFUNCTION("""COMPUTED_VALUE"""),2762.0)</f>
        <v>2762</v>
      </c>
    </row>
    <row r="711">
      <c r="A711" s="5">
        <f>IFERROR(__xludf.DUMMYFUNCTION("""COMPUTED_VALUE"""),45980.64583333333)</f>
        <v>45980.64583</v>
      </c>
      <c r="B711" s="5">
        <f>IFERROR(__xludf.DUMMYFUNCTION("""COMPUTED_VALUE"""),2744.7)</f>
        <v>2744.7</v>
      </c>
    </row>
    <row r="712">
      <c r="A712" s="5">
        <f>IFERROR(__xludf.DUMMYFUNCTION("""COMPUTED_VALUE"""),45981.64583333333)</f>
        <v>45981.64583</v>
      </c>
      <c r="B712" s="5">
        <f>IFERROR(__xludf.DUMMYFUNCTION("""COMPUTED_VALUE"""),2748.6)</f>
        <v>2748.6</v>
      </c>
    </row>
    <row r="713">
      <c r="A713" s="5">
        <f>IFERROR(__xludf.DUMMYFUNCTION("""COMPUTED_VALUE"""),45982.64583333333)</f>
        <v>45982.64583</v>
      </c>
      <c r="B713" s="5">
        <f>IFERROR(__xludf.DUMMYFUNCTION("""COMPUTED_VALUE"""),2734.8)</f>
        <v>2734.8</v>
      </c>
    </row>
    <row r="714">
      <c r="A714" s="5">
        <f>IFERROR(__xludf.DUMMYFUNCTION("""COMPUTED_VALUE"""),45985.64583333333)</f>
        <v>45985.64583</v>
      </c>
      <c r="B714" s="5">
        <f>IFERROR(__xludf.DUMMYFUNCTION("""COMPUTED_VALUE"""),2688.7)</f>
        <v>2688.7</v>
      </c>
    </row>
    <row r="715">
      <c r="A715" s="5">
        <f>IFERROR(__xludf.DUMMYFUNCTION("""COMPUTED_VALUE"""),45986.64583333333)</f>
        <v>45986.64583</v>
      </c>
      <c r="B715" s="5">
        <f>IFERROR(__xludf.DUMMYFUNCTION("""COMPUTED_VALUE"""),2686.8)</f>
        <v>2686.8</v>
      </c>
    </row>
    <row r="716">
      <c r="A716" s="5">
        <f>IFERROR(__xludf.DUMMYFUNCTION("""COMPUTED_VALUE"""),45987.64583333333)</f>
        <v>45987.64583</v>
      </c>
      <c r="B716" s="5">
        <f>IFERROR(__xludf.DUMMYFUNCTION("""COMPUTED_VALUE"""),2744.0)</f>
        <v>2744</v>
      </c>
    </row>
    <row r="717">
      <c r="A717" s="5">
        <f>IFERROR(__xludf.DUMMYFUNCTION("""COMPUTED_VALUE"""),45988.64583333333)</f>
        <v>45988.64583</v>
      </c>
      <c r="B717" s="5">
        <f>IFERROR(__xludf.DUMMYFUNCTION("""COMPUTED_VALUE"""),2740.0)</f>
        <v>2740</v>
      </c>
    </row>
    <row r="718">
      <c r="A718" s="5">
        <f>IFERROR(__xludf.DUMMYFUNCTION("""COMPUTED_VALUE"""),45989.64583333333)</f>
        <v>45989.64583</v>
      </c>
      <c r="B718" s="5">
        <f>IFERROR(__xludf.DUMMYFUNCTION("""COMPUTED_VALUE"""),2739.4)</f>
        <v>2739.4</v>
      </c>
    </row>
    <row r="719">
      <c r="A719" s="5">
        <f>IFERROR(__xludf.DUMMYFUNCTION("""COMPUTED_VALUE"""),45992.64583333333)</f>
        <v>45992.64583</v>
      </c>
      <c r="B719" s="5">
        <f>IFERROR(__xludf.DUMMYFUNCTION("""COMPUTED_VALUE"""),2731.5)</f>
        <v>2731.5</v>
      </c>
    </row>
    <row r="720">
      <c r="A720" s="5">
        <f>IFERROR(__xludf.DUMMYFUNCTION("""COMPUTED_VALUE"""),45993.64583333333)</f>
        <v>45993.64583</v>
      </c>
      <c r="B720" s="5">
        <f>IFERROR(__xludf.DUMMYFUNCTION("""COMPUTED_VALUE"""),2735.0)</f>
        <v>2735</v>
      </c>
    </row>
    <row r="721">
      <c r="A721" s="5">
        <f>IFERROR(__xludf.DUMMYFUNCTION("""COMPUTED_VALUE"""),45994.64583333333)</f>
        <v>45994.64583</v>
      </c>
      <c r="B721" s="5">
        <f>IFERROR(__xludf.DUMMYFUNCTION("""COMPUTED_VALUE"""),2720.3)</f>
        <v>2720.3</v>
      </c>
    </row>
    <row r="722">
      <c r="A722" s="5">
        <f>IFERROR(__xludf.DUMMYFUNCTION("""COMPUTED_VALUE"""),45995.64583333333)</f>
        <v>45995.64583</v>
      </c>
      <c r="B722" s="5">
        <f>IFERROR(__xludf.DUMMYFUNCTION("""COMPUTED_VALUE"""),2730.4)</f>
        <v>2730.4</v>
      </c>
    </row>
    <row r="723">
      <c r="A723" s="5">
        <f>IFERROR(__xludf.DUMMYFUNCTION("""COMPUTED_VALUE"""),45996.64583333333)</f>
        <v>45996.64583</v>
      </c>
      <c r="B723" s="5">
        <f>IFERROR(__xludf.DUMMYFUNCTION("""COMPUTED_VALUE"""),2747.0)</f>
        <v>2747</v>
      </c>
    </row>
    <row r="724">
      <c r="A724" s="5">
        <f>IFERROR(__xludf.DUMMYFUNCTION("""COMPUTED_VALUE"""),45999.64583333333)</f>
        <v>45999.64583</v>
      </c>
      <c r="B724" s="5">
        <f>IFERROR(__xludf.DUMMYFUNCTION("""COMPUTED_VALUE"""),2744.2)</f>
        <v>2744.2</v>
      </c>
    </row>
    <row r="725">
      <c r="A725" s="5">
        <f>IFERROR(__xludf.DUMMYFUNCTION("""COMPUTED_VALUE"""),46000.64583333333)</f>
        <v>46000.64583</v>
      </c>
      <c r="B725" s="5">
        <f>IFERROR(__xludf.DUMMYFUNCTION("""COMPUTED_VALUE"""),2746.0)</f>
        <v>2746</v>
      </c>
    </row>
    <row r="726">
      <c r="A726" s="5">
        <f>IFERROR(__xludf.DUMMYFUNCTION("""COMPUTED_VALUE"""),46001.64583333333)</f>
        <v>46001.64583</v>
      </c>
      <c r="B726" s="5">
        <f>IFERROR(__xludf.DUMMYFUNCTION("""COMPUTED_VALUE"""),2746.8)</f>
        <v>2746.8</v>
      </c>
    </row>
    <row r="727">
      <c r="A727" s="5">
        <f>IFERROR(__xludf.DUMMYFUNCTION("""COMPUTED_VALUE"""),46002.64583333333)</f>
        <v>46002.64583</v>
      </c>
      <c r="B727" s="5">
        <f>IFERROR(__xludf.DUMMYFUNCTION("""COMPUTED_VALUE"""),2797.8)</f>
        <v>2797.8</v>
      </c>
    </row>
    <row r="728">
      <c r="A728" s="5">
        <f>IFERROR(__xludf.DUMMYFUNCTION("""COMPUTED_VALUE"""),46003.64583333333)</f>
        <v>46003.64583</v>
      </c>
      <c r="B728" s="5">
        <f>IFERROR(__xludf.DUMMYFUNCTION("""COMPUTED_VALUE"""),2836.7)</f>
        <v>2836.7</v>
      </c>
    </row>
    <row r="729">
      <c r="A729" s="5">
        <f>IFERROR(__xludf.DUMMYFUNCTION("""COMPUTED_VALUE"""),46006.64583333333)</f>
        <v>46006.64583</v>
      </c>
      <c r="B729" s="5">
        <f>IFERROR(__xludf.DUMMYFUNCTION("""COMPUTED_VALUE"""),2821.0)</f>
        <v>2821</v>
      </c>
    </row>
    <row r="730">
      <c r="A730" s="5">
        <f>IFERROR(__xludf.DUMMYFUNCTION("""COMPUTED_VALUE"""),46007.64583333333)</f>
        <v>46007.64583</v>
      </c>
      <c r="B730" s="5">
        <f>IFERROR(__xludf.DUMMYFUNCTION("""COMPUTED_VALUE"""),2799.1)</f>
        <v>2799.1</v>
      </c>
    </row>
    <row r="731">
      <c r="A731" s="5">
        <f>IFERROR(__xludf.DUMMYFUNCTION("""COMPUTED_VALUE"""),46008.64583333333)</f>
        <v>46008.64583</v>
      </c>
      <c r="B731" s="5">
        <f>IFERROR(__xludf.DUMMYFUNCTION("""COMPUTED_VALUE"""),2806.6)</f>
        <v>2806.6</v>
      </c>
    </row>
    <row r="732">
      <c r="A732" s="5">
        <f>IFERROR(__xludf.DUMMYFUNCTION("""COMPUTED_VALUE"""),46009.64583333333)</f>
        <v>46009.64583</v>
      </c>
      <c r="B732" s="5">
        <f>IFERROR(__xludf.DUMMYFUNCTION("""COMPUTED_VALUE"""),2807.6)</f>
        <v>2807.6</v>
      </c>
    </row>
    <row r="733">
      <c r="A733" s="5">
        <f>IFERROR(__xludf.DUMMYFUNCTION("""COMPUTED_VALUE"""),46010.64583333333)</f>
        <v>46010.64583</v>
      </c>
      <c r="B733" s="5">
        <f>IFERROR(__xludf.DUMMYFUNCTION("""COMPUTED_VALUE"""),2812.5)</f>
        <v>2812.5</v>
      </c>
    </row>
    <row r="734">
      <c r="A734" s="5">
        <f>IFERROR(__xludf.DUMMYFUNCTION("""COMPUTED_VALUE"""),46013.64583333333)</f>
        <v>46013.64583</v>
      </c>
      <c r="B734" s="5">
        <f>IFERROR(__xludf.DUMMYFUNCTION("""COMPUTED_VALUE"""),2809.7)</f>
        <v>2809.7</v>
      </c>
    </row>
    <row r="735">
      <c r="A735" s="5">
        <f>IFERROR(__xludf.DUMMYFUNCTION("""COMPUTED_VALUE"""),46014.64583333333)</f>
        <v>46014.64583</v>
      </c>
      <c r="B735" s="5">
        <f>IFERROR(__xludf.DUMMYFUNCTION("""COMPUTED_VALUE"""),2829.8)</f>
        <v>2829.8</v>
      </c>
    </row>
    <row r="736">
      <c r="A736" s="5">
        <f>IFERROR(__xludf.DUMMYFUNCTION("""COMPUTED_VALUE"""),46015.64583333333)</f>
        <v>46015.64583</v>
      </c>
      <c r="B736" s="5">
        <f>IFERROR(__xludf.DUMMYFUNCTION("""COMPUTED_VALUE"""),2826.9)</f>
        <v>2826.9</v>
      </c>
    </row>
    <row r="737">
      <c r="A737" s="5">
        <f>IFERROR(__xludf.DUMMYFUNCTION("""COMPUTED_VALUE"""),46017.64583333333)</f>
        <v>46017.64583</v>
      </c>
      <c r="B737" s="5">
        <f>IFERROR(__xludf.DUMMYFUNCTION("""COMPUTED_VALUE"""),2817.7)</f>
        <v>2817.7</v>
      </c>
    </row>
    <row r="738">
      <c r="A738" s="5">
        <f>IFERROR(__xludf.DUMMYFUNCTION("""COMPUTED_VALUE"""),46020.64583333333)</f>
        <v>46020.64583</v>
      </c>
      <c r="B738" s="5">
        <f>IFERROR(__xludf.DUMMYFUNCTION("""COMPUTED_VALUE"""),2842.4)</f>
        <v>2842.4</v>
      </c>
    </row>
    <row r="739">
      <c r="A739" s="5">
        <f>IFERROR(__xludf.DUMMYFUNCTION("""COMPUTED_VALUE"""),46021.64583333333)</f>
        <v>46021.64583</v>
      </c>
      <c r="B739" s="5">
        <f>IFERROR(__xludf.DUMMYFUNCTION("""COMPUTED_VALUE"""),2841.7)</f>
        <v>2841.7</v>
      </c>
    </row>
    <row r="740">
      <c r="A740" s="5">
        <f>IFERROR(__xludf.DUMMYFUNCTION("""COMPUTED_VALUE"""),46022.64583333333)</f>
        <v>46022.64583</v>
      </c>
      <c r="B740" s="5">
        <f>IFERROR(__xludf.DUMMYFUNCTION("""COMPUTED_VALUE"""),2829.0)</f>
        <v>2829</v>
      </c>
    </row>
    <row r="741">
      <c r="A741" s="5">
        <f>IFERROR(__xludf.DUMMYFUNCTION("""COMPUTED_VALUE"""),46023.64583333333)</f>
        <v>46023.64583</v>
      </c>
      <c r="B741" s="5">
        <f>IFERROR(__xludf.DUMMYFUNCTION("""COMPUTED_VALUE"""),2851.7)</f>
        <v>2851.7</v>
      </c>
    </row>
    <row r="742">
      <c r="A742" s="5">
        <f>IFERROR(__xludf.DUMMYFUNCTION("""COMPUTED_VALUE"""),46024.64583333333)</f>
        <v>46024.64583</v>
      </c>
      <c r="B742" s="5">
        <f>IFERROR(__xludf.DUMMYFUNCTION("""COMPUTED_VALUE"""),2856.4)</f>
        <v>2856.4</v>
      </c>
    </row>
    <row r="743">
      <c r="A743" s="5">
        <f>IFERROR(__xludf.DUMMYFUNCTION("""COMPUTED_VALUE"""),46027.64583333333)</f>
        <v>46027.64583</v>
      </c>
      <c r="B743" s="5">
        <f>IFERROR(__xludf.DUMMYFUNCTION("""COMPUTED_VALUE"""),2848.9)</f>
        <v>2848.9</v>
      </c>
    </row>
    <row r="744">
      <c r="A744" s="5">
        <f>IFERROR(__xludf.DUMMYFUNCTION("""COMPUTED_VALUE"""),46028.64583333333)</f>
        <v>46028.64583</v>
      </c>
      <c r="B744" s="5">
        <f>IFERROR(__xludf.DUMMYFUNCTION("""COMPUTED_VALUE"""),2865.3)</f>
        <v>2865.3</v>
      </c>
    </row>
    <row r="745">
      <c r="A745" s="5">
        <f>IFERROR(__xludf.DUMMYFUNCTION("""COMPUTED_VALUE"""),46029.64583333333)</f>
        <v>46029.64583</v>
      </c>
      <c r="B745" s="5">
        <f>IFERROR(__xludf.DUMMYFUNCTION("""COMPUTED_VALUE"""),2837.1)</f>
        <v>2837.1</v>
      </c>
    </row>
    <row r="746">
      <c r="A746" s="5">
        <f>IFERROR(__xludf.DUMMYFUNCTION("""COMPUTED_VALUE"""),46030.64583333333)</f>
        <v>46030.64583</v>
      </c>
      <c r="B746" s="5">
        <f>IFERROR(__xludf.DUMMYFUNCTION("""COMPUTED_VALUE"""),2792.0)</f>
        <v>2792</v>
      </c>
    </row>
    <row r="747">
      <c r="A747" s="5">
        <f>IFERROR(__xludf.DUMMYFUNCTION("""COMPUTED_VALUE"""),46031.64583333333)</f>
        <v>46031.64583</v>
      </c>
      <c r="B747" s="5">
        <f>IFERROR(__xludf.DUMMYFUNCTION("""COMPUTED_VALUE"""),2776.9)</f>
        <v>2776.9</v>
      </c>
    </row>
    <row r="748">
      <c r="A748" s="5">
        <f>IFERROR(__xludf.DUMMYFUNCTION("""COMPUTED_VALUE"""),46034.64583333333)</f>
        <v>46034.64583</v>
      </c>
      <c r="B748" s="5">
        <f>IFERROR(__xludf.DUMMYFUNCTION("""COMPUTED_VALUE"""),2806.7)</f>
        <v>2806.7</v>
      </c>
    </row>
    <row r="749">
      <c r="A749" s="5">
        <f>IFERROR(__xludf.DUMMYFUNCTION("""COMPUTED_VALUE"""),46035.64583333333)</f>
        <v>46035.64583</v>
      </c>
      <c r="B749" s="5">
        <f>IFERROR(__xludf.DUMMYFUNCTION("""COMPUTED_VALUE"""),2774.2)</f>
        <v>2774.2</v>
      </c>
    </row>
    <row r="750">
      <c r="A750" s="5">
        <f>IFERROR(__xludf.DUMMYFUNCTION("""COMPUTED_VALUE"""),46036.64583333333)</f>
        <v>46036.64583</v>
      </c>
      <c r="B750" s="5">
        <f>IFERROR(__xludf.DUMMYFUNCTION("""COMPUTED_VALUE"""),2795.8)</f>
        <v>2795.8</v>
      </c>
    </row>
    <row r="751">
      <c r="A751" s="5">
        <f>IFERROR(__xludf.DUMMYFUNCTION("""COMPUTED_VALUE"""),46038.64583333333)</f>
        <v>46038.64583</v>
      </c>
      <c r="B751" s="5">
        <f>IFERROR(__xludf.DUMMYFUNCTION("""COMPUTED_VALUE"""),2809.6)</f>
        <v>2809.6</v>
      </c>
    </row>
    <row r="752">
      <c r="A752" s="5">
        <f>IFERROR(__xludf.DUMMYFUNCTION("""COMPUTED_VALUE"""),46041.64583333333)</f>
        <v>46041.64583</v>
      </c>
      <c r="B752" s="5">
        <f>IFERROR(__xludf.DUMMYFUNCTION("""COMPUTED_VALUE"""),2780.0)</f>
        <v>2780</v>
      </c>
    </row>
    <row r="753">
      <c r="A753" s="5">
        <f>IFERROR(__xludf.DUMMYFUNCTION("""COMPUTED_VALUE"""),46042.64583333333)</f>
        <v>46042.64583</v>
      </c>
      <c r="B753" s="5">
        <f>IFERROR(__xludf.DUMMYFUNCTION("""COMPUTED_VALUE"""),2713.6)</f>
        <v>2713.6</v>
      </c>
    </row>
    <row r="754">
      <c r="A754" s="5">
        <f>IFERROR(__xludf.DUMMYFUNCTION("""COMPUTED_VALUE"""),46043.64583333333)</f>
        <v>46043.64583</v>
      </c>
      <c r="B754" s="5">
        <f>IFERROR(__xludf.DUMMYFUNCTION("""COMPUTED_VALUE"""),2735.6)</f>
        <v>2735.6</v>
      </c>
    </row>
    <row r="755">
      <c r="A755" s="5">
        <f>IFERROR(__xludf.DUMMYFUNCTION("""COMPUTED_VALUE"""),46044.64583333333)</f>
        <v>46044.64583</v>
      </c>
      <c r="B755" s="5">
        <f>IFERROR(__xludf.DUMMYFUNCTION("""COMPUTED_VALUE"""),2787.6)</f>
        <v>2787.6</v>
      </c>
    </row>
    <row r="756">
      <c r="A756" s="5">
        <f>IFERROR(__xludf.DUMMYFUNCTION("""COMPUTED_VALUE"""),46045.64583333333)</f>
        <v>46045.64583</v>
      </c>
      <c r="B756" s="5">
        <f>IFERROR(__xludf.DUMMYFUNCTION("""COMPUTED_VALUE"""),2759.0)</f>
        <v>2759</v>
      </c>
    </row>
    <row r="757">
      <c r="A757" s="5">
        <f>IFERROR(__xludf.DUMMYFUNCTION("""COMPUTED_VALUE"""),46049.64583333333)</f>
        <v>46049.64583</v>
      </c>
      <c r="B757" s="5">
        <f>IFERROR(__xludf.DUMMYFUNCTION("""COMPUTED_VALUE"""),2856.2)</f>
        <v>2856.2</v>
      </c>
    </row>
    <row r="758">
      <c r="A758" s="5">
        <f>IFERROR(__xludf.DUMMYFUNCTION("""COMPUTED_VALUE"""),46050.64583333333)</f>
        <v>46050.64583</v>
      </c>
      <c r="B758" s="5">
        <f>IFERROR(__xludf.DUMMYFUNCTION("""COMPUTED_VALUE"""),2839.1)</f>
        <v>2839.1</v>
      </c>
    </row>
    <row r="759">
      <c r="A759" s="5">
        <f>IFERROR(__xludf.DUMMYFUNCTION("""COMPUTED_VALUE"""),46051.64583333333)</f>
        <v>46051.64583</v>
      </c>
      <c r="B759" s="5">
        <f>IFERROR(__xludf.DUMMYFUNCTION("""COMPUTED_VALUE"""),2831.7)</f>
        <v>2831.7</v>
      </c>
    </row>
    <row r="760">
      <c r="A760" s="5">
        <f>IFERROR(__xludf.DUMMYFUNCTION("""COMPUTED_VALUE"""),46052.64583333333)</f>
        <v>46052.64583</v>
      </c>
      <c r="B760" s="5">
        <f>IFERROR(__xludf.DUMMYFUNCTION("""COMPUTED_VALUE"""),2819.0)</f>
        <v>2819</v>
      </c>
    </row>
    <row r="761">
      <c r="A761" s="5">
        <f>IFERROR(__xludf.DUMMYFUNCTION("""COMPUTED_VALUE"""),46055.64583333333)</f>
        <v>46055.64583</v>
      </c>
      <c r="B761" s="5">
        <f>IFERROR(__xludf.DUMMYFUNCTION("""COMPUTED_VALUE"""),2774.6)</f>
        <v>2774.6</v>
      </c>
    </row>
    <row r="762">
      <c r="A762" s="5">
        <f>IFERROR(__xludf.DUMMYFUNCTION("""COMPUTED_VALUE"""),46056.64583333333)</f>
        <v>46056.64583</v>
      </c>
      <c r="B762" s="5">
        <f>IFERROR(__xludf.DUMMYFUNCTION("""COMPUTED_VALUE"""),2808.9)</f>
        <v>2808.9</v>
      </c>
    </row>
    <row r="763">
      <c r="A763" s="5">
        <f>IFERROR(__xludf.DUMMYFUNCTION("""COMPUTED_VALUE"""),46057.64583333333)</f>
        <v>46057.64583</v>
      </c>
      <c r="B763" s="5">
        <f>IFERROR(__xludf.DUMMYFUNCTION("""COMPUTED_VALUE"""),2844.9)</f>
        <v>2844.9</v>
      </c>
    </row>
    <row r="764">
      <c r="A764" s="5">
        <f>IFERROR(__xludf.DUMMYFUNCTION("""COMPUTED_VALUE"""),46058.64583333333)</f>
        <v>46058.64583</v>
      </c>
      <c r="B764" s="5">
        <f>IFERROR(__xludf.DUMMYFUNCTION("""COMPUTED_VALUE"""),2863.9)</f>
        <v>2863.9</v>
      </c>
    </row>
    <row r="765">
      <c r="A765" s="5">
        <f>IFERROR(__xludf.DUMMYFUNCTION("""COMPUTED_VALUE"""),46059.64583333333)</f>
        <v>46059.64583</v>
      </c>
      <c r="B765" s="5">
        <f>IFERROR(__xludf.DUMMYFUNCTION("""COMPUTED_VALUE"""),2836.9)</f>
        <v>2836.9</v>
      </c>
    </row>
    <row r="766">
      <c r="A766" s="5">
        <f>IFERROR(__xludf.DUMMYFUNCTION("""COMPUTED_VALUE"""),46062.64583333333)</f>
        <v>46062.64583</v>
      </c>
      <c r="B766" s="5">
        <f>IFERROR(__xludf.DUMMYFUNCTION("""COMPUTED_VALUE"""),2926.3)</f>
        <v>2926.3</v>
      </c>
    </row>
    <row r="767">
      <c r="A767" s="5">
        <f>IFERROR(__xludf.DUMMYFUNCTION("""COMPUTED_VALUE"""),46063.64583333333)</f>
        <v>46063.64583</v>
      </c>
      <c r="B767" s="5">
        <f>IFERROR(__xludf.DUMMYFUNCTION("""COMPUTED_VALUE"""),2953.9)</f>
        <v>2953.9</v>
      </c>
    </row>
    <row r="768">
      <c r="A768" s="5">
        <f>IFERROR(__xludf.DUMMYFUNCTION("""COMPUTED_VALUE"""),46064.64583333333)</f>
        <v>46064.64583</v>
      </c>
      <c r="B768" s="5">
        <f>IFERROR(__xludf.DUMMYFUNCTION("""COMPUTED_VALUE"""),2932.6)</f>
        <v>2932.6</v>
      </c>
    </row>
    <row r="769">
      <c r="A769" s="5">
        <f>IFERROR(__xludf.DUMMYFUNCTION("""COMPUTED_VALUE"""),46065.64583333333)</f>
        <v>46065.64583</v>
      </c>
      <c r="B769" s="5">
        <f>IFERROR(__xludf.DUMMYFUNCTION("""COMPUTED_VALUE"""),2925.5)</f>
        <v>2925.5</v>
      </c>
    </row>
    <row r="770">
      <c r="A770" s="5">
        <f>IFERROR(__xludf.DUMMYFUNCTION("""COMPUTED_VALUE"""),46066.64583333333)</f>
        <v>46066.64583</v>
      </c>
      <c r="B770" s="5">
        <f>IFERROR(__xludf.DUMMYFUNCTION("""COMPUTED_VALUE"""),2888.0)</f>
        <v>2888</v>
      </c>
    </row>
    <row r="771">
      <c r="A771" s="5">
        <f>IFERROR(__xludf.DUMMYFUNCTION("""COMPUTED_VALUE"""),46069.64583333333)</f>
        <v>46069.64583</v>
      </c>
      <c r="B771" s="5">
        <f>IFERROR(__xludf.DUMMYFUNCTION("""COMPUTED_VALUE"""),2912.7)</f>
        <v>2912.7</v>
      </c>
    </row>
    <row r="772">
      <c r="A772" s="5">
        <f>IFERROR(__xludf.DUMMYFUNCTION("""COMPUTED_VALUE"""),46070.64583333333)</f>
        <v>46070.64583</v>
      </c>
      <c r="B772" s="5">
        <f>IFERROR(__xludf.DUMMYFUNCTION("""COMPUTED_VALUE"""),2900.4)</f>
        <v>2900.4</v>
      </c>
    </row>
    <row r="773">
      <c r="A773" s="5">
        <f>IFERROR(__xludf.DUMMYFUNCTION("""COMPUTED_VALUE"""),46071.64583333333)</f>
        <v>46071.64583</v>
      </c>
      <c r="B773" s="5">
        <f>IFERROR(__xludf.DUMMYFUNCTION("""COMPUTED_VALUE"""),2933.8)</f>
        <v>2933.8</v>
      </c>
    </row>
    <row r="774">
      <c r="A774" s="5">
        <f>IFERROR(__xludf.DUMMYFUNCTION("""COMPUTED_VALUE"""),46072.64583333333)</f>
        <v>46072.64583</v>
      </c>
      <c r="B774" s="5">
        <f>IFERROR(__xludf.DUMMYFUNCTION("""COMPUTED_VALUE"""),2864.3)</f>
        <v>2864.3</v>
      </c>
    </row>
    <row r="775">
      <c r="A775" s="5">
        <f>IFERROR(__xludf.DUMMYFUNCTION("""COMPUTED_VALUE"""),46073.64583333333)</f>
        <v>46073.64583</v>
      </c>
      <c r="B775" s="5">
        <f>IFERROR(__xludf.DUMMYFUNCTION("""COMPUTED_VALUE"""),2832.8)</f>
        <v>2832.8</v>
      </c>
    </row>
    <row r="776">
      <c r="A776" s="5">
        <f>IFERROR(__xludf.DUMMYFUNCTION("""COMPUTED_VALUE"""),46076.64583333333)</f>
        <v>46076.64583</v>
      </c>
      <c r="B776" s="5">
        <f>IFERROR(__xludf.DUMMYFUNCTION("""COMPUTED_VALUE"""),2873.4)</f>
        <v>2873.4</v>
      </c>
    </row>
    <row r="777">
      <c r="A777" s="5">
        <f>IFERROR(__xludf.DUMMYFUNCTION("""COMPUTED_VALUE"""),46077.64583333333)</f>
        <v>46077.64583</v>
      </c>
      <c r="B777" s="5">
        <f>IFERROR(__xludf.DUMMYFUNCTION("""COMPUTED_VALUE"""),2879.3)</f>
        <v>2879.3</v>
      </c>
    </row>
    <row r="778">
      <c r="A778" s="5">
        <f>IFERROR(__xludf.DUMMYFUNCTION("""COMPUTED_VALUE"""),46078.64583333333)</f>
        <v>46078.64583</v>
      </c>
      <c r="B778" s="5">
        <f>IFERROR(__xludf.DUMMYFUNCTION("""COMPUTED_VALUE"""),2878.4)</f>
        <v>2878.4</v>
      </c>
    </row>
    <row r="779">
      <c r="A779" s="5">
        <f>IFERROR(__xludf.DUMMYFUNCTION("""COMPUTED_VALUE"""),46079.64583333333)</f>
        <v>46079.64583</v>
      </c>
      <c r="B779" s="5">
        <f>IFERROR(__xludf.DUMMYFUNCTION("""COMPUTED_VALUE"""),2863.5)</f>
        <v>2863.5</v>
      </c>
    </row>
    <row r="780">
      <c r="A780" s="5">
        <f>IFERROR(__xludf.DUMMYFUNCTION("""COMPUTED_VALUE"""),46080.64583333333)</f>
        <v>46080.64583</v>
      </c>
      <c r="B780" s="5">
        <f>IFERROR(__xludf.DUMMYFUNCTION("""COMPUTED_VALUE"""),2799.8)</f>
        <v>2799.8</v>
      </c>
    </row>
    <row r="781">
      <c r="A781" s="5">
        <f>IFERROR(__xludf.DUMMYFUNCTION("""COMPUTED_VALUE"""),46083.64583333333)</f>
        <v>46083.64583</v>
      </c>
      <c r="B781" s="5">
        <f>IFERROR(__xludf.DUMMYFUNCTION("""COMPUTED_VALUE"""),2777.3)</f>
        <v>2777.3</v>
      </c>
    </row>
    <row r="782">
      <c r="A782" s="5">
        <f>IFERROR(__xludf.DUMMYFUNCTION("""COMPUTED_VALUE"""),46085.64583333333)</f>
        <v>46085.64583</v>
      </c>
      <c r="B782" s="5">
        <f>IFERROR(__xludf.DUMMYFUNCTION("""COMPUTED_VALUE"""),2674.0)</f>
        <v>2674</v>
      </c>
    </row>
    <row r="783">
      <c r="A783" s="5">
        <f>IFERROR(__xludf.DUMMYFUNCTION("""COMPUTED_VALUE"""),46086.64583333333)</f>
        <v>46086.64583</v>
      </c>
      <c r="B783" s="5">
        <f>IFERROR(__xludf.DUMMYFUNCTION("""COMPUTED_VALUE"""),2724.1)</f>
        <v>2724.1</v>
      </c>
    </row>
    <row r="784">
      <c r="A784" s="5">
        <f>IFERROR(__xludf.DUMMYFUNCTION("""COMPUTED_VALUE"""),46087.64583333333)</f>
        <v>46087.64583</v>
      </c>
      <c r="B784" s="5">
        <f>IFERROR(__xludf.DUMMYFUNCTION("""COMPUTED_VALUE"""),2718.4)</f>
        <v>2718.4</v>
      </c>
    </row>
    <row r="785">
      <c r="A785" s="5">
        <f>IFERROR(__xludf.DUMMYFUNCTION("""COMPUTED_VALUE"""),46090.64583333333)</f>
        <v>46090.64583</v>
      </c>
      <c r="B785" s="5">
        <f>IFERROR(__xludf.DUMMYFUNCTION("""COMPUTED_VALUE"""),2681.2)</f>
        <v>2681.2</v>
      </c>
    </row>
    <row r="786">
      <c r="A786" s="5">
        <f>IFERROR(__xludf.DUMMYFUNCTION("""COMPUTED_VALUE"""),46091.64583333333)</f>
        <v>46091.64583</v>
      </c>
      <c r="B786" s="5">
        <f>IFERROR(__xludf.DUMMYFUNCTION("""COMPUTED_VALUE"""),2743.9)</f>
        <v>2743.9</v>
      </c>
    </row>
    <row r="787">
      <c r="A787" s="5">
        <f>IFERROR(__xludf.DUMMYFUNCTION("""COMPUTED_VALUE"""),46092.64583333333)</f>
        <v>46092.64583</v>
      </c>
      <c r="B787" s="5">
        <f>IFERROR(__xludf.DUMMYFUNCTION("""COMPUTED_VALUE"""),2735.6)</f>
        <v>2735.6</v>
      </c>
    </row>
    <row r="788">
      <c r="A788" s="5">
        <f>IFERROR(__xludf.DUMMYFUNCTION("""COMPUTED_VALUE"""),46093.64583333333)</f>
        <v>46093.64583</v>
      </c>
      <c r="B788" s="5">
        <f>IFERROR(__xludf.DUMMYFUNCTION("""COMPUTED_VALUE"""),2673.1)</f>
        <v>2673.1</v>
      </c>
    </row>
    <row r="789">
      <c r="A789" s="5">
        <f>IFERROR(__xludf.DUMMYFUNCTION("""COMPUTED_VALUE"""),46094.64583333333)</f>
        <v>46094.64583</v>
      </c>
      <c r="B789" s="5">
        <f>IFERROR(__xludf.DUMMYFUNCTION("""COMPUTED_VALUE"""),2568.6)</f>
        <v>2568.6</v>
      </c>
    </row>
    <row r="790">
      <c r="A790" s="5">
        <f>IFERROR(__xludf.DUMMYFUNCTION("""COMPUTED_VALUE"""),46097.64583333333)</f>
        <v>46097.64583</v>
      </c>
      <c r="B790" s="5">
        <f>IFERROR(__xludf.DUMMYFUNCTION("""COMPUTED_VALUE"""),2654.4)</f>
        <v>2654.4</v>
      </c>
    </row>
    <row r="791">
      <c r="A791" s="5">
        <f>IFERROR(__xludf.DUMMYFUNCTION("""COMPUTED_VALUE"""),46098.64583333333)</f>
        <v>46098.64583</v>
      </c>
      <c r="B791" s="5">
        <f>IFERROR(__xludf.DUMMYFUNCTION("""COMPUTED_VALUE"""),2683.3)</f>
        <v>2683.3</v>
      </c>
    </row>
    <row r="792">
      <c r="A792" s="5">
        <f>IFERROR(__xludf.DUMMYFUNCTION("""COMPUTED_VALUE"""),46099.64583333333)</f>
        <v>46099.64583</v>
      </c>
      <c r="B792" s="5">
        <f>IFERROR(__xludf.DUMMYFUNCTION("""COMPUTED_VALUE"""),2723.1)</f>
        <v>2723.1</v>
      </c>
    </row>
    <row r="793">
      <c r="A793" s="5">
        <f>IFERROR(__xludf.DUMMYFUNCTION("""COMPUTED_VALUE"""),46100.64583333333)</f>
        <v>46100.64583</v>
      </c>
      <c r="B793" s="5">
        <f>IFERROR(__xludf.DUMMYFUNCTION("""COMPUTED_VALUE"""),2607.9)</f>
        <v>2607.9</v>
      </c>
    </row>
    <row r="794">
      <c r="A794" s="5">
        <f>IFERROR(__xludf.DUMMYFUNCTION("""COMPUTED_VALUE"""),46101.64583333333)</f>
        <v>46101.64583</v>
      </c>
      <c r="B794" s="5">
        <f>IFERROR(__xludf.DUMMYFUNCTION("""COMPUTED_VALUE"""),2616.3)</f>
        <v>2616.3</v>
      </c>
    </row>
    <row r="795">
      <c r="A795" s="5">
        <f>IFERROR(__xludf.DUMMYFUNCTION("""COMPUTED_VALUE"""),46104.64583333333)</f>
        <v>46104.64583</v>
      </c>
      <c r="B795" s="5">
        <f>IFERROR(__xludf.DUMMYFUNCTION("""COMPUTED_VALUE"""),2531.1)</f>
        <v>2531.1</v>
      </c>
    </row>
    <row r="796">
      <c r="A796" s="5">
        <f>IFERROR(__xludf.DUMMYFUNCTION("""COMPUTED_VALUE"""),46105.64583333333)</f>
        <v>46105.64583</v>
      </c>
      <c r="B796" s="5">
        <f>IFERROR(__xludf.DUMMYFUNCTION("""COMPUTED_VALUE"""),2549.4)</f>
        <v>2549.4</v>
      </c>
    </row>
    <row r="797">
      <c r="A797" s="5">
        <f>IFERROR(__xludf.DUMMYFUNCTION("""COMPUTED_VALUE"""),46106.64583333333)</f>
        <v>46106.64583</v>
      </c>
      <c r="B797" s="5">
        <f>IFERROR(__xludf.DUMMYFUNCTION("""COMPUTED_VALUE"""),2647.8)</f>
        <v>2647.8</v>
      </c>
    </row>
    <row r="798">
      <c r="A798" s="5">
        <f>IFERROR(__xludf.DUMMYFUNCTION("""COMPUTED_VALUE"""),46108.64583333333)</f>
        <v>46108.64583</v>
      </c>
      <c r="B798" s="5">
        <f>IFERROR(__xludf.DUMMYFUNCTION("""COMPUTED_VALUE"""),2628.2)</f>
        <v>2628.2</v>
      </c>
    </row>
    <row r="799">
      <c r="A799" s="5">
        <f>IFERROR(__xludf.DUMMYFUNCTION("""COMPUTED_VALUE"""),46111.64583333333)</f>
        <v>46111.64583</v>
      </c>
      <c r="B799" s="5">
        <f>IFERROR(__xludf.DUMMYFUNCTION("""COMPUTED_VALUE"""),2557.7)</f>
        <v>2557.7</v>
      </c>
    </row>
    <row r="800">
      <c r="A800" s="5">
        <f>IFERROR(__xludf.DUMMYFUNCTION("""COMPUTED_VALUE"""),46113.64583333333)</f>
        <v>46113.64583</v>
      </c>
      <c r="B800" s="5">
        <f>IFERROR(__xludf.DUMMYFUNCTION("""COMPUTED_VALUE"""),2592.8)</f>
        <v>2592.8</v>
      </c>
    </row>
    <row r="801">
      <c r="A801" s="5">
        <f>IFERROR(__xludf.DUMMYFUNCTION("""COMPUTED_VALUE"""),46114.64583333333)</f>
        <v>46114.64583</v>
      </c>
      <c r="B801" s="5">
        <f>IFERROR(__xludf.DUMMYFUNCTION("""COMPUTED_VALUE"""),2564.1)</f>
        <v>2564.1</v>
      </c>
    </row>
    <row r="802">
      <c r="A802" s="5">
        <f>IFERROR(__xludf.DUMMYFUNCTION("""COMPUTED_VALUE"""),46118.64583333333)</f>
        <v>46118.64583</v>
      </c>
      <c r="B802" s="5">
        <f>IFERROR(__xludf.DUMMYFUNCTION("""COMPUTED_VALUE"""),2614.4)</f>
        <v>2614.4</v>
      </c>
    </row>
    <row r="803">
      <c r="A803" s="5">
        <f>IFERROR(__xludf.DUMMYFUNCTION("""COMPUTED_VALUE"""),46119.64583333333)</f>
        <v>46119.64583</v>
      </c>
      <c r="B803" s="5">
        <f>IFERROR(__xludf.DUMMYFUNCTION("""COMPUTED_VALUE"""),2621.0)</f>
        <v>2621</v>
      </c>
    </row>
    <row r="804">
      <c r="A804" s="5">
        <f>IFERROR(__xludf.DUMMYFUNCTION("""COMPUTED_VALUE"""),46120.64583333333)</f>
        <v>46120.64583</v>
      </c>
      <c r="B804" s="5">
        <f>IFERROR(__xludf.DUMMYFUNCTION("""COMPUTED_VALUE"""),2756.2)</f>
        <v>2756.2</v>
      </c>
    </row>
    <row r="805">
      <c r="A805" s="5">
        <f>IFERROR(__xludf.DUMMYFUNCTION("""COMPUTED_VALUE"""),46121.64583333333)</f>
        <v>46121.64583</v>
      </c>
      <c r="B805" s="5">
        <f>IFERROR(__xludf.DUMMYFUNCTION("""COMPUTED_VALUE"""),2740.5)</f>
        <v>2740.5</v>
      </c>
    </row>
    <row r="806">
      <c r="A806" s="5">
        <f>IFERROR(__xludf.DUMMYFUNCTION("""COMPUTED_VALUE"""),46122.64583333333)</f>
        <v>46122.64583</v>
      </c>
      <c r="B806" s="5">
        <f>IFERROR(__xludf.DUMMYFUNCTION("""COMPUTED_VALUE"""),2742.6)</f>
        <v>2742.6</v>
      </c>
    </row>
    <row r="807">
      <c r="A807" s="5">
        <f>IFERROR(__xludf.DUMMYFUNCTION("""COMPUTED_VALUE"""),46125.64583333333)</f>
        <v>46125.64583</v>
      </c>
      <c r="B807" s="5">
        <f>IFERROR(__xludf.DUMMYFUNCTION("""COMPUTED_VALUE"""),2713.0)</f>
        <v>2713</v>
      </c>
    </row>
    <row r="808">
      <c r="A808" s="5">
        <f>IFERROR(__xludf.DUMMYFUNCTION("""COMPUTED_VALUE"""),46127.64583333333)</f>
        <v>46127.64583</v>
      </c>
      <c r="B808" s="5">
        <f>IFERROR(__xludf.DUMMYFUNCTION("""COMPUTED_VALUE"""),2741.4)</f>
        <v>2741.4</v>
      </c>
    </row>
    <row r="809">
      <c r="A809" s="5">
        <f>IFERROR(__xludf.DUMMYFUNCTION("""COMPUTED_VALUE"""),46128.64583333333)</f>
        <v>46128.64583</v>
      </c>
      <c r="B809" s="5">
        <f>IFERROR(__xludf.DUMMYFUNCTION("""COMPUTED_VALUE"""),2717.3)</f>
        <v>2717.3</v>
      </c>
    </row>
    <row r="810">
      <c r="A810" s="5">
        <f>IFERROR(__xludf.DUMMYFUNCTION("""COMPUTED_VALUE"""),46129.64583333333)</f>
        <v>46129.64583</v>
      </c>
      <c r="B810" s="5">
        <f>IFERROR(__xludf.DUMMYFUNCTION("""COMPUTED_VALUE"""),2720.5)</f>
        <v>2720.5</v>
      </c>
    </row>
    <row r="811">
      <c r="A811" s="5">
        <f>IFERROR(__xludf.DUMMYFUNCTION("""COMPUTED_VALUE"""),46132.64583333333)</f>
        <v>46132.64583</v>
      </c>
      <c r="B811" s="5">
        <f>IFERROR(__xludf.DUMMYFUNCTION("""COMPUTED_VALUE"""),2760.1)</f>
        <v>2760.1</v>
      </c>
    </row>
    <row r="812">
      <c r="A812" s="5">
        <f>IFERROR(__xludf.DUMMYFUNCTION("""COMPUTED_VALUE"""),46133.64583333333)</f>
        <v>46133.64583</v>
      </c>
      <c r="B812" s="5">
        <f>IFERROR(__xludf.DUMMYFUNCTION("""COMPUTED_VALUE"""),2777.7)</f>
        <v>2777.7</v>
      </c>
    </row>
    <row r="813">
      <c r="A813" s="5">
        <f>IFERROR(__xludf.DUMMYFUNCTION("""COMPUTED_VALUE"""),46134.64583333333)</f>
        <v>46134.64583</v>
      </c>
      <c r="B813" s="5">
        <f>IFERROR(__xludf.DUMMYFUNCTION("""COMPUTED_VALUE"""),2776.6)</f>
        <v>2776.6</v>
      </c>
    </row>
    <row r="814">
      <c r="A814" s="5">
        <f>IFERROR(__xludf.DUMMYFUNCTION("""COMPUTED_VALUE"""),46135.64583333333)</f>
        <v>46135.64583</v>
      </c>
      <c r="B814" s="5">
        <f>IFERROR(__xludf.DUMMYFUNCTION("""COMPUTED_VALUE"""),2735.0)</f>
        <v>2735</v>
      </c>
    </row>
    <row r="815">
      <c r="A815" s="5">
        <f>IFERROR(__xludf.DUMMYFUNCTION("""COMPUTED_VALUE"""),46136.64583333333)</f>
        <v>46136.64583</v>
      </c>
      <c r="B815" s="5">
        <f>IFERROR(__xludf.DUMMYFUNCTION("""COMPUTED_VALUE"""),2739.3)</f>
        <v>2739.3</v>
      </c>
    </row>
    <row r="816">
      <c r="A816" s="5">
        <f>IFERROR(__xludf.DUMMYFUNCTION("""COMPUTED_VALUE"""),46139.64583333333)</f>
        <v>46139.64583</v>
      </c>
      <c r="B816" s="5">
        <f>IFERROR(__xludf.DUMMYFUNCTION("""COMPUTED_VALUE"""),2778.2)</f>
        <v>2778.2</v>
      </c>
    </row>
    <row r="817">
      <c r="A817" s="5">
        <f>IFERROR(__xludf.DUMMYFUNCTION("""COMPUTED_VALUE"""),46140.64583333333)</f>
        <v>46140.64583</v>
      </c>
      <c r="B817" s="5">
        <f>IFERROR(__xludf.DUMMYFUNCTION("""COMPUTED_VALUE"""),2783.0)</f>
        <v>2783</v>
      </c>
    </row>
    <row r="818">
      <c r="A818" s="5">
        <f>IFERROR(__xludf.DUMMYFUNCTION("""COMPUTED_VALUE"""),46141.64583333333)</f>
        <v>46141.64583</v>
      </c>
      <c r="B818" s="5">
        <f>IFERROR(__xludf.DUMMYFUNCTION("""COMPUTED_VALUE"""),2803.2)</f>
        <v>2803.2</v>
      </c>
    </row>
    <row r="819">
      <c r="A819" s="5">
        <f>IFERROR(__xludf.DUMMYFUNCTION("""COMPUTED_VALUE"""),46142.64583333333)</f>
        <v>46142.64583</v>
      </c>
      <c r="B819" s="5">
        <f>IFERROR(__xludf.DUMMYFUNCTION("""COMPUTED_VALUE"""),2794.5)</f>
        <v>2794.5</v>
      </c>
    </row>
    <row r="820">
      <c r="A820" s="5">
        <f>IFERROR(__xludf.DUMMYFUNCTION("""COMPUTED_VALUE"""),46146.64583333333)</f>
        <v>46146.64583</v>
      </c>
      <c r="B820" s="5">
        <f>IFERROR(__xludf.DUMMYFUNCTION("""COMPUTED_VALUE"""),2856.0)</f>
        <v>2856</v>
      </c>
    </row>
    <row r="821">
      <c r="A821" s="5">
        <f>IFERROR(__xludf.DUMMYFUNCTION("""COMPUTED_VALUE"""),46147.64583333333)</f>
        <v>46147.64583</v>
      </c>
      <c r="B821" s="5">
        <f>IFERROR(__xludf.DUMMYFUNCTION("""COMPUTED_VALUE"""),2871.5)</f>
        <v>2871.5</v>
      </c>
    </row>
    <row r="822">
      <c r="A822" s="5">
        <f>IFERROR(__xludf.DUMMYFUNCTION("""COMPUTED_VALUE"""),46148.64583333333)</f>
        <v>46148.64583</v>
      </c>
      <c r="B822" s="5">
        <f>IFERROR(__xludf.DUMMYFUNCTION("""COMPUTED_VALUE"""),2914.8)</f>
        <v>2914.8</v>
      </c>
    </row>
    <row r="823">
      <c r="A823" s="5">
        <f>IFERROR(__xludf.DUMMYFUNCTION("""COMPUTED_VALUE"""),46149.64583333333)</f>
        <v>46149.64583</v>
      </c>
      <c r="B823" s="5">
        <f>IFERROR(__xludf.DUMMYFUNCTION("""COMPUTED_VALUE"""),2960.6)</f>
        <v>2960.6</v>
      </c>
    </row>
    <row r="824">
      <c r="A824" s="5">
        <f>IFERROR(__xludf.DUMMYFUNCTION("""COMPUTED_VALUE"""),46150.64583333333)</f>
        <v>46150.64583</v>
      </c>
      <c r="B824" s="5">
        <f>IFERROR(__xludf.DUMMYFUNCTION("""COMPUTED_VALUE"""),2968.6)</f>
        <v>2968.6</v>
      </c>
    </row>
    <row r="825">
      <c r="A825" s="5">
        <f>IFERROR(__xludf.DUMMYFUNCTION("""COMPUTED_VALUE"""),46153.64583333333)</f>
        <v>46153.64583</v>
      </c>
      <c r="B825" s="5">
        <f>IFERROR(__xludf.DUMMYFUNCTION("""COMPUTED_VALUE"""),2984.2)</f>
        <v>2984.2</v>
      </c>
    </row>
    <row r="826">
      <c r="A826" s="5">
        <f>IFERROR(__xludf.DUMMYFUNCTION("""COMPUTED_VALUE"""),46154.64583333333)</f>
        <v>46154.64583</v>
      </c>
      <c r="B826" s="5">
        <f>IFERROR(__xludf.DUMMYFUNCTION("""COMPUTED_VALUE"""),2903.0)</f>
        <v>2903</v>
      </c>
    </row>
    <row r="827">
      <c r="A827" s="5">
        <f>IFERROR(__xludf.DUMMYFUNCTION("""COMPUTED_VALUE"""),46155.64583333333)</f>
        <v>46155.64583</v>
      </c>
      <c r="B827" s="5">
        <f>IFERROR(__xludf.DUMMYFUNCTION("""COMPUTED_VALUE"""),2945.6)</f>
        <v>2945.6</v>
      </c>
    </row>
    <row r="828">
      <c r="A828" s="5">
        <f>IFERROR(__xludf.DUMMYFUNCTION("""COMPUTED_VALUE"""),46156.64583333333)</f>
        <v>46156.64583</v>
      </c>
      <c r="B828" s="5">
        <f>IFERROR(__xludf.DUMMYFUNCTION("""COMPUTED_VALUE"""),2938.7)</f>
        <v>2938.7</v>
      </c>
    </row>
    <row r="829">
      <c r="A829" s="5">
        <f>IFERROR(__xludf.DUMMYFUNCTION("""COMPUTED_VALUE"""),46157.64583333333)</f>
        <v>46157.64583</v>
      </c>
      <c r="B829" s="5">
        <f>IFERROR(__xludf.DUMMYFUNCTION("""COMPUTED_VALUE"""),2933.8)</f>
        <v>2933.8</v>
      </c>
    </row>
    <row r="830">
      <c r="A830" s="5">
        <f>IFERROR(__xludf.DUMMYFUNCTION("""COMPUTED_VALUE"""),46160.64583333333)</f>
        <v>46160.64583</v>
      </c>
      <c r="B830" s="5">
        <f>IFERROR(__xludf.DUMMYFUNCTION("""COMPUTED_VALUE"""),2943.8)</f>
        <v>2943.8</v>
      </c>
    </row>
    <row r="831">
      <c r="A831" s="5">
        <f>IFERROR(__xludf.DUMMYFUNCTION("""COMPUTED_VALUE"""),46161.64583333333)</f>
        <v>46161.64583</v>
      </c>
      <c r="B831" s="5">
        <f>IFERROR(__xludf.DUMMYFUNCTION("""COMPUTED_VALUE"""),2935.2)</f>
        <v>2935.2</v>
      </c>
    </row>
    <row r="832">
      <c r="A832" s="5">
        <f>IFERROR(__xludf.DUMMYFUNCTION("""COMPUTED_VALUE"""),46162.64583333333)</f>
        <v>46162.64583</v>
      </c>
      <c r="B832" s="5">
        <f>IFERROR(__xludf.DUMMYFUNCTION("""COMPUTED_VALUE"""),2971.1)</f>
        <v>2971.1</v>
      </c>
    </row>
    <row r="833">
      <c r="A833" s="5">
        <f>IFERROR(__xludf.DUMMYFUNCTION("""COMPUTED_VALUE"""),46163.64583333333)</f>
        <v>46163.64583</v>
      </c>
      <c r="B833" s="5">
        <f>IFERROR(__xludf.DUMMYFUNCTION("""COMPUTED_VALUE"""),3154.5)</f>
        <v>3154.5</v>
      </c>
    </row>
    <row r="834">
      <c r="A834" s="5">
        <f>IFERROR(__xludf.DUMMYFUNCTION("""COMPUTED_VALUE"""),46164.64583333333)</f>
        <v>46164.64583</v>
      </c>
      <c r="B834" s="5">
        <f>IFERROR(__xludf.DUMMYFUNCTION("""COMPUTED_VALUE"""),3155.3)</f>
        <v>3155.3</v>
      </c>
    </row>
    <row r="835">
      <c r="A835" s="5">
        <f>IFERROR(__xludf.DUMMYFUNCTION("""COMPUTED_VALUE"""),46167.64583333333)</f>
        <v>46167.64583</v>
      </c>
      <c r="B835" s="5">
        <f>IFERROR(__xludf.DUMMYFUNCTION("""COMPUTED_VALUE"""),3171.6)</f>
        <v>3171.6</v>
      </c>
    </row>
    <row r="836">
      <c r="A836" s="5">
        <f>IFERROR(__xludf.DUMMYFUNCTION("""COMPUTED_VALUE"""),46168.64583333333)</f>
        <v>46168.64583</v>
      </c>
      <c r="B836" s="5">
        <f>IFERROR(__xludf.DUMMYFUNCTION("""COMPUTED_VALUE"""),3165.0)</f>
        <v>3165</v>
      </c>
    </row>
    <row r="837">
      <c r="A837" s="5">
        <f>IFERROR(__xludf.DUMMYFUNCTION("""COMPUTED_VALUE"""),46169.64583333333)</f>
        <v>46169.64583</v>
      </c>
      <c r="B837" s="5">
        <f>IFERROR(__xludf.DUMMYFUNCTION("""COMPUTED_VALUE"""),3170.0)</f>
        <v>3170</v>
      </c>
    </row>
    <row r="838">
      <c r="A838" s="5">
        <f>IFERROR(__xludf.DUMMYFUNCTION("""COMPUTED_VALUE"""),46171.64583333333)</f>
        <v>46171.64583</v>
      </c>
      <c r="B838" s="5">
        <f>IFERROR(__xludf.DUMMYFUNCTION("""COMPUTED_VALUE"""),3122.4)</f>
        <v>3122.4</v>
      </c>
    </row>
    <row r="839">
      <c r="A839" s="5">
        <f>IFERROR(__xludf.DUMMYFUNCTION("""COMPUTED_VALUE"""),46174.64583333333)</f>
        <v>46174.64583</v>
      </c>
      <c r="B839" s="5">
        <f>IFERROR(__xludf.DUMMYFUNCTION("""COMPUTED_VALUE"""),3102.6)</f>
        <v>3102.6</v>
      </c>
    </row>
    <row r="840">
      <c r="A840" s="5">
        <f>IFERROR(__xludf.DUMMYFUNCTION("""COMPUTED_VALUE"""),46175.64583333333)</f>
        <v>46175.64583</v>
      </c>
      <c r="B840" s="5">
        <f>IFERROR(__xludf.DUMMYFUNCTION("""COMPUTED_VALUE"""),3097.6)</f>
        <v>3097.6</v>
      </c>
    </row>
    <row r="841">
      <c r="A841" s="5">
        <f>IFERROR(__xludf.DUMMYFUNCTION("""COMPUTED_VALUE"""),46176.64583333333)</f>
        <v>46176.64583</v>
      </c>
      <c r="B841" s="5">
        <f>IFERROR(__xludf.DUMMYFUNCTION("""COMPUTED_VALUE"""),3101.6)</f>
        <v>3101.6</v>
      </c>
    </row>
    <row r="842">
      <c r="A842" s="5">
        <f>IFERROR(__xludf.DUMMYFUNCTION("""COMPUTED_VALUE"""),46177.64583333333)</f>
        <v>46177.64583</v>
      </c>
      <c r="B842" s="5">
        <f>IFERROR(__xludf.DUMMYFUNCTION("""COMPUTED_VALUE"""),3103.5)</f>
        <v>3103.5</v>
      </c>
    </row>
    <row r="843">
      <c r="A843" s="5">
        <f>IFERROR(__xludf.DUMMYFUNCTION("""COMPUTED_VALUE"""),46178.64583333333)</f>
        <v>46178.64583</v>
      </c>
      <c r="B843" s="5">
        <f>IFERROR(__xludf.DUMMYFUNCTION("""COMPUTED_VALUE"""),3087.7)</f>
        <v>3087.7</v>
      </c>
    </row>
    <row r="844">
      <c r="A844" s="5">
        <f>IFERROR(__xludf.DUMMYFUNCTION("""COMPUTED_VALUE"""),46181.64583333333)</f>
        <v>46181.64583</v>
      </c>
      <c r="B844" s="5">
        <f>IFERROR(__xludf.DUMMYFUNCTION("""COMPUTED_VALUE"""),3050.1)</f>
        <v>3050.1</v>
      </c>
    </row>
    <row r="845">
      <c r="A845" s="5">
        <f>IFERROR(__xludf.DUMMYFUNCTION("""COMPUTED_VALUE"""),46182.64583333333)</f>
        <v>46182.64583</v>
      </c>
      <c r="B845" s="5">
        <f>IFERROR(__xludf.DUMMYFUNCTION("""COMPUTED_VALUE"""),3095.5)</f>
        <v>3095.5</v>
      </c>
    </row>
    <row r="846">
      <c r="A846" s="5">
        <f>IFERROR(__xludf.DUMMYFUNCTION("""COMPUTED_VALUE"""),46183.64583333333)</f>
        <v>46183.64583</v>
      </c>
      <c r="B846" s="5">
        <f>IFERROR(__xludf.DUMMYFUNCTION("""COMPUTED_VALUE"""),3071.2)</f>
        <v>3071.2</v>
      </c>
    </row>
    <row r="847">
      <c r="A847" s="5">
        <f>IFERROR(__xludf.DUMMYFUNCTION("""COMPUTED_VALUE"""),46184.64583333333)</f>
        <v>46184.64583</v>
      </c>
      <c r="B847" s="5">
        <f>IFERROR(__xludf.DUMMYFUNCTION("""COMPUTED_VALUE"""),3089.5)</f>
        <v>3089.5</v>
      </c>
    </row>
    <row r="848">
      <c r="A848" s="5">
        <f>IFERROR(__xludf.DUMMYFUNCTION("""COMPUTED_VALUE"""),46185.64583333333)</f>
        <v>46185.64583</v>
      </c>
      <c r="B848" s="5">
        <f>IFERROR(__xludf.DUMMYFUNCTION("""COMPUTED_VALUE"""),3105.5)</f>
        <v>3105.5</v>
      </c>
    </row>
    <row r="849">
      <c r="A849" s="5">
        <f>IFERROR(__xludf.DUMMYFUNCTION("""COMPUTED_VALUE"""),46188.64583333333)</f>
        <v>46188.64583</v>
      </c>
      <c r="B849" s="5">
        <f>IFERROR(__xludf.DUMMYFUNCTION("""COMPUTED_VALUE"""),3164.5)</f>
        <v>3164.5</v>
      </c>
    </row>
    <row r="850">
      <c r="A850" s="5">
        <f>IFERROR(__xludf.DUMMYFUNCTION("""COMPUTED_VALUE"""),46189.64583333333)</f>
        <v>46189.64583</v>
      </c>
      <c r="B850" s="5">
        <f>IFERROR(__xludf.DUMMYFUNCTION("""COMPUTED_VALUE"""),3140.3)</f>
        <v>3140.3</v>
      </c>
    </row>
    <row r="851">
      <c r="A851" s="5">
        <f>IFERROR(__xludf.DUMMYFUNCTION("""COMPUTED_VALUE"""),46190.64583333333)</f>
        <v>46190.64583</v>
      </c>
      <c r="B851" s="5">
        <f>IFERROR(__xludf.DUMMYFUNCTION("""COMPUTED_VALUE"""),3150.4)</f>
        <v>3150.4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32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IFERROR(__xludf.DUMMYFUNCTION("""COMPUTED_VALUE"""),3723.99)</f>
        <v>3723.99</v>
      </c>
    </row>
    <row r="4">
      <c r="A4" s="4">
        <f>IFERROR(__xludf.DUMMYFUNCTION("""COMPUTED_VALUE"""),44929.64583333333)</f>
        <v>44929.64583</v>
      </c>
      <c r="B4" s="5">
        <f>IFERROR(__xludf.DUMMYFUNCTION("""COMPUTED_VALUE"""),3714.05)</f>
        <v>3714.05</v>
      </c>
    </row>
    <row r="5">
      <c r="A5" s="4">
        <f>IFERROR(__xludf.DUMMYFUNCTION("""COMPUTED_VALUE"""),44930.64583333333)</f>
        <v>44930.64583</v>
      </c>
      <c r="B5" s="5">
        <f>IFERROR(__xludf.DUMMYFUNCTION("""COMPUTED_VALUE"""),3710.27)</f>
        <v>3710.27</v>
      </c>
    </row>
    <row r="6">
      <c r="A6" s="4">
        <f>IFERROR(__xludf.DUMMYFUNCTION("""COMPUTED_VALUE"""),44931.64583333333)</f>
        <v>44931.64583</v>
      </c>
      <c r="B6" s="5">
        <f>IFERROR(__xludf.DUMMYFUNCTION("""COMPUTED_VALUE"""),3712.93)</f>
        <v>3712.93</v>
      </c>
    </row>
    <row r="7">
      <c r="A7" s="4">
        <f>IFERROR(__xludf.DUMMYFUNCTION("""COMPUTED_VALUE"""),44932.64583333333)</f>
        <v>44932.64583</v>
      </c>
      <c r="B7" s="5">
        <f>IFERROR(__xludf.DUMMYFUNCTION("""COMPUTED_VALUE"""),3707.55)</f>
        <v>3707.55</v>
      </c>
    </row>
    <row r="8">
      <c r="A8" s="4">
        <f>IFERROR(__xludf.DUMMYFUNCTION("""COMPUTED_VALUE"""),44935.64583333333)</f>
        <v>44935.64583</v>
      </c>
      <c r="B8" s="5">
        <f>IFERROR(__xludf.DUMMYFUNCTION("""COMPUTED_VALUE"""),3737.66)</f>
        <v>3737.66</v>
      </c>
    </row>
    <row r="9">
      <c r="A9" s="4">
        <f>IFERROR(__xludf.DUMMYFUNCTION("""COMPUTED_VALUE"""),44936.64583333333)</f>
        <v>44936.64583</v>
      </c>
      <c r="B9" s="5">
        <f>IFERROR(__xludf.DUMMYFUNCTION("""COMPUTED_VALUE"""),3535.62)</f>
        <v>3535.62</v>
      </c>
    </row>
    <row r="10">
      <c r="A10" s="4">
        <f>IFERROR(__xludf.DUMMYFUNCTION("""COMPUTED_VALUE"""),44937.64583333333)</f>
        <v>44937.64583</v>
      </c>
      <c r="B10" s="5">
        <f>IFERROR(__xludf.DUMMYFUNCTION("""COMPUTED_VALUE"""),3524.85)</f>
        <v>3524.85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IFERROR(__xludf.DUMMYFUNCTION("""COMPUTED_VALUE"""),3535.91)</f>
        <v>3535.91</v>
      </c>
    </row>
    <row r="12">
      <c r="A12" s="4">
        <f>IFERROR(__xludf.DUMMYFUNCTION("""COMPUTED_VALUE"""),44939.64583333333)</f>
        <v>44939.64583</v>
      </c>
      <c r="B12" s="5">
        <f>IFERROR(__xludf.DUMMYFUNCTION("""COMPUTED_VALUE"""),3607.6)</f>
        <v>3607.6</v>
      </c>
    </row>
    <row r="13">
      <c r="A13" s="4">
        <f>IFERROR(__xludf.DUMMYFUNCTION("""COMPUTED_VALUE"""),44942.64583333333)</f>
        <v>44942.64583</v>
      </c>
      <c r="B13" s="5">
        <f>IFERROR(__xludf.DUMMYFUNCTION("""COMPUTED_VALUE"""),3509.34)</f>
        <v>3509.34</v>
      </c>
    </row>
    <row r="14">
      <c r="A14" s="4">
        <f>IFERROR(__xludf.DUMMYFUNCTION("""COMPUTED_VALUE"""),44943.64583333333)</f>
        <v>44943.64583</v>
      </c>
      <c r="B14" s="5">
        <f>IFERROR(__xludf.DUMMYFUNCTION("""COMPUTED_VALUE"""),3528.3)</f>
        <v>3528.3</v>
      </c>
    </row>
    <row r="15">
      <c r="A15" s="4">
        <f>IFERROR(__xludf.DUMMYFUNCTION("""COMPUTED_VALUE"""),44944.64583333333)</f>
        <v>44944.64583</v>
      </c>
      <c r="B15" s="5">
        <f>IFERROR(__xludf.DUMMYFUNCTION("""COMPUTED_VALUE"""),3486.95)</f>
        <v>3486.95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IFERROR(__xludf.DUMMYFUNCTION("""COMPUTED_VALUE"""),3357.86)</f>
        <v>3357.86</v>
      </c>
    </row>
    <row r="17">
      <c r="A17" s="4">
        <f>IFERROR(__xludf.DUMMYFUNCTION("""COMPUTED_VALUE"""),44946.64583333333)</f>
        <v>44946.64583</v>
      </c>
      <c r="B17" s="5">
        <f>IFERROR(__xludf.DUMMYFUNCTION("""COMPUTED_VALUE"""),3350.69)</f>
        <v>3350.69</v>
      </c>
    </row>
    <row r="18">
      <c r="A18" s="4">
        <f>IFERROR(__xludf.DUMMYFUNCTION("""COMPUTED_VALUE"""),44949.64583333333)</f>
        <v>44949.64583</v>
      </c>
      <c r="B18" s="5">
        <f>IFERROR(__xludf.DUMMYFUNCTION("""COMPUTED_VALUE"""),3331.49)</f>
        <v>3331.49</v>
      </c>
    </row>
    <row r="19">
      <c r="A19" s="4">
        <f>IFERROR(__xludf.DUMMYFUNCTION("""COMPUTED_VALUE"""),44950.64583333333)</f>
        <v>44950.64583</v>
      </c>
      <c r="B19" s="5">
        <f>IFERROR(__xludf.DUMMYFUNCTION("""COMPUTED_VALUE"""),3336.97)</f>
        <v>3336.97</v>
      </c>
    </row>
    <row r="20">
      <c r="A20" s="4">
        <f>IFERROR(__xludf.DUMMYFUNCTION("""COMPUTED_VALUE"""),44951.64583333333)</f>
        <v>44951.64583</v>
      </c>
      <c r="B20" s="5">
        <f>IFERROR(__xludf.DUMMYFUNCTION("""COMPUTED_VALUE"""),3285.54)</f>
        <v>3285.54</v>
      </c>
    </row>
    <row r="21">
      <c r="A21" s="4">
        <f>IFERROR(__xludf.DUMMYFUNCTION("""COMPUTED_VALUE"""),44953.64583333333)</f>
        <v>44953.64583</v>
      </c>
      <c r="B21" s="5">
        <f>IFERROR(__xludf.DUMMYFUNCTION("""COMPUTED_VALUE"""),2677.18)</f>
        <v>2677.18</v>
      </c>
    </row>
    <row r="22">
      <c r="A22" s="4">
        <f>IFERROR(__xludf.DUMMYFUNCTION("""COMPUTED_VALUE"""),44956.64583333333)</f>
        <v>44956.64583</v>
      </c>
      <c r="B22" s="5">
        <f>IFERROR(__xludf.DUMMYFUNCTION("""COMPUTED_VALUE"""),2804.57)</f>
        <v>2804.57</v>
      </c>
    </row>
    <row r="23">
      <c r="A23" s="4">
        <f>IFERROR(__xludf.DUMMYFUNCTION("""COMPUTED_VALUE"""),44957.64583333333)</f>
        <v>44957.64583</v>
      </c>
      <c r="B23" s="5">
        <f>IFERROR(__xludf.DUMMYFUNCTION("""COMPUTED_VALUE"""),2883.15)</f>
        <v>2883.15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IFERROR(__xludf.DUMMYFUNCTION("""COMPUTED_VALUE"""),2070.19)</f>
        <v>2070.19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IFERROR(__xludf.DUMMYFUNCTION("""COMPUTED_VALUE"""),1517.49)</f>
        <v>1517.49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IFERROR(__xludf.DUMMYFUNCTION("""COMPUTED_VALUE"""),1538.38)</f>
        <v>1538.38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IFERROR(__xludf.DUMMYFUNCTION("""COMPUTED_VALUE"""),1524.71)</f>
        <v>1524.71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IFERROR(__xludf.DUMMYFUNCTION("""COMPUTED_VALUE"""),1747.93)</f>
        <v>1747.93</v>
      </c>
    </row>
    <row r="29">
      <c r="A29" s="4">
        <f>IFERROR(__xludf.DUMMYFUNCTION("""COMPUTED_VALUE"""),44965.64583333333)</f>
        <v>44965.64583</v>
      </c>
      <c r="B29" s="5">
        <f>IFERROR(__xludf.DUMMYFUNCTION("""COMPUTED_VALUE"""),2098.21)</f>
        <v>2098.21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IFERROR(__xludf.DUMMYFUNCTION("""COMPUTED_VALUE"""),1866.94)</f>
        <v>1866.94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IFERROR(__xludf.DUMMYFUNCTION("""COMPUTED_VALUE"""),1790.59)</f>
        <v>1790.59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IFERROR(__xludf.DUMMYFUNCTION("""COMPUTED_VALUE"""),1665.24)</f>
        <v>1665.24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IFERROR(__xludf.DUMMYFUNCTION("""COMPUTED_VALUE"""),1696.31)</f>
        <v>1696.31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IFERROR(__xludf.DUMMYFUNCTION("""COMPUTED_VALUE"""),1724.81)</f>
        <v>1724.81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IFERROR(__xludf.DUMMYFUNCTION("""COMPUTED_VALUE"""),1741.78)</f>
        <v>1741.78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IFERROR(__xludf.DUMMYFUNCTION("""COMPUTED_VALUE"""),1670.13)</f>
        <v>1670.13</v>
      </c>
    </row>
    <row r="37">
      <c r="A37" s="4">
        <f>IFERROR(__xludf.DUMMYFUNCTION("""COMPUTED_VALUE"""),44977.64583333333)</f>
        <v>44977.64583</v>
      </c>
      <c r="B37" s="5">
        <f>IFERROR(__xludf.DUMMYFUNCTION("""COMPUTED_VALUE"""),1571.97)</f>
        <v>1571.97</v>
      </c>
    </row>
    <row r="38">
      <c r="A38" s="4">
        <f>IFERROR(__xludf.DUMMYFUNCTION("""COMPUTED_VALUE"""),44978.64583333333)</f>
        <v>44978.64583</v>
      </c>
      <c r="B38" s="5">
        <f>IFERROR(__xludf.DUMMYFUNCTION("""COMPUTED_VALUE"""),1523.16)</f>
        <v>1523.16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IFERROR(__xludf.DUMMYFUNCTION("""COMPUTED_VALUE"""),1361.98)</f>
        <v>1361.98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IFERROR(__xludf.DUMMYFUNCTION("""COMPUTED_VALUE"""),1340.46)</f>
        <v>1340.46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IFERROR(__xludf.DUMMYFUNCTION("""COMPUTED_VALUE"""),1275.5)</f>
        <v>1275.5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IFERROR(__xludf.DUMMYFUNCTION("""COMPUTED_VALUE"""),1157.08)</f>
        <v>1157.08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IFERROR(__xludf.DUMMYFUNCTION("""COMPUTED_VALUE"""),1322.23)</f>
        <v>1322.23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IFERROR(__xludf.DUMMYFUNCTION("""COMPUTED_VALUE"""),1516.57)</f>
        <v>1516.57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IFERROR(__xludf.DUMMYFUNCTION("""COMPUTED_VALUE"""),1558.2)</f>
        <v>1558.2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IFERROR(__xludf.DUMMYFUNCTION("""COMPUTED_VALUE"""),1822.15)</f>
        <v>1822.15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IFERROR(__xludf.DUMMYFUNCTION("""COMPUTED_VALUE"""),1922.39)</f>
        <v>1922.39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IFERROR(__xludf.DUMMYFUNCTION("""COMPUTED_VALUE"""),1977.41)</f>
        <v>1977.41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IFERROR(__xludf.DUMMYFUNCTION("""COMPUTED_VALUE"""),1893.55)</f>
        <v>1893.55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IFERROR(__xludf.DUMMYFUNCTION("""COMPUTED_VALUE"""),1838.34)</f>
        <v>1838.34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IFERROR(__xludf.DUMMYFUNCTION("""COMPUTED_VALUE"""),1817.2)</f>
        <v>1817.2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IFERROR(__xludf.DUMMYFUNCTION("""COMPUTED_VALUE"""),1685.16)</f>
        <v>1685.16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IFERROR(__xludf.DUMMYFUNCTION("""COMPUTED_VALUE"""),1782.88)</f>
        <v>1782.88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IFERROR(__xludf.DUMMYFUNCTION("""COMPUTED_VALUE"""),1787.54)</f>
        <v>1787.54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IFERROR(__xludf.DUMMYFUNCTION("""COMPUTED_VALUE"""),1819.29)</f>
        <v>1819.29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IFERROR(__xludf.DUMMYFUNCTION("""COMPUTED_VALUE"""),1749.87)</f>
        <v>1749.87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IFERROR(__xludf.DUMMYFUNCTION("""COMPUTED_VALUE"""),1768.58)</f>
        <v>1768.58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IFERROR(__xludf.DUMMYFUNCTION("""COMPUTED_VALUE"""),1760.0)</f>
        <v>1760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IFERROR(__xludf.DUMMYFUNCTION("""COMPUTED_VALUE"""),1739.26)</f>
        <v>1739.26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IFERROR(__xludf.DUMMYFUNCTION("""COMPUTED_VALUE"""),1687.53)</f>
        <v>1687.53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IFERROR(__xludf.DUMMYFUNCTION("""COMPUTED_VALUE"""),1670.47)</f>
        <v>1670.47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IFERROR(__xludf.DUMMYFUNCTION("""COMPUTED_VALUE"""),1552.0)</f>
        <v>1552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IFERROR(__xludf.DUMMYFUNCTION("""COMPUTED_VALUE"""),1687.29)</f>
        <v>1687.29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IFERROR(__xludf.DUMMYFUNCTION("""COMPUTED_VALUE"""),1697.04)</f>
        <v>1697.04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IFERROR(__xludf.DUMMYFUNCTION("""COMPUTED_VALUE"""),1665.04)</f>
        <v>1665.04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IFERROR(__xludf.DUMMYFUNCTION("""COMPUTED_VALUE"""),1646.19)</f>
        <v>1646.19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IFERROR(__xludf.DUMMYFUNCTION("""COMPUTED_VALUE"""),1700.53)</f>
        <v>1700.53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IFERROR(__xludf.DUMMYFUNCTION("""COMPUTED_VALUE"""),1742.41)</f>
        <v>1742.41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IFERROR(__xludf.DUMMYFUNCTION("""COMPUTED_VALUE"""),1748.13)</f>
        <v>1748.13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IFERROR(__xludf.DUMMYFUNCTION("""COMPUTED_VALUE"""),1790.88)</f>
        <v>1790.88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IFERROR(__xludf.DUMMYFUNCTION("""COMPUTED_VALUE"""),1813.66)</f>
        <v>1813.66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IFERROR(__xludf.DUMMYFUNCTION("""COMPUTED_VALUE"""),1821.42)</f>
        <v>1821.42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IFERROR(__xludf.DUMMYFUNCTION("""COMPUTED_VALUE"""),1794.47)</f>
        <v>1794.47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IFERROR(__xludf.DUMMYFUNCTION("""COMPUTED_VALUE"""),1797.28)</f>
        <v>1797.28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IFERROR(__xludf.DUMMYFUNCTION("""COMPUTED_VALUE"""),1786.66)</f>
        <v>1786.66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IFERROR(__xludf.DUMMYFUNCTION("""COMPUTED_VALUE"""),1747.98)</f>
        <v>1747.98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IFERROR(__xludf.DUMMYFUNCTION("""COMPUTED_VALUE"""),1746.96)</f>
        <v>1746.96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IFERROR(__xludf.DUMMYFUNCTION("""COMPUTED_VALUE"""),1788.31)</f>
        <v>1788.31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IFERROR(__xludf.DUMMYFUNCTION("""COMPUTED_VALUE"""),1791.51)</f>
        <v>1791.51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IFERROR(__xludf.DUMMYFUNCTION("""COMPUTED_VALUE"""),1796.5)</f>
        <v>1796.5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IFERROR(__xludf.DUMMYFUNCTION("""COMPUTED_VALUE"""),1866.21)</f>
        <v>1866.21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IFERROR(__xludf.DUMMYFUNCTION("""COMPUTED_VALUE"""),1861.27)</f>
        <v>1861.27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IFERROR(__xludf.DUMMYFUNCTION("""COMPUTED_VALUE"""),1782.88)</f>
        <v>1782.88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IFERROR(__xludf.DUMMYFUNCTION("""COMPUTED_VALUE"""),1852.93)</f>
        <v>1852.93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IFERROR(__xludf.DUMMYFUNCTION("""COMPUTED_VALUE"""),1861.7)</f>
        <v>1861.7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IFERROR(__xludf.DUMMYFUNCTION("""COMPUTED_VALUE"""),1829.9)</f>
        <v>1829.9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IFERROR(__xludf.DUMMYFUNCTION("""COMPUTED_VALUE"""),1838.24)</f>
        <v>1838.24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IFERROR(__xludf.DUMMYFUNCTION("""COMPUTED_VALUE"""),1834.41)</f>
        <v>1834.41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IFERROR(__xludf.DUMMYFUNCTION("""COMPUTED_VALUE"""),1924.09)</f>
        <v>1924.09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IFERROR(__xludf.DUMMYFUNCTION("""COMPUTED_VALUE"""),1904.75)</f>
        <v>1904.75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IFERROR(__xludf.DUMMYFUNCTION("""COMPUTED_VALUE"""),1857.58)</f>
        <v>1857.58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IFERROR(__xludf.DUMMYFUNCTION("""COMPUTED_VALUE"""),1831.5)</f>
        <v>1831.5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IFERROR(__xludf.DUMMYFUNCTION("""COMPUTED_VALUE"""),1841.54)</f>
        <v>1841.54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IFERROR(__xludf.DUMMYFUNCTION("""COMPUTED_VALUE"""),1832.33)</f>
        <v>1832.33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IFERROR(__xludf.DUMMYFUNCTION("""COMPUTED_VALUE"""),1896.36)</f>
        <v>1896.36</v>
      </c>
    </row>
    <row r="96">
      <c r="A96" s="4">
        <f>IFERROR(__xludf.DUMMYFUNCTION("""COMPUTED_VALUE"""),45068.64583333333)</f>
        <v>45068.64583</v>
      </c>
      <c r="B96" s="5">
        <f>IFERROR(__xludf.DUMMYFUNCTION("""COMPUTED_VALUE"""),2255.12)</f>
        <v>2255.12</v>
      </c>
    </row>
    <row r="97">
      <c r="A97" s="4">
        <f>IFERROR(__xludf.DUMMYFUNCTION("""COMPUTED_VALUE"""),45069.64583333333)</f>
        <v>45069.64583</v>
      </c>
      <c r="B97" s="5">
        <f>IFERROR(__xludf.DUMMYFUNCTION("""COMPUTED_VALUE"""),2553.33)</f>
        <v>2553.33</v>
      </c>
    </row>
    <row r="98">
      <c r="A98" s="4">
        <f>IFERROR(__xludf.DUMMYFUNCTION("""COMPUTED_VALUE"""),45070.64583333333)</f>
        <v>45070.64583</v>
      </c>
      <c r="B98" s="5">
        <f>IFERROR(__xludf.DUMMYFUNCTION("""COMPUTED_VALUE"""),2400.06)</f>
        <v>2400.06</v>
      </c>
    </row>
    <row r="99">
      <c r="A99" s="4">
        <f>IFERROR(__xludf.DUMMYFUNCTION("""COMPUTED_VALUE"""),45071.64583333333)</f>
        <v>45071.64583</v>
      </c>
      <c r="B99" s="5">
        <f>IFERROR(__xludf.DUMMYFUNCTION("""COMPUTED_VALUE"""),2460.02)</f>
        <v>2460.02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IFERROR(__xludf.DUMMYFUNCTION("""COMPUTED_VALUE"""),2466.71)</f>
        <v>2466.71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IFERROR(__xludf.DUMMYFUNCTION("""COMPUTED_VALUE"""),2456.72)</f>
        <v>2456.72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IFERROR(__xludf.DUMMYFUNCTION("""COMPUTED_VALUE"""),2420.27)</f>
        <v>2420.27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IFERROR(__xludf.DUMMYFUNCTION("""COMPUTED_VALUE"""),2417.27)</f>
        <v>2417.27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IFERROR(__xludf.DUMMYFUNCTION("""COMPUTED_VALUE"""),2416.1)</f>
        <v>2416.1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IFERROR(__xludf.DUMMYFUNCTION("""COMPUTED_VALUE"""),2370.44)</f>
        <v>2370.44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IFERROR(__xludf.DUMMYFUNCTION("""COMPUTED_VALUE"""),2359.68)</f>
        <v>2359.68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IFERROR(__xludf.DUMMYFUNCTION("""COMPUTED_VALUE"""),2359.39)</f>
        <v>2359.39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IFERROR(__xludf.DUMMYFUNCTION("""COMPUTED_VALUE"""),2365.11)</f>
        <v>2365.11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IFERROR(__xludf.DUMMYFUNCTION("""COMPUTED_VALUE"""),2355.02)</f>
        <v>2355.02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IFERROR(__xludf.DUMMYFUNCTION("""COMPUTED_VALUE"""),2376.35)</f>
        <v>2376.35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IFERROR(__xludf.DUMMYFUNCTION("""COMPUTED_VALUE"""),2408.98)</f>
        <v>2408.98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IFERROR(__xludf.DUMMYFUNCTION("""COMPUTED_VALUE"""),2387.41)</f>
        <v>2387.41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IFERROR(__xludf.DUMMYFUNCTION("""COMPUTED_VALUE"""),2382.17)</f>
        <v>2382.17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IFERROR(__xludf.DUMMYFUNCTION("""COMPUTED_VALUE"""),2409.8)</f>
        <v>2409.8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IFERROR(__xludf.DUMMYFUNCTION("""COMPUTED_VALUE"""),2433.02)</f>
        <v>2433.02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IFERROR(__xludf.DUMMYFUNCTION("""COMPUTED_VALUE"""),2328.12)</f>
        <v>2328.12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IFERROR(__xludf.DUMMYFUNCTION("""COMPUTED_VALUE"""),2341.11)</f>
        <v>2341.11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IFERROR(__xludf.DUMMYFUNCTION("""COMPUTED_VALUE"""),2332.53)</f>
        <v>2332.53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IFERROR(__xludf.DUMMYFUNCTION("""COMPUTED_VALUE"""),2324.1)</f>
        <v>2324.1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IFERROR(__xludf.DUMMYFUNCTION("""COMPUTED_VALUE"""),2165.39)</f>
        <v>2165.39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IFERROR(__xludf.DUMMYFUNCTION("""COMPUTED_VALUE"""),2225.55)</f>
        <v>2225.55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IFERROR(__xludf.DUMMYFUNCTION("""COMPUTED_VALUE"""),2214.74)</f>
        <v>2214.74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IFERROR(__xludf.DUMMYFUNCTION("""COMPUTED_VALUE"""),2328.7)</f>
        <v>2328.7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IFERROR(__xludf.DUMMYFUNCTION("""COMPUTED_VALUE"""),2315.18)</f>
        <v>2315.18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IFERROR(__xludf.DUMMYFUNCTION("""COMPUTED_VALUE"""),2312.71)</f>
        <v>2312.71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IFERROR(__xludf.DUMMYFUNCTION("""COMPUTED_VALUE"""),2314.84)</f>
        <v>2314.84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IFERROR(__xludf.DUMMYFUNCTION("""COMPUTED_VALUE"""),2325.94)</f>
        <v>2325.94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IFERROR(__xludf.DUMMYFUNCTION("""COMPUTED_VALUE"""),2329.58)</f>
        <v>2329.58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IFERROR(__xludf.DUMMYFUNCTION("""COMPUTED_VALUE"""),2306.99)</f>
        <v>2306.99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IFERROR(__xludf.DUMMYFUNCTION("""COMPUTED_VALUE"""),2336.7)</f>
        <v>2336.7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IFERROR(__xludf.DUMMYFUNCTION("""COMPUTED_VALUE"""),2348.97)</f>
        <v>2348.97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IFERROR(__xludf.DUMMYFUNCTION("""COMPUTED_VALUE"""),2315.03)</f>
        <v>2315.03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IFERROR(__xludf.DUMMYFUNCTION("""COMPUTED_VALUE"""),2289.97)</f>
        <v>2289.97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IFERROR(__xludf.DUMMYFUNCTION("""COMPUTED_VALUE"""),2303.59)</f>
        <v>2303.59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IFERROR(__xludf.DUMMYFUNCTION("""COMPUTED_VALUE"""),2335.05)</f>
        <v>2335.05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IFERROR(__xludf.DUMMYFUNCTION("""COMPUTED_VALUE"""),2343.15)</f>
        <v>2343.15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IFERROR(__xludf.DUMMYFUNCTION("""COMPUTED_VALUE"""),2349.79)</f>
        <v>2349.79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IFERROR(__xludf.DUMMYFUNCTION("""COMPUTED_VALUE"""),2345.91)</f>
        <v>2345.91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IFERROR(__xludf.DUMMYFUNCTION("""COMPUTED_VALUE"""),2342.57)</f>
        <v>2342.57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IFERROR(__xludf.DUMMYFUNCTION("""COMPUTED_VALUE"""),2344.41)</f>
        <v>2344.41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IFERROR(__xludf.DUMMYFUNCTION("""COMPUTED_VALUE"""),2391.38)</f>
        <v>2391.38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IFERROR(__xludf.DUMMYFUNCTION("""COMPUTED_VALUE"""),2395.36)</f>
        <v>2395.36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IFERROR(__xludf.DUMMYFUNCTION("""COMPUTED_VALUE"""),2354.3)</f>
        <v>2354.3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IFERROR(__xludf.DUMMYFUNCTION("""COMPUTED_VALUE"""),2388.04)</f>
        <v>2388.04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IFERROR(__xludf.DUMMYFUNCTION("""COMPUTED_VALUE"""),2416.15)</f>
        <v>2416.15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IFERROR(__xludf.DUMMYFUNCTION("""COMPUTED_VALUE"""),2405.39)</f>
        <v>2405.39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IFERROR(__xludf.DUMMYFUNCTION("""COMPUTED_VALUE"""),2398.07)</f>
        <v>2398.07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IFERROR(__xludf.DUMMYFUNCTION("""COMPUTED_VALUE"""),2455.32)</f>
        <v>2455.32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IFERROR(__xludf.DUMMYFUNCTION("""COMPUTED_VALUE"""),2464.24)</f>
        <v>2464.24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IFERROR(__xludf.DUMMYFUNCTION("""COMPUTED_VALUE"""),2472.67)</f>
        <v>2472.67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IFERROR(__xludf.DUMMYFUNCTION("""COMPUTED_VALUE"""),2399.04)</f>
        <v>2399.04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IFERROR(__xludf.DUMMYFUNCTION("""COMPUTED_VALUE"""),2430.6)</f>
        <v>2430.6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IFERROR(__xludf.DUMMYFUNCTION("""COMPUTED_VALUE"""),2474.51)</f>
        <v>2474.51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IFERROR(__xludf.DUMMYFUNCTION("""COMPUTED_VALUE"""),2462.01)</f>
        <v>2462.01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IFERROR(__xludf.DUMMYFUNCTION("""COMPUTED_VALUE"""),2381.06)</f>
        <v>2381.06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IFERROR(__xludf.DUMMYFUNCTION("""COMPUTED_VALUE"""),2370.49)</f>
        <v>2370.49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IFERROR(__xludf.DUMMYFUNCTION("""COMPUTED_VALUE"""),2404.03)</f>
        <v>2404.03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IFERROR(__xludf.DUMMYFUNCTION("""COMPUTED_VALUE"""),2498.75)</f>
        <v>2498.75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IFERROR(__xludf.DUMMYFUNCTION("""COMPUTED_VALUE"""),2559.2)</f>
        <v>2559.2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IFERROR(__xludf.DUMMYFUNCTION("""COMPUTED_VALUE"""),2615.72)</f>
        <v>2615.72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IFERROR(__xludf.DUMMYFUNCTION("""COMPUTED_VALUE"""),2453.09)</f>
        <v>2453.09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IFERROR(__xludf.DUMMYFUNCTION("""COMPUTED_VALUE"""),2462.06)</f>
        <v>2462.06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IFERROR(__xludf.DUMMYFUNCTION("""COMPUTED_VALUE"""),2419.59)</f>
        <v>2419.59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IFERROR(__xludf.DUMMYFUNCTION("""COMPUTED_VALUE"""),2397.0)</f>
        <v>2397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IFERROR(__xludf.DUMMYFUNCTION("""COMPUTED_VALUE"""),2429.97)</f>
        <v>2429.97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IFERROR(__xludf.DUMMYFUNCTION("""COMPUTED_VALUE"""),2436.41)</f>
        <v>2436.41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IFERROR(__xludf.DUMMYFUNCTION("""COMPUTED_VALUE"""),2345.43)</f>
        <v>2345.43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IFERROR(__xludf.DUMMYFUNCTION("""COMPUTED_VALUE"""),2375.29)</f>
        <v>2375.29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IFERROR(__xludf.DUMMYFUNCTION("""COMPUTED_VALUE"""),2395.21)</f>
        <v>2395.21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IFERROR(__xludf.DUMMYFUNCTION("""COMPUTED_VALUE"""),2417.94)</f>
        <v>2417.94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IFERROR(__xludf.DUMMYFUNCTION("""COMPUTED_VALUE"""),2420.32)</f>
        <v>2420.32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IFERROR(__xludf.DUMMYFUNCTION("""COMPUTED_VALUE"""),2432.92)</f>
        <v>2432.92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IFERROR(__xludf.DUMMYFUNCTION("""COMPUTED_VALUE"""),2442.42)</f>
        <v>2442.42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IFERROR(__xludf.DUMMYFUNCTION("""COMPUTED_VALUE"""),2535.15)</f>
        <v>2535.15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IFERROR(__xludf.DUMMYFUNCTION("""COMPUTED_VALUE"""),2458.32)</f>
        <v>2458.32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IFERROR(__xludf.DUMMYFUNCTION("""COMPUTED_VALUE"""),2442.04)</f>
        <v>2442.04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IFERROR(__xludf.DUMMYFUNCTION("""COMPUTED_VALUE"""),2442.91)</f>
        <v>2442.91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IFERROR(__xludf.DUMMYFUNCTION("""COMPUTED_VALUE"""),2462.54)</f>
        <v>2462.54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IFERROR(__xludf.DUMMYFUNCTION("""COMPUTED_VALUE"""),2426.09)</f>
        <v>2426.09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IFERROR(__xludf.DUMMYFUNCTION("""COMPUTED_VALUE"""),2394.92)</f>
        <v>2394.92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IFERROR(__xludf.DUMMYFUNCTION("""COMPUTED_VALUE"""),2403.6)</f>
        <v>2403.6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IFERROR(__xludf.DUMMYFUNCTION("""COMPUTED_VALUE"""),2389.68)</f>
        <v>2389.68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IFERROR(__xludf.DUMMYFUNCTION("""COMPUTED_VALUE"""),2406.36)</f>
        <v>2406.36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IFERROR(__xludf.DUMMYFUNCTION("""COMPUTED_VALUE"""),2382.95)</f>
        <v>2382.95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IFERROR(__xludf.DUMMYFUNCTION("""COMPUTED_VALUE"""),2407.52)</f>
        <v>2407.52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IFERROR(__xludf.DUMMYFUNCTION("""COMPUTED_VALUE"""),2399.72)</f>
        <v>2399.72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IFERROR(__xludf.DUMMYFUNCTION("""COMPUTED_VALUE"""),2340.24)</f>
        <v>2340.24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IFERROR(__xludf.DUMMYFUNCTION("""COMPUTED_VALUE"""),2314.4)</f>
        <v>2314.4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IFERROR(__xludf.DUMMYFUNCTION("""COMPUTED_VALUE"""),2389.73)</f>
        <v>2389.73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IFERROR(__xludf.DUMMYFUNCTION("""COMPUTED_VALUE"""),2391.09)</f>
        <v>2391.09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IFERROR(__xludf.DUMMYFUNCTION("""COMPUTED_VALUE"""),2402.48)</f>
        <v>2402.48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IFERROR(__xludf.DUMMYFUNCTION("""COMPUTED_VALUE"""),2368.06)</f>
        <v>2368.06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IFERROR(__xludf.DUMMYFUNCTION("""COMPUTED_VALUE"""),2422.06)</f>
        <v>2422.06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IFERROR(__xludf.DUMMYFUNCTION("""COMPUTED_VALUE"""),2412.66)</f>
        <v>2412.66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IFERROR(__xludf.DUMMYFUNCTION("""COMPUTED_VALUE"""),2429.87)</f>
        <v>2429.87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IFERROR(__xludf.DUMMYFUNCTION("""COMPUTED_VALUE"""),2379.65)</f>
        <v>2379.65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IFERROR(__xludf.DUMMYFUNCTION("""COMPUTED_VALUE"""),2355.22)</f>
        <v>2355.22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IFERROR(__xludf.DUMMYFUNCTION("""COMPUTED_VALUE"""),2354.3)</f>
        <v>2354.3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IFERROR(__xludf.DUMMYFUNCTION("""COMPUTED_VALUE"""),2332.92)</f>
        <v>2332.92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IFERROR(__xludf.DUMMYFUNCTION("""COMPUTED_VALUE"""),2328.9)</f>
        <v>2328.9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IFERROR(__xludf.DUMMYFUNCTION("""COMPUTED_VALUE"""),2320.7)</f>
        <v>2320.7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IFERROR(__xludf.DUMMYFUNCTION("""COMPUTED_VALUE"""),2238.2)</f>
        <v>2238.2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IFERROR(__xludf.DUMMYFUNCTION("""COMPUTED_VALUE"""),2188.13)</f>
        <v>2188.13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IFERROR(__xludf.DUMMYFUNCTION("""COMPUTED_VALUE"""),2135.97)</f>
        <v>2135.97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IFERROR(__xludf.DUMMYFUNCTION("""COMPUTED_VALUE"""),2192.68)</f>
        <v>2192.68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IFERROR(__xludf.DUMMYFUNCTION("""COMPUTED_VALUE"""),2228.94)</f>
        <v>2228.94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IFERROR(__xludf.DUMMYFUNCTION("""COMPUTED_VALUE"""),2224.63)</f>
        <v>2224.63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IFERROR(__xludf.DUMMYFUNCTION("""COMPUTED_VALUE"""),2149.64)</f>
        <v>2149.64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IFERROR(__xludf.DUMMYFUNCTION("""COMPUTED_VALUE"""),2147.7)</f>
        <v>2147.7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IFERROR(__xludf.DUMMYFUNCTION("""COMPUTED_VALUE"""),2161.81)</f>
        <v>2161.81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IFERROR(__xludf.DUMMYFUNCTION("""COMPUTED_VALUE"""),2177.46)</f>
        <v>2177.46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IFERROR(__xludf.DUMMYFUNCTION("""COMPUTED_VALUE"""),2165.2)</f>
        <v>2165.2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IFERROR(__xludf.DUMMYFUNCTION("""COMPUTED_VALUE"""),2190.99)</f>
        <v>2190.99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IFERROR(__xludf.DUMMYFUNCTION("""COMPUTED_VALUE"""),2147.07)</f>
        <v>2147.07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IFERROR(__xludf.DUMMYFUNCTION("""COMPUTED_VALUE"""),2137.81)</f>
        <v>2137.81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IFERROR(__xludf.DUMMYFUNCTION("""COMPUTED_VALUE"""),2146.1)</f>
        <v>2146.1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IFERROR(__xludf.DUMMYFUNCTION("""COMPUTED_VALUE"""),2157.49)</f>
        <v>2157.49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IFERROR(__xludf.DUMMYFUNCTION("""COMPUTED_VALUE"""),2138.59)</f>
        <v>2138.59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IFERROR(__xludf.DUMMYFUNCTION("""COMPUTED_VALUE"""),2141.4)</f>
        <v>2141.4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IFERROR(__xludf.DUMMYFUNCTION("""COMPUTED_VALUE"""),2084.25)</f>
        <v>2084.25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IFERROR(__xludf.DUMMYFUNCTION("""COMPUTED_VALUE"""),2129.62)</f>
        <v>2129.62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IFERROR(__xludf.DUMMYFUNCTION("""COMPUTED_VALUE"""),2106.35)</f>
        <v>2106.35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IFERROR(__xludf.DUMMYFUNCTION("""COMPUTED_VALUE"""),2108.87)</f>
        <v>2108.87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IFERROR(__xludf.DUMMYFUNCTION("""COMPUTED_VALUE"""),2157.54)</f>
        <v>2157.54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IFERROR(__xludf.DUMMYFUNCTION("""COMPUTED_VALUE"""),2349.55)</f>
        <v>2349.55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IFERROR(__xludf.DUMMYFUNCTION("""COMPUTED_VALUE"""),2323.47)</f>
        <v>2323.47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IFERROR(__xludf.DUMMYFUNCTION("""COMPUTED_VALUE"""),2286.58)</f>
        <v>2286.58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IFERROR(__xludf.DUMMYFUNCTION("""COMPUTED_VALUE"""),2290.6)</f>
        <v>2290.6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IFERROR(__xludf.DUMMYFUNCTION("""COMPUTED_VALUE"""),2453.96)</f>
        <v>2453.96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IFERROR(__xludf.DUMMYFUNCTION("""COMPUTED_VALUE"""),2869.05)</f>
        <v>2869.05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IFERROR(__xludf.DUMMYFUNCTION("""COMPUTED_VALUE"""),2795.95)</f>
        <v>2795.95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IFERROR(__xludf.DUMMYFUNCTION("""COMPUTED_VALUE"""),2799.05)</f>
        <v>2799.05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IFERROR(__xludf.DUMMYFUNCTION("""COMPUTED_VALUE"""),2736.03)</f>
        <v>2736.03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IFERROR(__xludf.DUMMYFUNCTION("""COMPUTED_VALUE"""),2768.66)</f>
        <v>2768.66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IFERROR(__xludf.DUMMYFUNCTION("""COMPUTED_VALUE"""),2770.45)</f>
        <v>2770.45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IFERROR(__xludf.DUMMYFUNCTION("""COMPUTED_VALUE"""),2787.32)</f>
        <v>2787.32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IFERROR(__xludf.DUMMYFUNCTION("""COMPUTED_VALUE"""),2805.74)</f>
        <v>2805.74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IFERROR(__xludf.DUMMYFUNCTION("""COMPUTED_VALUE"""),2900.51)</f>
        <v>2900.51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IFERROR(__xludf.DUMMYFUNCTION("""COMPUTED_VALUE"""),2889.65)</f>
        <v>2889.65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IFERROR(__xludf.DUMMYFUNCTION("""COMPUTED_VALUE"""),2851.5)</f>
        <v>2851.5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IFERROR(__xludf.DUMMYFUNCTION("""COMPUTED_VALUE"""),2698.9)</f>
        <v>2698.9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IFERROR(__xludf.DUMMYFUNCTION("""COMPUTED_VALUE"""),2714.32)</f>
        <v>2714.32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IFERROR(__xludf.DUMMYFUNCTION("""COMPUTED_VALUE"""),2722.65)</f>
        <v>2722.65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IFERROR(__xludf.DUMMYFUNCTION("""COMPUTED_VALUE"""),2778.01)</f>
        <v>2778.01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IFERROR(__xludf.DUMMYFUNCTION("""COMPUTED_VALUE"""),2756.59)</f>
        <v>2756.59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IFERROR(__xludf.DUMMYFUNCTION("""COMPUTED_VALUE"""),2724.16)</f>
        <v>2724.16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IFERROR(__xludf.DUMMYFUNCTION("""COMPUTED_VALUE"""),2762.01)</f>
        <v>2762.01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IFERROR(__xludf.DUMMYFUNCTION("""COMPUTED_VALUE"""),2828.18)</f>
        <v>2828.18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IFERROR(__xludf.DUMMYFUNCTION("""COMPUTED_VALUE"""),2842.92)</f>
        <v>2842.92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IFERROR(__xludf.DUMMYFUNCTION("""COMPUTED_VALUE"""),2911.36)</f>
        <v>2911.36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IFERROR(__xludf.DUMMYFUNCTION("""COMPUTED_VALUE"""),2906.81)</f>
        <v>2906.81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IFERROR(__xludf.DUMMYFUNCTION("""COMPUTED_VALUE"""),2914.85)</f>
        <v>2914.85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IFERROR(__xludf.DUMMYFUNCTION("""COMPUTED_VALUE"""),2873.07)</f>
        <v>2873.07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IFERROR(__xludf.DUMMYFUNCTION("""COMPUTED_VALUE"""),2922.61)</f>
        <v>2922.61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IFERROR(__xludf.DUMMYFUNCTION("""COMPUTED_VALUE"""),3003.66)</f>
        <v>3003.66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IFERROR(__xludf.DUMMYFUNCTION("""COMPUTED_VALUE"""),2986.89)</f>
        <v>2986.89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IFERROR(__xludf.DUMMYFUNCTION("""COMPUTED_VALUE"""),3009.38)</f>
        <v>3009.38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IFERROR(__xludf.DUMMYFUNCTION("""COMPUTED_VALUE"""),2995.22)</f>
        <v>2995.22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IFERROR(__xludf.DUMMYFUNCTION("""COMPUTED_VALUE"""),2963.23)</f>
        <v>2963.23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IFERROR(__xludf.DUMMYFUNCTION("""COMPUTED_VALUE"""),2880.39)</f>
        <v>2880.39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IFERROR(__xludf.DUMMYFUNCTION("""COMPUTED_VALUE"""),2829.83)</f>
        <v>2829.83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IFERROR(__xludf.DUMMYFUNCTION("""COMPUTED_VALUE"""),2826.68)</f>
        <v>2826.68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IFERROR(__xludf.DUMMYFUNCTION("""COMPUTED_VALUE"""),2808.16)</f>
        <v>2808.16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IFERROR(__xludf.DUMMYFUNCTION("""COMPUTED_VALUE"""),2814.85)</f>
        <v>2814.85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IFERROR(__xludf.DUMMYFUNCTION("""COMPUTED_VALUE"""),2805.3)</f>
        <v>2805.3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IFERROR(__xludf.DUMMYFUNCTION("""COMPUTED_VALUE"""),2971.13)</f>
        <v>2971.13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IFERROR(__xludf.DUMMYFUNCTION("""COMPUTED_VALUE"""),2996.78)</f>
        <v>2996.78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IFERROR(__xludf.DUMMYFUNCTION("""COMPUTED_VALUE"""),3046.12)</f>
        <v>3046.12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IFERROR(__xludf.DUMMYFUNCTION("""COMPUTED_VALUE"""),3057.27)</f>
        <v>3057.27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IFERROR(__xludf.DUMMYFUNCTION("""COMPUTED_VALUE"""),3061.1)</f>
        <v>3061.1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IFERROR(__xludf.DUMMYFUNCTION("""COMPUTED_VALUE"""),3076.61)</f>
        <v>3076.61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IFERROR(__xludf.DUMMYFUNCTION("""COMPUTED_VALUE"""),3105.99)</f>
        <v>3105.99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IFERROR(__xludf.DUMMYFUNCTION("""COMPUTED_VALUE"""),3131.29)</f>
        <v>3131.29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IFERROR(__xludf.DUMMYFUNCTION("""COMPUTED_VALUE"""),3071.91)</f>
        <v>3071.91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IFERROR(__xludf.DUMMYFUNCTION("""COMPUTED_VALUE"""),3117.09)</f>
        <v>3117.09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IFERROR(__xludf.DUMMYFUNCTION("""COMPUTED_VALUE"""),3073.03)</f>
        <v>3073.03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IFERROR(__xludf.DUMMYFUNCTION("""COMPUTED_VALUE"""),3081.46)</f>
        <v>3081.46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IFERROR(__xludf.DUMMYFUNCTION("""COMPUTED_VALUE"""),3109.33)</f>
        <v>3109.33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IFERROR(__xludf.DUMMYFUNCTION("""COMPUTED_VALUE"""),3096.34)</f>
        <v>3096.34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IFERROR(__xludf.DUMMYFUNCTION("""COMPUTED_VALUE"""),3125.23)</f>
        <v>3125.23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IFERROR(__xludf.DUMMYFUNCTION("""COMPUTED_VALUE"""),3159.36)</f>
        <v>3159.36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IFERROR(__xludf.DUMMYFUNCTION("""COMPUTED_VALUE"""),3130.08)</f>
        <v>3130.08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IFERROR(__xludf.DUMMYFUNCTION("""COMPUTED_VALUE"""),3124.84)</f>
        <v>3124.84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IFERROR(__xludf.DUMMYFUNCTION("""COMPUTED_VALUE"""),3163.48)</f>
        <v>3163.48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IFERROR(__xludf.DUMMYFUNCTION("""COMPUTED_VALUE"""),3173.42)</f>
        <v>3173.42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IFERROR(__xludf.DUMMYFUNCTION("""COMPUTED_VALUE"""),3226.2)</f>
        <v>3226.2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IFERROR(__xludf.DUMMYFUNCTION("""COMPUTED_VALUE"""),3201.53)</f>
        <v>3201.53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IFERROR(__xludf.DUMMYFUNCTION("""COMPUTED_VALUE"""),3120.77)</f>
        <v>3120.77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IFERROR(__xludf.DUMMYFUNCTION("""COMPUTED_VALUE"""),3185.15)</f>
        <v>3185.15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IFERROR(__xludf.DUMMYFUNCTION("""COMPUTED_VALUE"""),3217.48)</f>
        <v>3217.48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IFERROR(__xludf.DUMMYFUNCTION("""COMPUTED_VALUE"""),3215.93)</f>
        <v>3215.93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IFERROR(__xludf.DUMMYFUNCTION("""COMPUTED_VALUE"""),3209.19)</f>
        <v>3209.19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IFERROR(__xludf.DUMMYFUNCTION("""COMPUTED_VALUE"""),3135.27)</f>
        <v>3135.27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IFERROR(__xludf.DUMMYFUNCTION("""COMPUTED_VALUE"""),3128.09)</f>
        <v>3128.09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IFERROR(__xludf.DUMMYFUNCTION("""COMPUTED_VALUE"""),3109.48)</f>
        <v>3109.48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IFERROR(__xludf.DUMMYFUNCTION("""COMPUTED_VALUE"""),3027.22)</f>
        <v>3027.22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IFERROR(__xludf.DUMMYFUNCTION("""COMPUTED_VALUE"""),2817.52)</f>
        <v>2817.52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IFERROR(__xludf.DUMMYFUNCTION("""COMPUTED_VALUE"""),2993.24)</f>
        <v>2993.24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IFERROR(__xludf.DUMMYFUNCTION("""COMPUTED_VALUE"""),3036.62)</f>
        <v>3036.62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IFERROR(__xludf.DUMMYFUNCTION("""COMPUTED_VALUE"""),3016.8)</f>
        <v>3016.8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IFERROR(__xludf.DUMMYFUNCTION("""COMPUTED_VALUE"""),2959.55)</f>
        <v>2959.55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IFERROR(__xludf.DUMMYFUNCTION("""COMPUTED_VALUE"""),2958.34)</f>
        <v>2958.34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IFERROR(__xludf.DUMMYFUNCTION("""COMPUTED_VALUE"""),2972.93)</f>
        <v>2972.93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IFERROR(__xludf.DUMMYFUNCTION("""COMPUTED_VALUE"""),3012.87)</f>
        <v>3012.87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IFERROR(__xludf.DUMMYFUNCTION("""COMPUTED_VALUE"""),3015.05)</f>
        <v>3015.05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IFERROR(__xludf.DUMMYFUNCTION("""COMPUTED_VALUE"""),3026.83)</f>
        <v>3026.83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IFERROR(__xludf.DUMMYFUNCTION("""COMPUTED_VALUE"""),3099.54)</f>
        <v>3099.54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IFERROR(__xludf.DUMMYFUNCTION("""COMPUTED_VALUE"""),3152.86)</f>
        <v>3152.86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IFERROR(__xludf.DUMMYFUNCTION("""COMPUTED_VALUE"""),3169.0)</f>
        <v>3169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IFERROR(__xludf.DUMMYFUNCTION("""COMPUTED_VALUE"""),3134.78)</f>
        <v>3134.78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IFERROR(__xludf.DUMMYFUNCTION("""COMPUTED_VALUE"""),3112.82)</f>
        <v>3112.82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IFERROR(__xludf.DUMMYFUNCTION("""COMPUTED_VALUE"""),3126.4)</f>
        <v>3126.4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IFERROR(__xludf.DUMMYFUNCTION("""COMPUTED_VALUE"""),3126.15)</f>
        <v>3126.15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IFERROR(__xludf.DUMMYFUNCTION("""COMPUTED_VALUE"""),3100.85)</f>
        <v>3100.85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IFERROR(__xludf.DUMMYFUNCTION("""COMPUTED_VALUE"""),3143.07)</f>
        <v>3143.07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IFERROR(__xludf.DUMMYFUNCTION("""COMPUTED_VALUE"""),3111.95)</f>
        <v>3111.95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IFERROR(__xludf.DUMMYFUNCTION("""COMPUTED_VALUE"""),3051.41)</f>
        <v>3051.41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IFERROR(__xludf.DUMMYFUNCTION("""COMPUTED_VALUE"""),3011.61)</f>
        <v>3011.61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IFERROR(__xludf.DUMMYFUNCTION("""COMPUTED_VALUE"""),2927.17)</f>
        <v>2927.17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IFERROR(__xludf.DUMMYFUNCTION("""COMPUTED_VALUE"""),2934.58)</f>
        <v>2934.58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IFERROR(__xludf.DUMMYFUNCTION("""COMPUTED_VALUE"""),2969.87)</f>
        <v>2969.87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IFERROR(__xludf.DUMMYFUNCTION("""COMPUTED_VALUE"""),2971.57)</f>
        <v>2971.57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IFERROR(__xludf.DUMMYFUNCTION("""COMPUTED_VALUE"""),2950.68)</f>
        <v>2950.68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IFERROR(__xludf.DUMMYFUNCTION("""COMPUTED_VALUE"""),3020.19)</f>
        <v>3020.19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IFERROR(__xludf.DUMMYFUNCTION("""COMPUTED_VALUE"""),2986.4)</f>
        <v>2986.4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IFERROR(__xludf.DUMMYFUNCTION("""COMPUTED_VALUE"""),2987.18)</f>
        <v>2987.18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IFERROR(__xludf.DUMMYFUNCTION("""COMPUTED_VALUE"""),2961.49)</f>
        <v>2961.49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IFERROR(__xludf.DUMMYFUNCTION("""COMPUTED_VALUE"""),2946.85)</f>
        <v>2946.85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IFERROR(__xludf.DUMMYFUNCTION("""COMPUTED_VALUE"""),2901.91)</f>
        <v>2901.91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IFERROR(__xludf.DUMMYFUNCTION("""COMPUTED_VALUE"""),2786.93)</f>
        <v>2786.93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IFERROR(__xludf.DUMMYFUNCTION("""COMPUTED_VALUE"""),2749.41)</f>
        <v>2749.41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IFERROR(__xludf.DUMMYFUNCTION("""COMPUTED_VALUE"""),2773.26)</f>
        <v>2773.26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IFERROR(__xludf.DUMMYFUNCTION("""COMPUTED_VALUE"""),2682.23)</f>
        <v>2682.23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IFERROR(__xludf.DUMMYFUNCTION("""COMPUTED_VALUE"""),2711.89)</f>
        <v>2711.89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IFERROR(__xludf.DUMMYFUNCTION("""COMPUTED_VALUE"""),2791.73)</f>
        <v>2791.73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IFERROR(__xludf.DUMMYFUNCTION("""COMPUTED_VALUE"""),2944.86)</f>
        <v>2944.86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IFERROR(__xludf.DUMMYFUNCTION("""COMPUTED_VALUE"""),2956.69)</f>
        <v>2956.69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IFERROR(__xludf.DUMMYFUNCTION("""COMPUTED_VALUE"""),2948.83)</f>
        <v>2948.83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IFERROR(__xludf.DUMMYFUNCTION("""COMPUTED_VALUE"""),2967.11)</f>
        <v>2967.11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IFERROR(__xludf.DUMMYFUNCTION("""COMPUTED_VALUE"""),3022.37)</f>
        <v>3022.37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IFERROR(__xludf.DUMMYFUNCTION("""COMPUTED_VALUE"""),3045.1)</f>
        <v>3045.1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IFERROR(__xludf.DUMMYFUNCTION("""COMPUTED_VALUE"""),3283.94)</f>
        <v>3283.94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IFERROR(__xludf.DUMMYFUNCTION("""COMPUTED_VALUE"""),3281.66)</f>
        <v>3281.66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IFERROR(__xludf.DUMMYFUNCTION("""COMPUTED_VALUE"""),3188.68)</f>
        <v>3188.68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IFERROR(__xludf.DUMMYFUNCTION("""COMPUTED_VALUE"""),3145.06)</f>
        <v>3145.06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IFERROR(__xludf.DUMMYFUNCTION("""COMPUTED_VALUE"""),3159.36)</f>
        <v>3159.36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IFERROR(__xludf.DUMMYFUNCTION("""COMPUTED_VALUE"""),3096.78)</f>
        <v>3096.78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IFERROR(__xludf.DUMMYFUNCTION("""COMPUTED_VALUE"""),3307.25)</f>
        <v>3307.25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IFERROR(__xludf.DUMMYFUNCTION("""COMPUTED_VALUE"""),3534.02)</f>
        <v>3534.02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IFERROR(__xludf.DUMMYFUNCTION("""COMPUTED_VALUE"""),2851.5)</f>
        <v>2851.5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IFERROR(__xludf.DUMMYFUNCTION("""COMPUTED_VALUE"""),3020.29)</f>
        <v>3020.29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IFERROR(__xludf.DUMMYFUNCTION("""COMPUTED_VALUE"""),3088.44)</f>
        <v>3088.44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IFERROR(__xludf.DUMMYFUNCTION("""COMPUTED_VALUE"""),3121.31)</f>
        <v>3121.31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IFERROR(__xludf.DUMMYFUNCTION("""COMPUTED_VALUE"""),3121.84)</f>
        <v>3121.84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IFERROR(__xludf.DUMMYFUNCTION("""COMPUTED_VALUE"""),3122.95)</f>
        <v>3122.95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IFERROR(__xludf.DUMMYFUNCTION("""COMPUTED_VALUE"""),3120.82)</f>
        <v>3120.82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IFERROR(__xludf.DUMMYFUNCTION("""COMPUTED_VALUE"""),3126.4)</f>
        <v>3126.4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IFERROR(__xludf.DUMMYFUNCTION("""COMPUTED_VALUE"""),3162.22)</f>
        <v>3162.22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IFERROR(__xludf.DUMMYFUNCTION("""COMPUTED_VALUE"""),3208.07)</f>
        <v>3208.07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IFERROR(__xludf.DUMMYFUNCTION("""COMPUTED_VALUE"""),3162.36)</f>
        <v>3162.36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IFERROR(__xludf.DUMMYFUNCTION("""COMPUTED_VALUE"""),3159.99)</f>
        <v>3159.99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IFERROR(__xludf.DUMMYFUNCTION("""COMPUTED_VALUE"""),3091.98)</f>
        <v>3091.98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IFERROR(__xludf.DUMMYFUNCTION("""COMPUTED_VALUE"""),3097.12)</f>
        <v>3097.12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IFERROR(__xludf.DUMMYFUNCTION("""COMPUTED_VALUE"""),3074.33)</f>
        <v>3074.33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IFERROR(__xludf.DUMMYFUNCTION("""COMPUTED_VALUE"""),3073.75)</f>
        <v>3073.75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IFERROR(__xludf.DUMMYFUNCTION("""COMPUTED_VALUE"""),3078.26)</f>
        <v>3078.26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IFERROR(__xludf.DUMMYFUNCTION("""COMPUTED_VALUE"""),3080.2)</f>
        <v>3080.2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IFERROR(__xludf.DUMMYFUNCTION("""COMPUTED_VALUE"""),3086.65)</f>
        <v>3086.65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IFERROR(__xludf.DUMMYFUNCTION("""COMPUTED_VALUE"""),3056.98)</f>
        <v>3056.98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IFERROR(__xludf.DUMMYFUNCTION("""COMPUTED_VALUE"""),3093.58)</f>
        <v>3093.58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IFERROR(__xludf.DUMMYFUNCTION("""COMPUTED_VALUE"""),3048.3)</f>
        <v>3048.3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IFERROR(__xludf.DUMMYFUNCTION("""COMPUTED_VALUE"""),3051.84)</f>
        <v>3051.84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IFERROR(__xludf.DUMMYFUNCTION("""COMPUTED_VALUE"""),3018.59)</f>
        <v>3018.59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IFERROR(__xludf.DUMMYFUNCTION("""COMPUTED_VALUE"""),3015.83)</f>
        <v>3015.83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IFERROR(__xludf.DUMMYFUNCTION("""COMPUTED_VALUE"""),3001.53)</f>
        <v>3001.53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IFERROR(__xludf.DUMMYFUNCTION("""COMPUTED_VALUE"""),2984.37)</f>
        <v>2984.37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IFERROR(__xludf.DUMMYFUNCTION("""COMPUTED_VALUE"""),2971.91)</f>
        <v>2971.91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IFERROR(__xludf.DUMMYFUNCTION("""COMPUTED_VALUE"""),2996.1)</f>
        <v>2996.1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IFERROR(__xludf.DUMMYFUNCTION("""COMPUTED_VALUE"""),3014.42)</f>
        <v>3014.42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IFERROR(__xludf.DUMMYFUNCTION("""COMPUTED_VALUE"""),2997.84)</f>
        <v>2997.84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IFERROR(__xludf.DUMMYFUNCTION("""COMPUTED_VALUE"""),2913.98)</f>
        <v>2913.98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IFERROR(__xludf.DUMMYFUNCTION("""COMPUTED_VALUE"""),2909.28)</f>
        <v>2909.28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IFERROR(__xludf.DUMMYFUNCTION("""COMPUTED_VALUE"""),2903.95)</f>
        <v>2903.95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IFERROR(__xludf.DUMMYFUNCTION("""COMPUTED_VALUE"""),2880.05)</f>
        <v>2880.05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IFERROR(__xludf.DUMMYFUNCTION("""COMPUTED_VALUE"""),2882.76)</f>
        <v>2882.76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IFERROR(__xludf.DUMMYFUNCTION("""COMPUTED_VALUE"""),2986.5)</f>
        <v>2986.5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IFERROR(__xludf.DUMMYFUNCTION("""COMPUTED_VALUE"""),2995.08)</f>
        <v>2995.08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IFERROR(__xludf.DUMMYFUNCTION("""COMPUTED_VALUE"""),3033.28)</f>
        <v>3033.28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IFERROR(__xludf.DUMMYFUNCTION("""COMPUTED_VALUE"""),3072.69)</f>
        <v>3072.69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IFERROR(__xludf.DUMMYFUNCTION("""COMPUTED_VALUE"""),3119.08)</f>
        <v>3119.08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IFERROR(__xludf.DUMMYFUNCTION("""COMPUTED_VALUE"""),3064.45)</f>
        <v>3064.45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IFERROR(__xludf.DUMMYFUNCTION("""COMPUTED_VALUE"""),2945.49)</f>
        <v>2945.49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IFERROR(__xludf.DUMMYFUNCTION("""COMPUTED_VALUE"""),2978.94)</f>
        <v>2978.94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IFERROR(__xludf.DUMMYFUNCTION("""COMPUTED_VALUE"""),3088.73)</f>
        <v>3088.73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IFERROR(__xludf.DUMMYFUNCTION("""COMPUTED_VALUE"""),3070.89)</f>
        <v>3070.89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IFERROR(__xludf.DUMMYFUNCTION("""COMPUTED_VALUE"""),3090.28)</f>
        <v>3090.28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IFERROR(__xludf.DUMMYFUNCTION("""COMPUTED_VALUE"""),3055.57)</f>
        <v>3055.57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IFERROR(__xludf.DUMMYFUNCTION("""COMPUTED_VALUE"""),2997.84)</f>
        <v>2997.84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IFERROR(__xludf.DUMMYFUNCTION("""COMPUTED_VALUE"""),2947.33)</f>
        <v>2947.33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IFERROR(__xludf.DUMMYFUNCTION("""COMPUTED_VALUE"""),3013.94)</f>
        <v>3013.94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IFERROR(__xludf.DUMMYFUNCTION("""COMPUTED_VALUE"""),3007.88)</f>
        <v>3007.88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IFERROR(__xludf.DUMMYFUNCTION("""COMPUTED_VALUE"""),2976.95)</f>
        <v>2976.95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IFERROR(__xludf.DUMMYFUNCTION("""COMPUTED_VALUE"""),3020.62)</f>
        <v>3020.62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IFERROR(__xludf.DUMMYFUNCTION("""COMPUTED_VALUE"""),3004.48)</f>
        <v>3004.48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IFERROR(__xludf.DUMMYFUNCTION("""COMPUTED_VALUE"""),2982.48)</f>
        <v>2982.48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IFERROR(__xludf.DUMMYFUNCTION("""COMPUTED_VALUE"""),2975.35)</f>
        <v>2975.35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IFERROR(__xludf.DUMMYFUNCTION("""COMPUTED_VALUE"""),2973.51)</f>
        <v>2973.51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IFERROR(__xludf.DUMMYFUNCTION("""COMPUTED_VALUE"""),2935.6)</f>
        <v>2935.6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IFERROR(__xludf.DUMMYFUNCTION("""COMPUTED_VALUE"""),2927.99)</f>
        <v>2927.99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IFERROR(__xludf.DUMMYFUNCTION("""COMPUTED_VALUE"""),2927.21)</f>
        <v>2927.21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IFERROR(__xludf.DUMMYFUNCTION("""COMPUTED_VALUE"""),2949.32)</f>
        <v>2949.32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IFERROR(__xludf.DUMMYFUNCTION("""COMPUTED_VALUE"""),2943.45)</f>
        <v>2943.45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IFERROR(__xludf.DUMMYFUNCTION("""COMPUTED_VALUE"""),2920.43)</f>
        <v>2920.43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IFERROR(__xludf.DUMMYFUNCTION("""COMPUTED_VALUE"""),2923.34)</f>
        <v>2923.34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IFERROR(__xludf.DUMMYFUNCTION("""COMPUTED_VALUE"""),2884.65)</f>
        <v>2884.65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IFERROR(__xludf.DUMMYFUNCTION("""COMPUTED_VALUE"""),2873.7)</f>
        <v>2873.7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IFERROR(__xludf.DUMMYFUNCTION("""COMPUTED_VALUE"""),2895.27)</f>
        <v>2895.27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IFERROR(__xludf.DUMMYFUNCTION("""COMPUTED_VALUE"""),2848.2)</f>
        <v>2848.2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IFERROR(__xludf.DUMMYFUNCTION("""COMPUTED_VALUE"""),2899.73)</f>
        <v>2899.73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IFERROR(__xludf.DUMMYFUNCTION("""COMPUTED_VALUE"""),2877.77)</f>
        <v>2877.77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IFERROR(__xludf.DUMMYFUNCTION("""COMPUTED_VALUE"""),2893.82)</f>
        <v>2893.82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IFERROR(__xludf.DUMMYFUNCTION("""COMPUTED_VALUE"""),2884.41)</f>
        <v>2884.41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IFERROR(__xludf.DUMMYFUNCTION("""COMPUTED_VALUE"""),2866.09)</f>
        <v>2866.09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IFERROR(__xludf.DUMMYFUNCTION("""COMPUTED_VALUE"""),2853.34)</f>
        <v>2853.34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IFERROR(__xludf.DUMMYFUNCTION("""COMPUTED_VALUE"""),2916.7)</f>
        <v>2916.7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IFERROR(__xludf.DUMMYFUNCTION("""COMPUTED_VALUE"""),2951.06)</f>
        <v>2951.06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IFERROR(__xludf.DUMMYFUNCTION("""COMPUTED_VALUE"""),2999.49)</f>
        <v>2999.49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IFERROR(__xludf.DUMMYFUNCTION("""COMPUTED_VALUE"""),3010.35)</f>
        <v>3010.35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IFERROR(__xludf.DUMMYFUNCTION("""COMPUTED_VALUE"""),3027.36)</f>
        <v>3027.36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IFERROR(__xludf.DUMMYFUNCTION("""COMPUTED_VALUE"""),3034.78)</f>
        <v>3034.78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IFERROR(__xludf.DUMMYFUNCTION("""COMPUTED_VALUE"""),3040.16)</f>
        <v>3040.16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IFERROR(__xludf.DUMMYFUNCTION("""COMPUTED_VALUE"""),3088.88)</f>
        <v>3088.88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IFERROR(__xludf.DUMMYFUNCTION("""COMPUTED_VALUE"""),3020.92)</f>
        <v>3020.92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IFERROR(__xludf.DUMMYFUNCTION("""COMPUTED_VALUE"""),3015.73)</f>
        <v>3015.73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IFERROR(__xludf.DUMMYFUNCTION("""COMPUTED_VALUE"""),2925.91)</f>
        <v>2925.91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IFERROR(__xludf.DUMMYFUNCTION("""COMPUTED_VALUE"""),3064.25)</f>
        <v>3064.25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IFERROR(__xludf.DUMMYFUNCTION("""COMPUTED_VALUE"""),3057.51)</f>
        <v>3057.51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IFERROR(__xludf.DUMMYFUNCTION("""COMPUTED_VALUE"""),3077.34)</f>
        <v>3077.34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IFERROR(__xludf.DUMMYFUNCTION("""COMPUTED_VALUE"""),3041.47)</f>
        <v>3041.47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IFERROR(__xludf.DUMMYFUNCTION("""COMPUTED_VALUE"""),3006.47)</f>
        <v>3006.47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IFERROR(__xludf.DUMMYFUNCTION("""COMPUTED_VALUE"""),3009.96)</f>
        <v>3009.96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IFERROR(__xludf.DUMMYFUNCTION("""COMPUTED_VALUE"""),2991.73)</f>
        <v>2991.73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IFERROR(__xludf.DUMMYFUNCTION("""COMPUTED_VALUE"""),2921.79)</f>
        <v>2921.79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IFERROR(__xludf.DUMMYFUNCTION("""COMPUTED_VALUE"""),2910.39)</f>
        <v>2910.39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IFERROR(__xludf.DUMMYFUNCTION("""COMPUTED_VALUE"""),2848.01)</f>
        <v>2848.01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IFERROR(__xludf.DUMMYFUNCTION("""COMPUTED_VALUE"""),2737.63)</f>
        <v>2737.63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IFERROR(__xludf.DUMMYFUNCTION("""COMPUTED_VALUE"""),2749.02)</f>
        <v>2749.02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IFERROR(__xludf.DUMMYFUNCTION("""COMPUTED_VALUE"""),2743.84)</f>
        <v>2743.84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IFERROR(__xludf.DUMMYFUNCTION("""COMPUTED_VALUE"""),2611.26)</f>
        <v>2611.26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IFERROR(__xludf.DUMMYFUNCTION("""COMPUTED_VALUE"""),2713.25)</f>
        <v>2713.25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IFERROR(__xludf.DUMMYFUNCTION("""COMPUTED_VALUE"""),2761.68)</f>
        <v>2761.68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IFERROR(__xludf.DUMMYFUNCTION("""COMPUTED_VALUE"""),2878.69)</f>
        <v>2878.69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IFERROR(__xludf.DUMMYFUNCTION("""COMPUTED_VALUE"""),2857.31)</f>
        <v>2857.31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IFERROR(__xludf.DUMMYFUNCTION("""COMPUTED_VALUE"""),2808.99)</f>
        <v>2808.99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IFERROR(__xludf.DUMMYFUNCTION("""COMPUTED_VALUE"""),2826.58)</f>
        <v>2826.58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IFERROR(__xludf.DUMMYFUNCTION("""COMPUTED_VALUE"""),2953.29)</f>
        <v>2953.29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IFERROR(__xludf.DUMMYFUNCTION("""COMPUTED_VALUE"""),2879.47)</f>
        <v>2879.47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IFERROR(__xludf.DUMMYFUNCTION("""COMPUTED_VALUE"""),2839.72)</f>
        <v>2839.72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IFERROR(__xludf.DUMMYFUNCTION("""COMPUTED_VALUE"""),2815.05)</f>
        <v>2815.05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IFERROR(__xludf.DUMMYFUNCTION("""COMPUTED_VALUE"""),2782.42)</f>
        <v>2782.42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IFERROR(__xludf.DUMMYFUNCTION("""COMPUTED_VALUE"""),2730.75)</f>
        <v>2730.75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IFERROR(__xludf.DUMMYFUNCTION("""COMPUTED_VALUE"""),2740.54)</f>
        <v>2740.54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IFERROR(__xludf.DUMMYFUNCTION("""COMPUTED_VALUE"""),2732.69)</f>
        <v>2732.69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IFERROR(__xludf.DUMMYFUNCTION("""COMPUTED_VALUE"""),2735.4)</f>
        <v>2735.4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IFERROR(__xludf.DUMMYFUNCTION("""COMPUTED_VALUE"""),2117.02)</f>
        <v>2117.02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IFERROR(__xludf.DUMMYFUNCTION("""COMPUTED_VALUE"""),2160.01)</f>
        <v>2160.01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IFERROR(__xludf.DUMMYFUNCTION("""COMPUTED_VALUE"""),2188.61)</f>
        <v>2188.61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IFERROR(__xludf.DUMMYFUNCTION("""COMPUTED_VALUE"""),2084.88)</f>
        <v>2084.88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IFERROR(__xludf.DUMMYFUNCTION("""COMPUTED_VALUE"""),2324.63)</f>
        <v>2324.63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IFERROR(__xludf.DUMMYFUNCTION("""COMPUTED_VALUE"""),2362.73)</f>
        <v>2362.73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IFERROR(__xludf.DUMMYFUNCTION("""COMPUTED_VALUE"""),2387.99)</f>
        <v>2387.99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IFERROR(__xludf.DUMMYFUNCTION("""COMPUTED_VALUE"""),2382.07)</f>
        <v>2382.07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IFERROR(__xludf.DUMMYFUNCTION("""COMPUTED_VALUE"""),2437.48)</f>
        <v>2437.48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IFERROR(__xludf.DUMMYFUNCTION("""COMPUTED_VALUE"""),2418.62)</f>
        <v>2418.62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IFERROR(__xludf.DUMMYFUNCTION("""COMPUTED_VALUE"""),2445.57)</f>
        <v>2445.57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IFERROR(__xludf.DUMMYFUNCTION("""COMPUTED_VALUE"""),2429.92)</f>
        <v>2429.92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IFERROR(__xludf.DUMMYFUNCTION("""COMPUTED_VALUE"""),2419.69)</f>
        <v>2419.69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IFERROR(__xludf.DUMMYFUNCTION("""COMPUTED_VALUE"""),2391.91)</f>
        <v>2391.91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IFERROR(__xludf.DUMMYFUNCTION("""COMPUTED_VALUE"""),2382.27)</f>
        <v>2382.27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IFERROR(__xludf.DUMMYFUNCTION("""COMPUTED_VALUE"""),2427.69)</f>
        <v>2427.69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IFERROR(__xludf.DUMMYFUNCTION("""COMPUTED_VALUE"""),2450.42)</f>
        <v>2450.42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IFERROR(__xludf.DUMMYFUNCTION("""COMPUTED_VALUE"""),2435.73)</f>
        <v>2435.73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IFERROR(__xludf.DUMMYFUNCTION("""COMPUTED_VALUE"""),2411.69)</f>
        <v>2411.69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IFERROR(__xludf.DUMMYFUNCTION("""COMPUTED_VALUE"""),2382.41)</f>
        <v>2382.41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IFERROR(__xludf.DUMMYFUNCTION("""COMPUTED_VALUE"""),2345.52)</f>
        <v>2345.52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IFERROR(__xludf.DUMMYFUNCTION("""COMPUTED_VALUE"""),2273.39)</f>
        <v>2273.39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IFERROR(__xludf.DUMMYFUNCTION("""COMPUTED_VALUE"""),2267.58)</f>
        <v>2267.58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IFERROR(__xludf.DUMMYFUNCTION("""COMPUTED_VALUE"""),2300.05)</f>
        <v>2300.05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IFERROR(__xludf.DUMMYFUNCTION("""COMPUTED_VALUE"""),2327.01)</f>
        <v>2327.01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IFERROR(__xludf.DUMMYFUNCTION("""COMPUTED_VALUE"""),2336.41)</f>
        <v>2336.41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IFERROR(__xludf.DUMMYFUNCTION("""COMPUTED_VALUE"""),2513.24)</f>
        <v>2513.24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IFERROR(__xludf.DUMMYFUNCTION("""COMPUTED_VALUE"""),2451.49)</f>
        <v>2451.49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IFERROR(__xludf.DUMMYFUNCTION("""COMPUTED_VALUE"""),2476.89)</f>
        <v>2476.89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IFERROR(__xludf.DUMMYFUNCTION("""COMPUTED_VALUE"""),2518.43)</f>
        <v>2518.43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IFERROR(__xludf.DUMMYFUNCTION("""COMPUTED_VALUE"""),2486.34)</f>
        <v>2486.34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IFERROR(__xludf.DUMMYFUNCTION("""COMPUTED_VALUE"""),2398.94)</f>
        <v>2398.94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IFERROR(__xludf.DUMMYFUNCTION("""COMPUTED_VALUE"""),2443.64)</f>
        <v>2443.64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IFERROR(__xludf.DUMMYFUNCTION("""COMPUTED_VALUE"""),2438.5)</f>
        <v>2438.5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IFERROR(__xludf.DUMMYFUNCTION("""COMPUTED_VALUE"""),2402.29)</f>
        <v>2402.29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IFERROR(__xludf.DUMMYFUNCTION("""COMPUTED_VALUE"""),2301.95)</f>
        <v>2301.95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IFERROR(__xludf.DUMMYFUNCTION("""COMPUTED_VALUE"""),2157.25)</f>
        <v>2157.25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IFERROR(__xludf.DUMMYFUNCTION("""COMPUTED_VALUE"""),2307.91)</f>
        <v>2307.91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IFERROR(__xludf.DUMMYFUNCTION("""COMPUTED_VALUE"""),2315.28)</f>
        <v>2315.28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IFERROR(__xludf.DUMMYFUNCTION("""COMPUTED_VALUE"""),2353.76)</f>
        <v>2353.76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IFERROR(__xludf.DUMMYFUNCTION("""COMPUTED_VALUE"""),2326.57)</f>
        <v>2326.57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IFERROR(__xludf.DUMMYFUNCTION("""COMPUTED_VALUE"""),2368.26)</f>
        <v>2368.26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IFERROR(__xludf.DUMMYFUNCTION("""COMPUTED_VALUE"""),2311.54)</f>
        <v>2311.54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IFERROR(__xludf.DUMMYFUNCTION("""COMPUTED_VALUE"""),2304.03)</f>
        <v>2304.03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IFERROR(__xludf.DUMMYFUNCTION("""COMPUTED_VALUE"""),2312.22)</f>
        <v>2312.22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IFERROR(__xludf.DUMMYFUNCTION("""COMPUTED_VALUE"""),2244.45)</f>
        <v>2244.45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IFERROR(__xludf.DUMMYFUNCTION("""COMPUTED_VALUE"""),2190.75)</f>
        <v>2190.75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IFERROR(__xludf.DUMMYFUNCTION("""COMPUTED_VALUE"""),2216.29)</f>
        <v>2216.29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IFERROR(__xludf.DUMMYFUNCTION("""COMPUTED_VALUE"""),2247.85)</f>
        <v>2247.85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IFERROR(__xludf.DUMMYFUNCTION("""COMPUTED_VALUE"""),2183.86)</f>
        <v>2183.86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IFERROR(__xludf.DUMMYFUNCTION("""COMPUTED_VALUE"""),2217.99)</f>
        <v>2217.99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IFERROR(__xludf.DUMMYFUNCTION("""COMPUTED_VALUE"""),2192.83)</f>
        <v>2192.83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IFERROR(__xludf.DUMMYFUNCTION("""COMPUTED_VALUE"""),2231.27)</f>
        <v>2231.27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IFERROR(__xludf.DUMMYFUNCTION("""COMPUTED_VALUE"""),2253.66)</f>
        <v>2253.66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IFERROR(__xludf.DUMMYFUNCTION("""COMPUTED_VALUE"""),2241.89)</f>
        <v>2241.89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IFERROR(__xludf.DUMMYFUNCTION("""COMPUTED_VALUE"""),2267.43)</f>
        <v>2267.43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IFERROR(__xludf.DUMMYFUNCTION("""COMPUTED_VALUE"""),2220.9)</f>
        <v>2220.9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IFERROR(__xludf.DUMMYFUNCTION("""COMPUTED_VALUE"""),2250.9)</f>
        <v>2250.9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IFERROR(__xludf.DUMMYFUNCTION("""COMPUTED_VALUE"""),2281.63)</f>
        <v>2281.63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IFERROR(__xludf.DUMMYFUNCTION("""COMPUTED_VALUE"""),2176.2)</f>
        <v>2176.2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IFERROR(__xludf.DUMMYFUNCTION("""COMPUTED_VALUE"""),2086.96)</f>
        <v>2086.96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IFERROR(__xludf.DUMMYFUNCTION("""COMPUTED_VALUE"""),2155.84)</f>
        <v>2155.84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IFERROR(__xludf.DUMMYFUNCTION("""COMPUTED_VALUE"""),2152.55)</f>
        <v>2152.55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IFERROR(__xludf.DUMMYFUNCTION("""COMPUTED_VALUE"""),2114.25)</f>
        <v>2114.25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IFERROR(__xludf.DUMMYFUNCTION("""COMPUTED_VALUE"""),2112.51)</f>
        <v>2112.51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IFERROR(__xludf.DUMMYFUNCTION("""COMPUTED_VALUE"""),2068.01)</f>
        <v>2068.01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IFERROR(__xludf.DUMMYFUNCTION("""COMPUTED_VALUE"""),2050.61)</f>
        <v>2050.61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IFERROR(__xludf.DUMMYFUNCTION("""COMPUTED_VALUE"""),2064.86)</f>
        <v>2064.86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IFERROR(__xludf.DUMMYFUNCTION("""COMPUTED_VALUE"""),2046.53)</f>
        <v>2046.53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IFERROR(__xludf.DUMMYFUNCTION("""COMPUTED_VALUE"""),2032.04)</f>
        <v>2032.04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IFERROR(__xludf.DUMMYFUNCTION("""COMPUTED_VALUE"""),2052.5)</f>
        <v>2052.5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IFERROR(__xludf.DUMMYFUNCTION("""COMPUTED_VALUE"""),2079.35)</f>
        <v>2079.35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IFERROR(__xludf.DUMMYFUNCTION("""COMPUTED_VALUE"""),2177.32)</f>
        <v>2177.32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IFERROR(__xludf.DUMMYFUNCTION("""COMPUTED_VALUE"""),2184.1)</f>
        <v>2184.1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IFERROR(__xludf.DUMMYFUNCTION("""COMPUTED_VALUE"""),2178.92)</f>
        <v>2178.92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IFERROR(__xludf.DUMMYFUNCTION("""COMPUTED_VALUE"""),2160.3)</f>
        <v>2160.3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IFERROR(__xludf.DUMMYFUNCTION("""COMPUTED_VALUE"""),2181.92)</f>
        <v>2181.92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IFERROR(__xludf.DUMMYFUNCTION("""COMPUTED_VALUE"""),2173.39)</f>
        <v>2173.39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IFERROR(__xludf.DUMMYFUNCTION("""COMPUTED_VALUE"""),2153.32)</f>
        <v>2153.32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IFERROR(__xludf.DUMMYFUNCTION("""COMPUTED_VALUE"""),2183.96)</f>
        <v>2183.96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IFERROR(__xludf.DUMMYFUNCTION("""COMPUTED_VALUE"""),2238.06)</f>
        <v>2238.06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IFERROR(__xludf.DUMMYFUNCTION("""COMPUTED_VALUE"""),2247.9)</f>
        <v>2247.9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IFERROR(__xludf.DUMMYFUNCTION("""COMPUTED_VALUE"""),2267.92)</f>
        <v>2267.92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IFERROR(__xludf.DUMMYFUNCTION("""COMPUTED_VALUE"""),2290.7)</f>
        <v>2290.7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IFERROR(__xludf.DUMMYFUNCTION("""COMPUTED_VALUE"""),2296.42)</f>
        <v>2296.42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IFERROR(__xludf.DUMMYFUNCTION("""COMPUTED_VALUE"""),2249.54)</f>
        <v>2249.54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IFERROR(__xludf.DUMMYFUNCTION("""COMPUTED_VALUE"""),2242.03)</f>
        <v>2242.03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IFERROR(__xludf.DUMMYFUNCTION("""COMPUTED_VALUE"""),2291.23)</f>
        <v>2291.23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IFERROR(__xludf.DUMMYFUNCTION("""COMPUTED_VALUE"""),2245.13)</f>
        <v>2245.13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IFERROR(__xludf.DUMMYFUNCTION("""COMPUTED_VALUE"""),2263.99)</f>
        <v>2263.99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IFERROR(__xludf.DUMMYFUNCTION("""COMPUTED_VALUE"""),2297.1)</f>
        <v>2297.1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IFERROR(__xludf.DUMMYFUNCTION("""COMPUTED_VALUE"""),2337.23)</f>
        <v>2337.23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IFERROR(__xludf.DUMMYFUNCTION("""COMPUTED_VALUE"""),2263.41)</f>
        <v>2263.41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IFERROR(__xludf.DUMMYFUNCTION("""COMPUTED_VALUE"""),2145.18)</f>
        <v>2145.18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IFERROR(__xludf.DUMMYFUNCTION("""COMPUTED_VALUE"""),2215.95)</f>
        <v>2215.95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IFERROR(__xludf.DUMMYFUNCTION("""COMPUTED_VALUE"""),2168.64)</f>
        <v>2168.64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IFERROR(__xludf.DUMMYFUNCTION("""COMPUTED_VALUE"""),2250.56)</f>
        <v>2250.56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IFERROR(__xludf.DUMMYFUNCTION("""COMPUTED_VALUE"""),2344.41)</f>
        <v>2344.41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IFERROR(__xludf.DUMMYFUNCTION("""COMPUTED_VALUE"""),2341.89)</f>
        <v>2341.89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IFERROR(__xludf.DUMMYFUNCTION("""COMPUTED_VALUE"""),2344.31)</f>
        <v>2344.31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IFERROR(__xludf.DUMMYFUNCTION("""COMPUTED_VALUE"""),2368.16)</f>
        <v>2368.16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IFERROR(__xludf.DUMMYFUNCTION("""COMPUTED_VALUE"""),2370.88)</f>
        <v>2370.88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IFERROR(__xludf.DUMMYFUNCTION("""COMPUTED_VALUE"""),2378.73)</f>
        <v>2378.73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IFERROR(__xludf.DUMMYFUNCTION("""COMPUTED_VALUE"""),2367.97)</f>
        <v>2367.97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IFERROR(__xludf.DUMMYFUNCTION("""COMPUTED_VALUE"""),2282.46)</f>
        <v>2282.46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IFERROR(__xludf.DUMMYFUNCTION("""COMPUTED_VALUE"""),2297.49)</f>
        <v>2297.49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IFERROR(__xludf.DUMMYFUNCTION("""COMPUTED_VALUE"""),2259.48)</f>
        <v>2259.48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IFERROR(__xludf.DUMMYFUNCTION("""COMPUTED_VALUE"""),2231.08)</f>
        <v>2231.08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IFERROR(__xludf.DUMMYFUNCTION("""COMPUTED_VALUE"""),2224.19)</f>
        <v>2224.19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IFERROR(__xludf.DUMMYFUNCTION("""COMPUTED_VALUE"""),2380.57)</f>
        <v>2380.57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IFERROR(__xludf.DUMMYFUNCTION("""COMPUTED_VALUE"""),2282.17)</f>
        <v>2282.17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IFERROR(__xludf.DUMMYFUNCTION("""COMPUTED_VALUE"""),2281.3)</f>
        <v>2281.3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IFERROR(__xludf.DUMMYFUNCTION("""COMPUTED_VALUE"""),2215.56)</f>
        <v>2215.56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IFERROR(__xludf.DUMMYFUNCTION("""COMPUTED_VALUE"""),2182.31)</f>
        <v>2182.31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IFERROR(__xludf.DUMMYFUNCTION("""COMPUTED_VALUE"""),2351.29)</f>
        <v>2351.29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IFERROR(__xludf.DUMMYFUNCTION("""COMPUTED_VALUE"""),2366.71)</f>
        <v>2366.71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IFERROR(__xludf.DUMMYFUNCTION("""COMPUTED_VALUE"""),2386.78)</f>
        <v>2386.78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IFERROR(__xludf.DUMMYFUNCTION("""COMPUTED_VALUE"""),2443.1)</f>
        <v>2443.1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IFERROR(__xludf.DUMMYFUNCTION("""COMPUTED_VALUE"""),2477.03)</f>
        <v>2477.03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IFERROR(__xludf.DUMMYFUNCTION("""COMPUTED_VALUE"""),2463.07)</f>
        <v>2463.07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IFERROR(__xludf.DUMMYFUNCTION("""COMPUTED_VALUE"""),2425.26)</f>
        <v>2425.26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IFERROR(__xludf.DUMMYFUNCTION("""COMPUTED_VALUE"""),2424.1)</f>
        <v>2424.1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IFERROR(__xludf.DUMMYFUNCTION("""COMPUTED_VALUE"""),2411.69)</f>
        <v>2411.69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IFERROR(__xludf.DUMMYFUNCTION("""COMPUTED_VALUE"""),2462.49)</f>
        <v>2462.49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IFERROR(__xludf.DUMMYFUNCTION("""COMPUTED_VALUE"""),2469.96)</f>
        <v>2469.96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IFERROR(__xludf.DUMMYFUNCTION("""COMPUTED_VALUE"""),2462.78)</f>
        <v>2462.78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IFERROR(__xludf.DUMMYFUNCTION("""COMPUTED_VALUE"""),2438.25)</f>
        <v>2438.25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IFERROR(__xludf.DUMMYFUNCTION("""COMPUTED_VALUE"""),2463.27)</f>
        <v>2463.27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IFERROR(__xludf.DUMMYFUNCTION("""COMPUTED_VALUE"""),2443.01)</f>
        <v>2443.01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IFERROR(__xludf.DUMMYFUNCTION("""COMPUTED_VALUE"""),2441.94)</f>
        <v>2441.94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IFERROR(__xludf.DUMMYFUNCTION("""COMPUTED_VALUE"""),2395.5)</f>
        <v>2395.5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IFERROR(__xludf.DUMMYFUNCTION("""COMPUTED_VALUE"""),2413.44)</f>
        <v>2413.44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IFERROR(__xludf.DUMMYFUNCTION("""COMPUTED_VALUE"""),2427.98)</f>
        <v>2427.98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IFERROR(__xludf.DUMMYFUNCTION("""COMPUTED_VALUE"""),2456.87)</f>
        <v>2456.87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IFERROR(__xludf.DUMMYFUNCTION("""COMPUTED_VALUE"""),2503.31)</f>
        <v>2503.31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IFERROR(__xludf.DUMMYFUNCTION("""COMPUTED_VALUE"""),2533.36)</f>
        <v>2533.36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IFERROR(__xludf.DUMMYFUNCTION("""COMPUTED_VALUE"""),2502.43)</f>
        <v>2502.43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IFERROR(__xludf.DUMMYFUNCTION("""COMPUTED_VALUE"""),2466.08)</f>
        <v>2466.08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IFERROR(__xludf.DUMMYFUNCTION("""COMPUTED_VALUE"""),2431.37)</f>
        <v>2431.37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IFERROR(__xludf.DUMMYFUNCTION("""COMPUTED_VALUE"""),2466.37)</f>
        <v>2466.37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IFERROR(__xludf.DUMMYFUNCTION("""COMPUTED_VALUE"""),2412.56)</f>
        <v>2412.56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IFERROR(__xludf.DUMMYFUNCTION("""COMPUTED_VALUE"""),2384.06)</f>
        <v>2384.06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IFERROR(__xludf.DUMMYFUNCTION("""COMPUTED_VALUE"""),2346.74)</f>
        <v>2346.74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IFERROR(__xludf.DUMMYFUNCTION("""COMPUTED_VALUE"""),2373.69)</f>
        <v>2373.69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IFERROR(__xludf.DUMMYFUNCTION("""COMPUTED_VALUE"""),2396.57)</f>
        <v>2396.57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IFERROR(__xludf.DUMMYFUNCTION("""COMPUTED_VALUE"""),2429.14)</f>
        <v>2429.14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IFERROR(__xludf.DUMMYFUNCTION("""COMPUTED_VALUE"""),2450.08)</f>
        <v>2450.08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IFERROR(__xludf.DUMMYFUNCTION("""COMPUTED_VALUE"""),2507.28)</f>
        <v>2507.28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IFERROR(__xludf.DUMMYFUNCTION("""COMPUTED_VALUE"""),2565.55)</f>
        <v>2565.55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IFERROR(__xludf.DUMMYFUNCTION("""COMPUTED_VALUE"""),2539.47)</f>
        <v>2539.47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IFERROR(__xludf.DUMMYFUNCTION("""COMPUTED_VALUE"""),2541.8)</f>
        <v>2541.8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IFERROR(__xludf.DUMMYFUNCTION("""COMPUTED_VALUE"""),2549.94)</f>
        <v>2549.94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IFERROR(__xludf.DUMMYFUNCTION("""COMPUTED_VALUE"""),2531.52)</f>
        <v>2531.52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IFERROR(__xludf.DUMMYFUNCTION("""COMPUTED_VALUE"""),2519.79)</f>
        <v>2519.79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IFERROR(__xludf.DUMMYFUNCTION("""COMPUTED_VALUE"""),2497.49)</f>
        <v>2497.49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IFERROR(__xludf.DUMMYFUNCTION("""COMPUTED_VALUE"""),2512.23)</f>
        <v>2512.23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IFERROR(__xludf.DUMMYFUNCTION("""COMPUTED_VALUE"""),2504.18)</f>
        <v>2504.18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IFERROR(__xludf.DUMMYFUNCTION("""COMPUTED_VALUE"""),2502.24)</f>
        <v>2502.24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IFERROR(__xludf.DUMMYFUNCTION("""COMPUTED_VALUE"""),2480.62)</f>
        <v>2480.62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IFERROR(__xludf.DUMMYFUNCTION("""COMPUTED_VALUE"""),2502.53)</f>
        <v>2502.53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IFERROR(__xludf.DUMMYFUNCTION("""COMPUTED_VALUE"""),2518.92)</f>
        <v>2518.92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IFERROR(__xludf.DUMMYFUNCTION("""COMPUTED_VALUE"""),2528.9)</f>
        <v>2528.9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IFERROR(__xludf.DUMMYFUNCTION("""COMPUTED_VALUE"""),2536.75)</f>
        <v>2536.75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IFERROR(__xludf.DUMMYFUNCTION("""COMPUTED_VALUE"""),2516.88)</f>
        <v>2516.88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IFERROR(__xludf.DUMMYFUNCTION("""COMPUTED_VALUE"""),2539.57)</f>
        <v>2539.57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IFERROR(__xludf.DUMMYFUNCTION("""COMPUTED_VALUE"""),2508.83)</f>
        <v>2508.83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IFERROR(__xludf.DUMMYFUNCTION("""COMPUTED_VALUE"""),2534.72)</f>
        <v>2534.72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IFERROR(__xludf.DUMMYFUNCTION("""COMPUTED_VALUE"""),2528.8)</f>
        <v>2528.8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IFERROR(__xludf.DUMMYFUNCTION("""COMPUTED_VALUE"""),2472.28)</f>
        <v>2472.28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IFERROR(__xludf.DUMMYFUNCTION("""COMPUTED_VALUE"""),2445.33)</f>
        <v>2445.33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IFERROR(__xludf.DUMMYFUNCTION("""COMPUTED_VALUE"""),2470.15)</f>
        <v>2470.15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IFERROR(__xludf.DUMMYFUNCTION("""COMPUTED_VALUE"""),2455.61)</f>
        <v>2455.61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IFERROR(__xludf.DUMMYFUNCTION("""COMPUTED_VALUE"""),2356.53)</f>
        <v>2356.53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IFERROR(__xludf.DUMMYFUNCTION("""COMPUTED_VALUE"""),2279.16)</f>
        <v>2279.16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IFERROR(__xludf.DUMMYFUNCTION("""COMPUTED_VALUE"""),2291.47)</f>
        <v>2291.47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IFERROR(__xludf.DUMMYFUNCTION("""COMPUTED_VALUE"""),2257.16)</f>
        <v>2257.16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IFERROR(__xludf.DUMMYFUNCTION("""COMPUTED_VALUE"""),2230.11)</f>
        <v>2230.11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IFERROR(__xludf.DUMMYFUNCTION("""COMPUTED_VALUE"""),2181.15)</f>
        <v>2181.15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IFERROR(__xludf.DUMMYFUNCTION("""COMPUTED_VALUE"""),2111.64)</f>
        <v>2111.64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IFERROR(__xludf.DUMMYFUNCTION("""COMPUTED_VALUE"""),2213.72)</f>
        <v>2213.72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IFERROR(__xludf.DUMMYFUNCTION("""COMPUTED_VALUE"""),2218.38)</f>
        <v>2218.38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IFERROR(__xludf.DUMMYFUNCTION("""COMPUTED_VALUE"""),2210.52)</f>
        <v>2210.52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IFERROR(__xludf.DUMMYFUNCTION("""COMPUTED_VALUE"""),2211.98)</f>
        <v>2211.98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IFERROR(__xludf.DUMMYFUNCTION("""COMPUTED_VALUE"""),2262.39)</f>
        <v>2262.39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IFERROR(__xludf.DUMMYFUNCTION("""COMPUTED_VALUE"""),2315.52)</f>
        <v>2315.52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IFERROR(__xludf.DUMMYFUNCTION("""COMPUTED_VALUE"""),2314.26)</f>
        <v>2314.26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IFERROR(__xludf.DUMMYFUNCTION("""COMPUTED_VALUE"""),2304.66)</f>
        <v>2304.66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IFERROR(__xludf.DUMMYFUNCTION("""COMPUTED_VALUE"""),2253.96)</f>
        <v>2253.96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IFERROR(__xludf.DUMMYFUNCTION("""COMPUTED_VALUE"""),2232.63)</f>
        <v>2232.63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IFERROR(__xludf.DUMMYFUNCTION("""COMPUTED_VALUE"""),2202.67)</f>
        <v>2202.67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IFERROR(__xludf.DUMMYFUNCTION("""COMPUTED_VALUE"""),2205.77)</f>
        <v>2205.77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IFERROR(__xludf.DUMMYFUNCTION("""COMPUTED_VALUE"""),2176.2)</f>
        <v>2176.2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IFERROR(__xludf.DUMMYFUNCTION("""COMPUTED_VALUE"""),2214.5)</f>
        <v>2214.5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IFERROR(__xludf.DUMMYFUNCTION("""COMPUTED_VALUE"""),2204.8)</f>
        <v>2204.8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IFERROR(__xludf.DUMMYFUNCTION("""COMPUTED_VALUE"""),2218.86)</f>
        <v>2218.86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IFERROR(__xludf.DUMMYFUNCTION("""COMPUTED_VALUE"""),2209.26)</f>
        <v>2209.26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IFERROR(__xludf.DUMMYFUNCTION("""COMPUTED_VALUE"""),2211.78)</f>
        <v>2211.78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IFERROR(__xludf.DUMMYFUNCTION("""COMPUTED_VALUE"""),2240.38)</f>
        <v>2240.38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IFERROR(__xludf.DUMMYFUNCTION("""COMPUTED_VALUE"""),2241.06)</f>
        <v>2241.06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IFERROR(__xludf.DUMMYFUNCTION("""COMPUTED_VALUE"""),2268.79)</f>
        <v>2268.79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IFERROR(__xludf.DUMMYFUNCTION("""COMPUTED_VALUE"""),2325.6)</f>
        <v>2325.6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IFERROR(__xludf.DUMMYFUNCTION("""COMPUTED_VALUE"""),2319.01)</f>
        <v>2319.01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IFERROR(__xludf.DUMMYFUNCTION("""COMPUTED_VALUE"""),2310.67)</f>
        <v>2310.67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IFERROR(__xludf.DUMMYFUNCTION("""COMPUTED_VALUE"""),2326.18)</f>
        <v>2326.18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IFERROR(__xludf.DUMMYFUNCTION("""COMPUTED_VALUE"""),2328.7)</f>
        <v>2328.7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IFERROR(__xludf.DUMMYFUNCTION("""COMPUTED_VALUE"""),2328.7)</f>
        <v>2328.7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IFERROR(__xludf.DUMMYFUNCTION("""COMPUTED_VALUE"""),2446.98)</f>
        <v>2446.98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IFERROR(__xludf.DUMMYFUNCTION("""COMPUTED_VALUE"""),2549.26)</f>
        <v>2549.26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IFERROR(__xludf.DUMMYFUNCTION("""COMPUTED_VALUE"""),2594.73)</f>
        <v>2594.73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IFERROR(__xludf.DUMMYFUNCTION("""COMPUTED_VALUE"""),2539.86)</f>
        <v>2539.86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IFERROR(__xludf.DUMMYFUNCTION("""COMPUTED_VALUE"""),2497.78)</f>
        <v>2497.78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IFERROR(__xludf.DUMMYFUNCTION("""COMPUTED_VALUE"""),2466.08)</f>
        <v>2466.08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IFERROR(__xludf.DUMMYFUNCTION("""COMPUTED_VALUE"""),2432.92)</f>
        <v>2432.92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IFERROR(__xludf.DUMMYFUNCTION("""COMPUTED_VALUE"""),2429.43)</f>
        <v>2429.43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IFERROR(__xludf.DUMMYFUNCTION("""COMPUTED_VALUE"""),2513.58)</f>
        <v>2513.58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IFERROR(__xludf.DUMMYFUNCTION("""COMPUTED_VALUE"""),2510.87)</f>
        <v>2510.87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IFERROR(__xludf.DUMMYFUNCTION("""COMPUTED_VALUE"""),2494.97)</f>
        <v>2494.97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IFERROR(__xludf.DUMMYFUNCTION("""COMPUTED_VALUE"""),2464.62)</f>
        <v>2464.62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IFERROR(__xludf.DUMMYFUNCTION("""COMPUTED_VALUE"""),2447.08)</f>
        <v>2447.08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IFERROR(__xludf.DUMMYFUNCTION("""COMPUTED_VALUE"""),2464.82)</f>
        <v>2464.82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IFERROR(__xludf.DUMMYFUNCTION("""COMPUTED_VALUE"""),2473.06)</f>
        <v>2473.06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IFERROR(__xludf.DUMMYFUNCTION("""COMPUTED_VALUE"""),2450.28)</f>
        <v>2450.28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IFERROR(__xludf.DUMMYFUNCTION("""COMPUTED_VALUE"""),2440.19)</f>
        <v>2440.19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IFERROR(__xludf.DUMMYFUNCTION("""COMPUTED_VALUE"""),2455.51)</f>
        <v>2455.51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IFERROR(__xludf.DUMMYFUNCTION("""COMPUTED_VALUE"""),2479.55)</f>
        <v>2479.55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IFERROR(__xludf.DUMMYFUNCTION("""COMPUTED_VALUE"""),2471.61)</f>
        <v>2471.61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IFERROR(__xludf.DUMMYFUNCTION("""COMPUTED_VALUE"""),2470.34)</f>
        <v>2470.34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IFERROR(__xludf.DUMMYFUNCTION("""COMPUTED_VALUE"""),2472.09)</f>
        <v>2472.09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IFERROR(__xludf.DUMMYFUNCTION("""COMPUTED_VALUE"""),2468.12)</f>
        <v>2468.12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IFERROR(__xludf.DUMMYFUNCTION("""COMPUTED_VALUE"""),2427.78)</f>
        <v>2427.78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IFERROR(__xludf.DUMMYFUNCTION("""COMPUTED_VALUE"""),2416.73)</f>
        <v>2416.73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IFERROR(__xludf.DUMMYFUNCTION("""COMPUTED_VALUE"""),2418.28)</f>
        <v>2418.28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IFERROR(__xludf.DUMMYFUNCTION("""COMPUTED_VALUE"""),2459.97)</f>
        <v>2459.97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IFERROR(__xludf.DUMMYFUNCTION("""COMPUTED_VALUE"""),2449.79)</f>
        <v>2449.79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IFERROR(__xludf.DUMMYFUNCTION("""COMPUTED_VALUE"""),2405.29)</f>
        <v>2405.29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IFERROR(__xludf.DUMMYFUNCTION("""COMPUTED_VALUE"""),2391.72)</f>
        <v>2391.72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IFERROR(__xludf.DUMMYFUNCTION("""COMPUTED_VALUE"""),2345.96)</f>
        <v>2345.96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IFERROR(__xludf.DUMMYFUNCTION("""COMPUTED_VALUE"""),2243.68)</f>
        <v>2243.68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IFERROR(__xludf.DUMMYFUNCTION("""COMPUTED_VALUE"""),2297.1)</f>
        <v>2297.1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IFERROR(__xludf.DUMMYFUNCTION("""COMPUTED_VALUE"""),2298.36)</f>
        <v>2298.36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IFERROR(__xludf.DUMMYFUNCTION("""COMPUTED_VALUE"""),2294.58)</f>
        <v>2294.58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IFERROR(__xludf.DUMMYFUNCTION("""COMPUTED_VALUE"""),2408.69)</f>
        <v>2408.69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IFERROR(__xludf.DUMMYFUNCTION("""COMPUTED_VALUE"""),2412.27)</f>
        <v>2412.27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IFERROR(__xludf.DUMMYFUNCTION("""COMPUTED_VALUE"""),2440.0)</f>
        <v>2440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IFERROR(__xludf.DUMMYFUNCTION("""COMPUTED_VALUE"""),2462.0)</f>
        <v>2462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IFERROR(__xludf.DUMMYFUNCTION("""COMPUTED_VALUE"""),2436.8)</f>
        <v>2436.8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IFERROR(__xludf.DUMMYFUNCTION("""COMPUTED_VALUE"""),2433.1)</f>
        <v>2433.1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IFERROR(__xludf.DUMMYFUNCTION("""COMPUTED_VALUE"""),2446.1)</f>
        <v>2446.1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IFERROR(__xludf.DUMMYFUNCTION("""COMPUTED_VALUE"""),2422.3)</f>
        <v>2422.3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IFERROR(__xludf.DUMMYFUNCTION("""COMPUTED_VALUE"""),2399.2)</f>
        <v>2399.2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IFERROR(__xludf.DUMMYFUNCTION("""COMPUTED_VALUE"""),2332.9)</f>
        <v>2332.9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IFERROR(__xludf.DUMMYFUNCTION("""COMPUTED_VALUE"""),2315.0)</f>
        <v>2315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IFERROR(__xludf.DUMMYFUNCTION("""COMPUTED_VALUE"""),2255.0)</f>
        <v>2255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IFERROR(__xludf.DUMMYFUNCTION("""COMPUTED_VALUE"""),2280.2)</f>
        <v>2280.2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IFERROR(__xludf.DUMMYFUNCTION("""COMPUTED_VALUE"""),2262.0)</f>
        <v>2262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IFERROR(__xludf.DUMMYFUNCTION("""COMPUTED_VALUE"""),2239.6)</f>
        <v>2239.6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IFERROR(__xludf.DUMMYFUNCTION("""COMPUTED_VALUE"""),2189.8)</f>
        <v>2189.8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IFERROR(__xludf.DUMMYFUNCTION("""COMPUTED_VALUE"""),2217.9)</f>
        <v>2217.9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IFERROR(__xludf.DUMMYFUNCTION("""COMPUTED_VALUE"""),2265.4)</f>
        <v>2265.4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IFERROR(__xludf.DUMMYFUNCTION("""COMPUTED_VALUE"""),2216.2)</f>
        <v>2216.2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IFERROR(__xludf.DUMMYFUNCTION("""COMPUTED_VALUE"""),2245.2)</f>
        <v>2245.2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IFERROR(__xludf.DUMMYFUNCTION("""COMPUTED_VALUE"""),2211.6)</f>
        <v>2211.6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IFERROR(__xludf.DUMMYFUNCTION("""COMPUTED_VALUE"""),2277.7)</f>
        <v>2277.7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IFERROR(__xludf.DUMMYFUNCTION("""COMPUTED_VALUE"""),2282.4)</f>
        <v>2282.4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IFERROR(__xludf.DUMMYFUNCTION("""COMPUTED_VALUE"""),2278.9)</f>
        <v>2278.9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IFERROR(__xludf.DUMMYFUNCTION("""COMPUTED_VALUE"""),2247.9)</f>
        <v>2247.9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IFERROR(__xludf.DUMMYFUNCTION("""COMPUTED_VALUE"""),2232.5)</f>
        <v>2232.5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IFERROR(__xludf.DUMMYFUNCTION("""COMPUTED_VALUE"""),2229.3)</f>
        <v>2229.3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IFERROR(__xludf.DUMMYFUNCTION("""COMPUTED_VALUE"""),2239.0)</f>
        <v>2239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IFERROR(__xludf.DUMMYFUNCTION("""COMPUTED_VALUE"""),2263.5)</f>
        <v>2263.5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IFERROR(__xludf.DUMMYFUNCTION("""COMPUTED_VALUE"""),2248.8)</f>
        <v>2248.8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IFERROR(__xludf.DUMMYFUNCTION("""COMPUTED_VALUE"""),2222.7)</f>
        <v>2222.7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IFERROR(__xludf.DUMMYFUNCTION("""COMPUTED_VALUE"""),2229.9)</f>
        <v>2229.9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IFERROR(__xludf.DUMMYFUNCTION("""COMPUTED_VALUE"""),2203.2)</f>
        <v>2203.2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IFERROR(__xludf.DUMMYFUNCTION("""COMPUTED_VALUE"""),2214.7)</f>
        <v>2214.7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IFERROR(__xludf.DUMMYFUNCTION("""COMPUTED_VALUE"""),2239.7)</f>
        <v>2239.7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IFERROR(__xludf.DUMMYFUNCTION("""COMPUTED_VALUE"""),2260.0)</f>
        <v>2260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IFERROR(__xludf.DUMMYFUNCTION("""COMPUTED_VALUE"""),2279.8)</f>
        <v>2279.8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IFERROR(__xludf.DUMMYFUNCTION("""COMPUTED_VALUE"""),2279.5)</f>
        <v>2279.5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IFERROR(__xludf.DUMMYFUNCTION("""COMPUTED_VALUE"""),2259.1)</f>
        <v>2259.1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IFERROR(__xludf.DUMMYFUNCTION("""COMPUTED_VALUE"""),2274.1)</f>
        <v>2274.1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IFERROR(__xludf.DUMMYFUNCTION("""COMPUTED_VALUE"""),2214.0)</f>
        <v>2214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IFERROR(__xludf.DUMMYFUNCTION("""COMPUTED_VALUE"""),2153.7)</f>
        <v>2153.7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IFERROR(__xludf.DUMMYFUNCTION("""COMPUTED_VALUE"""),2171.6)</f>
        <v>2171.6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IFERROR(__xludf.DUMMYFUNCTION("""COMPUTED_VALUE"""),2158.5)</f>
        <v>2158.5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IFERROR(__xludf.DUMMYFUNCTION("""COMPUTED_VALUE"""),2153.3)</f>
        <v>2153.3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IFERROR(__xludf.DUMMYFUNCTION("""COMPUTED_VALUE"""),2157.3)</f>
        <v>2157.3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IFERROR(__xludf.DUMMYFUNCTION("""COMPUTED_VALUE"""),2134.6)</f>
        <v>2134.6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IFERROR(__xludf.DUMMYFUNCTION("""COMPUTED_VALUE"""),2055.1)</f>
        <v>2055.1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IFERROR(__xludf.DUMMYFUNCTION("""COMPUTED_VALUE"""),2032.2)</f>
        <v>2032.2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IFERROR(__xludf.DUMMYFUNCTION("""COMPUTED_VALUE"""),2086.4)</f>
        <v>2086.4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IFERROR(__xludf.DUMMYFUNCTION("""COMPUTED_VALUE"""),1864.2)</f>
        <v>1864.2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IFERROR(__xludf.DUMMYFUNCTION("""COMPUTED_VALUE"""),1959.5)</f>
        <v>1959.5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IFERROR(__xludf.DUMMYFUNCTION("""COMPUTED_VALUE"""),1994.7)</f>
        <v>1994.7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IFERROR(__xludf.DUMMYFUNCTION("""COMPUTED_VALUE"""),2019.2)</f>
        <v>2019.2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IFERROR(__xludf.DUMMYFUNCTION("""COMPUTED_VALUE"""),2020.4)</f>
        <v>2020.4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IFERROR(__xludf.DUMMYFUNCTION("""COMPUTED_VALUE"""),1995.4)</f>
        <v>1995.4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IFERROR(__xludf.DUMMYFUNCTION("""COMPUTED_VALUE"""),2202.6)</f>
        <v>2202.6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IFERROR(__xludf.DUMMYFUNCTION("""COMPUTED_VALUE"""),2228.2)</f>
        <v>2228.2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IFERROR(__xludf.DUMMYFUNCTION("""COMPUTED_VALUE"""),2236.6)</f>
        <v>2236.6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IFERROR(__xludf.DUMMYFUNCTION("""COMPUTED_VALUE"""),2226.4)</f>
        <v>2226.4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IFERROR(__xludf.DUMMYFUNCTION("""COMPUTED_VALUE"""),2250.1)</f>
        <v>2250.1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IFERROR(__xludf.DUMMYFUNCTION("""COMPUTED_VALUE"""),2228.4)</f>
        <v>2228.4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IFERROR(__xludf.DUMMYFUNCTION("""COMPUTED_VALUE"""),2234.4)</f>
        <v>2234.4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IFERROR(__xludf.DUMMYFUNCTION("""COMPUTED_VALUE"""),2211.8)</f>
        <v>2211.8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IFERROR(__xludf.DUMMYFUNCTION("""COMPUTED_VALUE"""),2136.6)</f>
        <v>2136.6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IFERROR(__xludf.DUMMYFUNCTION("""COMPUTED_VALUE"""),2184.6)</f>
        <v>2184.6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IFERROR(__xludf.DUMMYFUNCTION("""COMPUTED_VALUE"""),2242.9)</f>
        <v>2242.9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IFERROR(__xludf.DUMMYFUNCTION("""COMPUTED_VALUE"""),2211.2)</f>
        <v>2211.2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IFERROR(__xludf.DUMMYFUNCTION("""COMPUTED_VALUE"""),2156.7)</f>
        <v>2156.7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IFERROR(__xludf.DUMMYFUNCTION("""COMPUTED_VALUE"""),2160.8)</f>
        <v>2160.8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IFERROR(__xludf.DUMMYFUNCTION("""COMPUTED_VALUE"""),2191.0)</f>
        <v>2191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IFERROR(__xludf.DUMMYFUNCTION("""COMPUTED_VALUE"""),2183.0)</f>
        <v>2183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IFERROR(__xludf.DUMMYFUNCTION("""COMPUTED_VALUE"""),2231.7)</f>
        <v>2231.7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IFERROR(__xludf.DUMMYFUNCTION("""COMPUTED_VALUE"""),2216.4)</f>
        <v>2216.4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IFERROR(__xludf.DUMMYFUNCTION("""COMPUTED_VALUE"""),2161.8)</f>
        <v>2161.8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IFERROR(__xludf.DUMMYFUNCTION("""COMPUTED_VALUE"""),2124.6)</f>
        <v>2124.6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IFERROR(__xludf.DUMMYFUNCTION("""COMPUTED_VALUE"""),2076.5)</f>
        <v>2076.5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IFERROR(__xludf.DUMMYFUNCTION("""COMPUTED_VALUE"""),2089.2)</f>
        <v>2089.2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IFERROR(__xludf.DUMMYFUNCTION("""COMPUTED_VALUE"""),2039.9)</f>
        <v>2039.9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IFERROR(__xludf.DUMMYFUNCTION("""COMPUTED_VALUE"""),1999.2)</f>
        <v>1999.2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IFERROR(__xludf.DUMMYFUNCTION("""COMPUTED_VALUE"""),1996.5)</f>
        <v>1996.5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IFERROR(__xludf.DUMMYFUNCTION("""COMPUTED_VALUE"""),1974.7)</f>
        <v>1974.7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IFERROR(__xludf.DUMMYFUNCTION("""COMPUTED_VALUE"""),2002.0)</f>
        <v>2002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IFERROR(__xludf.DUMMYFUNCTION("""COMPUTED_VALUE"""),1961.1)</f>
        <v>1961.1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IFERROR(__xludf.DUMMYFUNCTION("""COMPUTED_VALUE"""),1978.0)</f>
        <v>1978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IFERROR(__xludf.DUMMYFUNCTION("""COMPUTED_VALUE"""),1975.4)</f>
        <v>1975.4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IFERROR(__xludf.DUMMYFUNCTION("""COMPUTED_VALUE"""),2007.2)</f>
        <v>2007.2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IFERROR(__xludf.DUMMYFUNCTION("""COMPUTED_VALUE"""),1936.8)</f>
        <v>1936.8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IFERROR(__xludf.DUMMYFUNCTION("""COMPUTED_VALUE"""),1927.1)</f>
        <v>1927.1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IFERROR(__xludf.DUMMYFUNCTION("""COMPUTED_VALUE"""),1833.0)</f>
        <v>1833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IFERROR(__xludf.DUMMYFUNCTION("""COMPUTED_VALUE"""),1817.9)</f>
        <v>1817.9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IFERROR(__xludf.DUMMYFUNCTION("""COMPUTED_VALUE"""),1886.6)</f>
        <v>1886.6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IFERROR(__xludf.DUMMYFUNCTION("""COMPUTED_VALUE"""),1823.0)</f>
        <v>1823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IFERROR(__xludf.DUMMYFUNCTION("""COMPUTED_VALUE"""),1758.8)</f>
        <v>1758.8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IFERROR(__xludf.DUMMYFUNCTION("""COMPUTED_VALUE"""),1842.5)</f>
        <v>1842.5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IFERROR(__xludf.DUMMYFUNCTION("""COMPUTED_VALUE"""),1834.2)</f>
        <v>1834.2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IFERROR(__xludf.DUMMYFUNCTION("""COMPUTED_VALUE"""),1902.2)</f>
        <v>1902.2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IFERROR(__xludf.DUMMYFUNCTION("""COMPUTED_VALUE"""),1882.1)</f>
        <v>1882.1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IFERROR(__xludf.DUMMYFUNCTION("""COMPUTED_VALUE"""),2043.8)</f>
        <v>2043.8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IFERROR(__xludf.DUMMYFUNCTION("""COMPUTED_VALUE"""),2040.5)</f>
        <v>2040.5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IFERROR(__xludf.DUMMYFUNCTION("""COMPUTED_VALUE"""),2086.8)</f>
        <v>2086.8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IFERROR(__xludf.DUMMYFUNCTION("""COMPUTED_VALUE"""),2129.0)</f>
        <v>2129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IFERROR(__xludf.DUMMYFUNCTION("""COMPUTED_VALUE"""),2144.4)</f>
        <v>2144.4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IFERROR(__xludf.DUMMYFUNCTION("""COMPUTED_VALUE"""),2203.7)</f>
        <v>2203.7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IFERROR(__xludf.DUMMYFUNCTION("""COMPUTED_VALUE"""),2218.3)</f>
        <v>2218.3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IFERROR(__xludf.DUMMYFUNCTION("""COMPUTED_VALUE"""),2229.6)</f>
        <v>2229.6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IFERROR(__xludf.DUMMYFUNCTION("""COMPUTED_VALUE"""),2226.0)</f>
        <v>2226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IFERROR(__xludf.DUMMYFUNCTION("""COMPUTED_VALUE"""),2260.8)</f>
        <v>2260.8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IFERROR(__xludf.DUMMYFUNCTION("""COMPUTED_VALUE"""),2300.0)</f>
        <v>2300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IFERROR(__xludf.DUMMYFUNCTION("""COMPUTED_VALUE"""),2287.6)</f>
        <v>2287.6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IFERROR(__xludf.DUMMYFUNCTION("""COMPUTED_VALUE"""),2321.8)</f>
        <v>2321.8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IFERROR(__xludf.DUMMYFUNCTION("""COMPUTED_VALUE"""),2412.4)</f>
        <v>2412.4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IFERROR(__xludf.DUMMYFUNCTION("""COMPUTED_VALUE"""),2425.9)</f>
        <v>2425.9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IFERROR(__xludf.DUMMYFUNCTION("""COMPUTED_VALUE"""),2408.4)</f>
        <v>2408.4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IFERROR(__xludf.DUMMYFUNCTION("""COMPUTED_VALUE"""),2485.7)</f>
        <v>2485.7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IFERROR(__xludf.DUMMYFUNCTION("""COMPUTED_VALUE"""),2462.0)</f>
        <v>2462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IFERROR(__xludf.DUMMYFUNCTION("""COMPUTED_VALUE"""),2540.3)</f>
        <v>2540.3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IFERROR(__xludf.DUMMYFUNCTION("""COMPUTED_VALUE"""),2513.7)</f>
        <v>2513.7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IFERROR(__xludf.DUMMYFUNCTION("""COMPUTED_VALUE"""),2505.9)</f>
        <v>2505.9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IFERROR(__xludf.DUMMYFUNCTION("""COMPUTED_VALUE"""),2500.2)</f>
        <v>2500.2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IFERROR(__xludf.DUMMYFUNCTION("""COMPUTED_VALUE"""),2405.2)</f>
        <v>2405.2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IFERROR(__xludf.DUMMYFUNCTION("""COMPUTED_VALUE"""),2498.0)</f>
        <v>2498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IFERROR(__xludf.DUMMYFUNCTION("""COMPUTED_VALUE"""),2712.9)</f>
        <v>2712.9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IFERROR(__xludf.DUMMYFUNCTION("""COMPUTED_VALUE"""),2716.0)</f>
        <v>2716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IFERROR(__xludf.DUMMYFUNCTION("""COMPUTED_VALUE"""),2689.8)</f>
        <v>2689.8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IFERROR(__xludf.DUMMYFUNCTION("""COMPUTED_VALUE"""),2725.0)</f>
        <v>2725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IFERROR(__xludf.DUMMYFUNCTION("""COMPUTED_VALUE"""),2704.8)</f>
        <v>2704.8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IFERROR(__xludf.DUMMYFUNCTION("""COMPUTED_VALUE"""),2697.6)</f>
        <v>2697.6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IFERROR(__xludf.DUMMYFUNCTION("""COMPUTED_VALUE"""),2717.3)</f>
        <v>2717.3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IFERROR(__xludf.DUMMYFUNCTION("""COMPUTED_VALUE"""),2849.7)</f>
        <v>2849.7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IFERROR(__xludf.DUMMYFUNCTION("""COMPUTED_VALUE"""),2969.3)</f>
        <v>2969.3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IFERROR(__xludf.DUMMYFUNCTION("""COMPUTED_VALUE"""),2973.1)</f>
        <v>2973.1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IFERROR(__xludf.DUMMYFUNCTION("""COMPUTED_VALUE"""),2937.4)</f>
        <v>2937.4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IFERROR(__xludf.DUMMYFUNCTION("""COMPUTED_VALUE"""),2909.4)</f>
        <v>2909.4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IFERROR(__xludf.DUMMYFUNCTION("""COMPUTED_VALUE"""),2968.1)</f>
        <v>2968.1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IFERROR(__xludf.DUMMYFUNCTION("""COMPUTED_VALUE"""),2925.6)</f>
        <v>2925.6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IFERROR(__xludf.DUMMYFUNCTION("""COMPUTED_VALUE"""),2972.8)</f>
        <v>2972.8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IFERROR(__xludf.DUMMYFUNCTION("""COMPUTED_VALUE"""),3048.2)</f>
        <v>3048.2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IFERROR(__xludf.DUMMYFUNCTION("""COMPUTED_VALUE"""),2970.0)</f>
        <v>2970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IFERROR(__xludf.DUMMYFUNCTION("""COMPUTED_VALUE"""),2979.9)</f>
        <v>2979.9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IFERROR(__xludf.DUMMYFUNCTION("""COMPUTED_VALUE"""),2931.1)</f>
        <v>2931.1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IFERROR(__xludf.DUMMYFUNCTION("""COMPUTED_VALUE"""),2908.8)</f>
        <v>2908.8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IFERROR(__xludf.DUMMYFUNCTION("""COMPUTED_VALUE"""),2921.6)</f>
        <v>2921.6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IFERROR(__xludf.DUMMYFUNCTION("""COMPUTED_VALUE"""),2942.5)</f>
        <v>2942.5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IFERROR(__xludf.DUMMYFUNCTION("""COMPUTED_VALUE"""),2943.6)</f>
        <v>2943.6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IFERROR(__xludf.DUMMYFUNCTION("""COMPUTED_VALUE"""),2951.9)</f>
        <v>2951.9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33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IFERROR(__xludf.DUMMYFUNCTION("""COMPUTED_VALUE"""),1552.5)</f>
        <v>1552.5</v>
      </c>
    </row>
    <row r="4">
      <c r="A4" s="4">
        <f>IFERROR(__xludf.DUMMYFUNCTION("""COMPUTED_VALUE"""),44929.64583333333)</f>
        <v>44929.64583</v>
      </c>
      <c r="B4" s="5">
        <f>IFERROR(__xludf.DUMMYFUNCTION("""COMPUTED_VALUE"""),1563.0)</f>
        <v>1563</v>
      </c>
    </row>
    <row r="5">
      <c r="A5" s="4">
        <f>IFERROR(__xludf.DUMMYFUNCTION("""COMPUTED_VALUE"""),44930.64583333333)</f>
        <v>44930.64583</v>
      </c>
      <c r="B5" s="5">
        <f>IFERROR(__xludf.DUMMYFUNCTION("""COMPUTED_VALUE"""),1547.85)</f>
        <v>1547.85</v>
      </c>
    </row>
    <row r="6">
      <c r="A6" s="4">
        <f>IFERROR(__xludf.DUMMYFUNCTION("""COMPUTED_VALUE"""),44931.64583333333)</f>
        <v>44931.64583</v>
      </c>
      <c r="B6" s="5">
        <f>IFERROR(__xludf.DUMMYFUNCTION("""COMPUTED_VALUE"""),1468.85)</f>
        <v>1468.85</v>
      </c>
    </row>
    <row r="7">
      <c r="A7" s="4">
        <f>IFERROR(__xludf.DUMMYFUNCTION("""COMPUTED_VALUE"""),44932.64583333333)</f>
        <v>44932.64583</v>
      </c>
      <c r="B7" s="5">
        <f>IFERROR(__xludf.DUMMYFUNCTION("""COMPUTED_VALUE"""),1430.35)</f>
        <v>1430.35</v>
      </c>
    </row>
    <row r="8">
      <c r="A8" s="4">
        <f>IFERROR(__xludf.DUMMYFUNCTION("""COMPUTED_VALUE"""),44935.64583333333)</f>
        <v>44935.64583</v>
      </c>
      <c r="B8" s="5">
        <f>IFERROR(__xludf.DUMMYFUNCTION("""COMPUTED_VALUE"""),1414.0)</f>
        <v>1414</v>
      </c>
    </row>
    <row r="9">
      <c r="A9" s="4">
        <f>IFERROR(__xludf.DUMMYFUNCTION("""COMPUTED_VALUE"""),44936.64583333333)</f>
        <v>44936.64583</v>
      </c>
      <c r="B9" s="5">
        <f>IFERROR(__xludf.DUMMYFUNCTION("""COMPUTED_VALUE"""),1413.3)</f>
        <v>1413.3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IFERROR(__xludf.DUMMYFUNCTION("""COMPUTED_VALUE"""),1399.7)</f>
        <v>1399.7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IFERROR(__xludf.DUMMYFUNCTION("""COMPUTED_VALUE"""),1387.8)</f>
        <v>1387.8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IFERROR(__xludf.DUMMYFUNCTION("""COMPUTED_VALUE"""),1391.15)</f>
        <v>1391.15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IFERROR(__xludf.DUMMYFUNCTION("""COMPUTED_VALUE"""),1383.9)</f>
        <v>1383.9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IFERROR(__xludf.DUMMYFUNCTION("""COMPUTED_VALUE"""),1372.9)</f>
        <v>1372.9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IFERROR(__xludf.DUMMYFUNCTION("""COMPUTED_VALUE"""),1367.3)</f>
        <v>1367.3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IFERROR(__xludf.DUMMYFUNCTION("""COMPUTED_VALUE"""),1355.15)</f>
        <v>1355.15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IFERROR(__xludf.DUMMYFUNCTION("""COMPUTED_VALUE"""),1333.2)</f>
        <v>1333.2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IFERROR(__xludf.DUMMYFUNCTION("""COMPUTED_VALUE"""),1332.75)</f>
        <v>1332.75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IFERROR(__xludf.DUMMYFUNCTION("""COMPUTED_VALUE"""),1332.7)</f>
        <v>1332.7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IFERROR(__xludf.DUMMYFUNCTION("""COMPUTED_VALUE"""),1314.35)</f>
        <v>1314.35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IFERROR(__xludf.DUMMYFUNCTION("""COMPUTED_VALUE"""),1314.2)</f>
        <v>1314.2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IFERROR(__xludf.DUMMYFUNCTION("""COMPUTED_VALUE"""),1343.85)</f>
        <v>1343.85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IFERROR(__xludf.DUMMYFUNCTION("""COMPUTED_VALUE"""),1342.45)</f>
        <v>1342.45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IFERROR(__xludf.DUMMYFUNCTION("""COMPUTED_VALUE"""),1268.3)</f>
        <v>1268.3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IFERROR(__xludf.DUMMYFUNCTION("""COMPUTED_VALUE"""),1271.9)</f>
        <v>1271.9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IFERROR(__xludf.DUMMYFUNCTION("""COMPUTED_VALUE"""),1337.45)</f>
        <v>1337.45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IFERROR(__xludf.DUMMYFUNCTION("""COMPUTED_VALUE"""),1343.05)</f>
        <v>1343.05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IFERROR(__xludf.DUMMYFUNCTION("""COMPUTED_VALUE"""),1350.4)</f>
        <v>1350.4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IFERROR(__xludf.DUMMYFUNCTION("""COMPUTED_VALUE"""),1368.9)</f>
        <v>1368.9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IFERROR(__xludf.DUMMYFUNCTION("""COMPUTED_VALUE"""),1400.25)</f>
        <v>1400.25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IFERROR(__xludf.DUMMYFUNCTION("""COMPUTED_VALUE"""),1401.75)</f>
        <v>1401.75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IFERROR(__xludf.DUMMYFUNCTION("""COMPUTED_VALUE"""),1388.55)</f>
        <v>1388.55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IFERROR(__xludf.DUMMYFUNCTION("""COMPUTED_VALUE"""),1398.6)</f>
        <v>1398.6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IFERROR(__xludf.DUMMYFUNCTION("""COMPUTED_VALUE"""),1420.8)</f>
        <v>1420.8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IFERROR(__xludf.DUMMYFUNCTION("""COMPUTED_VALUE"""),1428.2)</f>
        <v>1428.2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IFERROR(__xludf.DUMMYFUNCTION("""COMPUTED_VALUE"""),1414.05)</f>
        <v>1414.05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IFERROR(__xludf.DUMMYFUNCTION("""COMPUTED_VALUE"""),1404.6)</f>
        <v>1404.6</v>
      </c>
    </row>
    <row r="38">
      <c r="A38" s="4">
        <f>IFERROR(__xludf.DUMMYFUNCTION("""COMPUTED_VALUE"""),44978.64583333333)</f>
        <v>44978.64583</v>
      </c>
      <c r="B38" s="5">
        <f>IFERROR(__xludf.DUMMYFUNCTION("""COMPUTED_VALUE"""),1394.3)</f>
        <v>1394.3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IFERROR(__xludf.DUMMYFUNCTION("""COMPUTED_VALUE"""),1360.95)</f>
        <v>1360.95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IFERROR(__xludf.DUMMYFUNCTION("""COMPUTED_VALUE"""),1346.95)</f>
        <v>1346.95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IFERROR(__xludf.DUMMYFUNCTION("""COMPUTED_VALUE"""),1359.0)</f>
        <v>1359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IFERROR(__xludf.DUMMYFUNCTION("""COMPUTED_VALUE"""),1357.4)</f>
        <v>1357.4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IFERROR(__xludf.DUMMYFUNCTION("""COMPUTED_VALUE"""),1334.9)</f>
        <v>1334.9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IFERROR(__xludf.DUMMYFUNCTION("""COMPUTED_VALUE"""),1343.9)</f>
        <v>1343.9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IFERROR(__xludf.DUMMYFUNCTION("""COMPUTED_VALUE"""),1343.55)</f>
        <v>1343.55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IFERROR(__xludf.DUMMYFUNCTION("""COMPUTED_VALUE"""),1355.35)</f>
        <v>1355.35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IFERROR(__xludf.DUMMYFUNCTION("""COMPUTED_VALUE"""),1380.8)</f>
        <v>1380.8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IFERROR(__xludf.DUMMYFUNCTION("""COMPUTED_VALUE"""),1380.8)</f>
        <v>1380.8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IFERROR(__xludf.DUMMYFUNCTION("""COMPUTED_VALUE"""),1352.55)</f>
        <v>1352.55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IFERROR(__xludf.DUMMYFUNCTION("""COMPUTED_VALUE"""),1328.85)</f>
        <v>1328.85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IFERROR(__xludf.DUMMYFUNCTION("""COMPUTED_VALUE"""),1295.7)</f>
        <v>1295.7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IFERROR(__xludf.DUMMYFUNCTION("""COMPUTED_VALUE"""),1280.55)</f>
        <v>1280.55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IFERROR(__xludf.DUMMYFUNCTION("""COMPUTED_VALUE"""),1282.6)</f>
        <v>1282.6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IFERROR(__xludf.DUMMYFUNCTION("""COMPUTED_VALUE"""),1293.6)</f>
        <v>1293.6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IFERROR(__xludf.DUMMYFUNCTION("""COMPUTED_VALUE"""),1301.75)</f>
        <v>1301.75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IFERROR(__xludf.DUMMYFUNCTION("""COMPUTED_VALUE"""),1245.4)</f>
        <v>1245.4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IFERROR(__xludf.DUMMYFUNCTION("""COMPUTED_VALUE"""),1268.1)</f>
        <v>1268.1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IFERROR(__xludf.DUMMYFUNCTION("""COMPUTED_VALUE"""),1294.55)</f>
        <v>1294.55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IFERROR(__xludf.DUMMYFUNCTION("""COMPUTED_VALUE"""),1290.0)</f>
        <v>1290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IFERROR(__xludf.DUMMYFUNCTION("""COMPUTED_VALUE"""),1240.65)</f>
        <v>1240.65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IFERROR(__xludf.DUMMYFUNCTION("""COMPUTED_VALUE"""),1239.1)</f>
        <v>1239.1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IFERROR(__xludf.DUMMYFUNCTION("""COMPUTED_VALUE"""),1223.15)</f>
        <v>1223.15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IFERROR(__xludf.DUMMYFUNCTION("""COMPUTED_VALUE"""),1246.05)</f>
        <v>1246.05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IFERROR(__xludf.DUMMYFUNCTION("""COMPUTED_VALUE"""),1266.5)</f>
        <v>1266.5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IFERROR(__xludf.DUMMYFUNCTION("""COMPUTED_VALUE"""),1282.95)</f>
        <v>1282.95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IFERROR(__xludf.DUMMYFUNCTION("""COMPUTED_VALUE"""),1279.3)</f>
        <v>1279.3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IFERROR(__xludf.DUMMYFUNCTION("""COMPUTED_VALUE"""),1303.95)</f>
        <v>1303.95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IFERROR(__xludf.DUMMYFUNCTION("""COMPUTED_VALUE"""),1305.05)</f>
        <v>1305.05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IFERROR(__xludf.DUMMYFUNCTION("""COMPUTED_VALUE"""),1323.2)</f>
        <v>1323.2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IFERROR(__xludf.DUMMYFUNCTION("""COMPUTED_VALUE"""),1321.55)</f>
        <v>1321.55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IFERROR(__xludf.DUMMYFUNCTION("""COMPUTED_VALUE"""),1341.3)</f>
        <v>1341.3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IFERROR(__xludf.DUMMYFUNCTION("""COMPUTED_VALUE"""),1341.15)</f>
        <v>1341.15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IFERROR(__xludf.DUMMYFUNCTION("""COMPUTED_VALUE"""),1335.2)</f>
        <v>1335.2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IFERROR(__xludf.DUMMYFUNCTION("""COMPUTED_VALUE"""),1331.35)</f>
        <v>1331.35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IFERROR(__xludf.DUMMYFUNCTION("""COMPUTED_VALUE"""),1332.1)</f>
        <v>1332.1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IFERROR(__xludf.DUMMYFUNCTION("""COMPUTED_VALUE"""),1317.9)</f>
        <v>1317.9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IFERROR(__xludf.DUMMYFUNCTION("""COMPUTED_VALUE"""),1319.75)</f>
        <v>1319.75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IFERROR(__xludf.DUMMYFUNCTION("""COMPUTED_VALUE"""),1345.8)</f>
        <v>1345.8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IFERROR(__xludf.DUMMYFUNCTION("""COMPUTED_VALUE"""),1334.7)</f>
        <v>1334.7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IFERROR(__xludf.DUMMYFUNCTION("""COMPUTED_VALUE"""),1360.0)</f>
        <v>1360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IFERROR(__xludf.DUMMYFUNCTION("""COMPUTED_VALUE"""),1354.65)</f>
        <v>1354.65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IFERROR(__xludf.DUMMYFUNCTION("""COMPUTED_VALUE"""),1349.05)</f>
        <v>1349.05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IFERROR(__xludf.DUMMYFUNCTION("""COMPUTED_VALUE"""),1347.0)</f>
        <v>1347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IFERROR(__xludf.DUMMYFUNCTION("""COMPUTED_VALUE"""),1374.45)</f>
        <v>1374.45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IFERROR(__xludf.DUMMYFUNCTION("""COMPUTED_VALUE"""),1359.25)</f>
        <v>1359.25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IFERROR(__xludf.DUMMYFUNCTION("""COMPUTED_VALUE"""),1404.8)</f>
        <v>1404.8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IFERROR(__xludf.DUMMYFUNCTION("""COMPUTED_VALUE"""),1408.7)</f>
        <v>1408.7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IFERROR(__xludf.DUMMYFUNCTION("""COMPUTED_VALUE"""),1414.45)</f>
        <v>1414.45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IFERROR(__xludf.DUMMYFUNCTION("""COMPUTED_VALUE"""),1420.4)</f>
        <v>1420.4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IFERROR(__xludf.DUMMYFUNCTION("""COMPUTED_VALUE"""),1423.45)</f>
        <v>1423.45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IFERROR(__xludf.DUMMYFUNCTION("""COMPUTED_VALUE"""),1421.35)</f>
        <v>1421.35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IFERROR(__xludf.DUMMYFUNCTION("""COMPUTED_VALUE"""),1428.35)</f>
        <v>1428.35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IFERROR(__xludf.DUMMYFUNCTION("""COMPUTED_VALUE"""),1415.4)</f>
        <v>1415.4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IFERROR(__xludf.DUMMYFUNCTION("""COMPUTED_VALUE"""),1415.45)</f>
        <v>1415.45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IFERROR(__xludf.DUMMYFUNCTION("""COMPUTED_VALUE"""),1415.1)</f>
        <v>1415.1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IFERROR(__xludf.DUMMYFUNCTION("""COMPUTED_VALUE"""),1413.0)</f>
        <v>1413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IFERROR(__xludf.DUMMYFUNCTION("""COMPUTED_VALUE"""),1437.25)</f>
        <v>1437.25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IFERROR(__xludf.DUMMYFUNCTION("""COMPUTED_VALUE"""),1426.45)</f>
        <v>1426.45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IFERROR(__xludf.DUMMYFUNCTION("""COMPUTED_VALUE"""),1427.35)</f>
        <v>1427.35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IFERROR(__xludf.DUMMYFUNCTION("""COMPUTED_VALUE"""),1439.15)</f>
        <v>1439.15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IFERROR(__xludf.DUMMYFUNCTION("""COMPUTED_VALUE"""),1449.55)</f>
        <v>1449.55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IFERROR(__xludf.DUMMYFUNCTION("""COMPUTED_VALUE"""),1465.85)</f>
        <v>1465.85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IFERROR(__xludf.DUMMYFUNCTION("""COMPUTED_VALUE"""),1451.05)</f>
        <v>1451.05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IFERROR(__xludf.DUMMYFUNCTION("""COMPUTED_VALUE"""),1450.15)</f>
        <v>1450.15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IFERROR(__xludf.DUMMYFUNCTION("""COMPUTED_VALUE"""),1457.25)</f>
        <v>1457.25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IFERROR(__xludf.DUMMYFUNCTION("""COMPUTED_VALUE"""),1458.9)</f>
        <v>1458.9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IFERROR(__xludf.DUMMYFUNCTION("""COMPUTED_VALUE"""),1475.1)</f>
        <v>1475.1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IFERROR(__xludf.DUMMYFUNCTION("""COMPUTED_VALUE"""),1480.9)</f>
        <v>1480.9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IFERROR(__xludf.DUMMYFUNCTION("""COMPUTED_VALUE"""),1467.4)</f>
        <v>1467.4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IFERROR(__xludf.DUMMYFUNCTION("""COMPUTED_VALUE"""),1466.5)</f>
        <v>1466.5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IFERROR(__xludf.DUMMYFUNCTION("""COMPUTED_VALUE"""),1466.0)</f>
        <v>1466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IFERROR(__xludf.DUMMYFUNCTION("""COMPUTED_VALUE"""),1486.2)</f>
        <v>1486.2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IFERROR(__xludf.DUMMYFUNCTION("""COMPUTED_VALUE"""),1480.4)</f>
        <v>1480.4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IFERROR(__xludf.DUMMYFUNCTION("""COMPUTED_VALUE"""),1474.7)</f>
        <v>1474.7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IFERROR(__xludf.DUMMYFUNCTION("""COMPUTED_VALUE"""),1508.6)</f>
        <v>1508.6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IFERROR(__xludf.DUMMYFUNCTION("""COMPUTED_VALUE"""),1541.95)</f>
        <v>1541.95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IFERROR(__xludf.DUMMYFUNCTION("""COMPUTED_VALUE"""),1521.05)</f>
        <v>1521.05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IFERROR(__xludf.DUMMYFUNCTION("""COMPUTED_VALUE"""),1519.25)</f>
        <v>1519.25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IFERROR(__xludf.DUMMYFUNCTION("""COMPUTED_VALUE"""),1507.65)</f>
        <v>1507.65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IFERROR(__xludf.DUMMYFUNCTION("""COMPUTED_VALUE"""),1501.95)</f>
        <v>1501.95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IFERROR(__xludf.DUMMYFUNCTION("""COMPUTED_VALUE"""),1507.55)</f>
        <v>1507.55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IFERROR(__xludf.DUMMYFUNCTION("""COMPUTED_VALUE"""),1522.95)</f>
        <v>1522.95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IFERROR(__xludf.DUMMYFUNCTION("""COMPUTED_VALUE"""),1518.85)</f>
        <v>1518.85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IFERROR(__xludf.DUMMYFUNCTION("""COMPUTED_VALUE"""),1528.0)</f>
        <v>1528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IFERROR(__xludf.DUMMYFUNCTION("""COMPUTED_VALUE"""),1540.1)</f>
        <v>1540.1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IFERROR(__xludf.DUMMYFUNCTION("""COMPUTED_VALUE"""),1629.5)</f>
        <v>1629.5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IFERROR(__xludf.DUMMYFUNCTION("""COMPUTED_VALUE"""),1613.7)</f>
        <v>1613.7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IFERROR(__xludf.DUMMYFUNCTION("""COMPUTED_VALUE"""),1619.9)</f>
        <v>1619.9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IFERROR(__xludf.DUMMYFUNCTION("""COMPUTED_VALUE"""),1614.9)</f>
        <v>1614.9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IFERROR(__xludf.DUMMYFUNCTION("""COMPUTED_VALUE"""),1597.8)</f>
        <v>1597.8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IFERROR(__xludf.DUMMYFUNCTION("""COMPUTED_VALUE"""),1592.4)</f>
        <v>1592.4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IFERROR(__xludf.DUMMYFUNCTION("""COMPUTED_VALUE"""),1593.2)</f>
        <v>1593.2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IFERROR(__xludf.DUMMYFUNCTION("""COMPUTED_VALUE"""),1615.1)</f>
        <v>1615.1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IFERROR(__xludf.DUMMYFUNCTION("""COMPUTED_VALUE"""),1614.2)</f>
        <v>1614.2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IFERROR(__xludf.DUMMYFUNCTION("""COMPUTED_VALUE"""),1610.25)</f>
        <v>1610.25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IFERROR(__xludf.DUMMYFUNCTION("""COMPUTED_VALUE"""),1618.3)</f>
        <v>1618.3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IFERROR(__xludf.DUMMYFUNCTION("""COMPUTED_VALUE"""),1644.1)</f>
        <v>1644.1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IFERROR(__xludf.DUMMYFUNCTION("""COMPUTED_VALUE"""),1635.8)</f>
        <v>1635.8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IFERROR(__xludf.DUMMYFUNCTION("""COMPUTED_VALUE"""),1632.85)</f>
        <v>1632.85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IFERROR(__xludf.DUMMYFUNCTION("""COMPUTED_VALUE"""),1657.5)</f>
        <v>1657.5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IFERROR(__xludf.DUMMYFUNCTION("""COMPUTED_VALUE"""),1648.85)</f>
        <v>1648.85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IFERROR(__xludf.DUMMYFUNCTION("""COMPUTED_VALUE"""),1626.45)</f>
        <v>1626.45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IFERROR(__xludf.DUMMYFUNCTION("""COMPUTED_VALUE"""),1614.55)</f>
        <v>1614.55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IFERROR(__xludf.DUMMYFUNCTION("""COMPUTED_VALUE"""),1584.85)</f>
        <v>1584.85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IFERROR(__xludf.DUMMYFUNCTION("""COMPUTED_VALUE"""),1598.3)</f>
        <v>1598.3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IFERROR(__xludf.DUMMYFUNCTION("""COMPUTED_VALUE"""),1572.35)</f>
        <v>1572.35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IFERROR(__xludf.DUMMYFUNCTION("""COMPUTED_VALUE"""),1527.0)</f>
        <v>1527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IFERROR(__xludf.DUMMYFUNCTION("""COMPUTED_VALUE"""),1493.65)</f>
        <v>1493.65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IFERROR(__xludf.DUMMYFUNCTION("""COMPUTED_VALUE"""),1486.3)</f>
        <v>1486.3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IFERROR(__xludf.DUMMYFUNCTION("""COMPUTED_VALUE"""),1508.4)</f>
        <v>1508.4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IFERROR(__xludf.DUMMYFUNCTION("""COMPUTED_VALUE"""),1515.75)</f>
        <v>1515.75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IFERROR(__xludf.DUMMYFUNCTION("""COMPUTED_VALUE"""),1516.6)</f>
        <v>1516.6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IFERROR(__xludf.DUMMYFUNCTION("""COMPUTED_VALUE"""),1519.4)</f>
        <v>1519.4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IFERROR(__xludf.DUMMYFUNCTION("""COMPUTED_VALUE"""),1504.0)</f>
        <v>1504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IFERROR(__xludf.DUMMYFUNCTION("""COMPUTED_VALUE"""),1482.05)</f>
        <v>1482.05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IFERROR(__xludf.DUMMYFUNCTION("""COMPUTED_VALUE"""),1469.85)</f>
        <v>1469.85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IFERROR(__xludf.DUMMYFUNCTION("""COMPUTED_VALUE"""),1476.85)</f>
        <v>1476.85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IFERROR(__xludf.DUMMYFUNCTION("""COMPUTED_VALUE"""),1460.15)</f>
        <v>1460.15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IFERROR(__xludf.DUMMYFUNCTION("""COMPUTED_VALUE"""),1478.3)</f>
        <v>1478.3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IFERROR(__xludf.DUMMYFUNCTION("""COMPUTED_VALUE"""),1467.8)</f>
        <v>1467.8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IFERROR(__xludf.DUMMYFUNCTION("""COMPUTED_VALUE"""),1470.1)</f>
        <v>1470.1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IFERROR(__xludf.DUMMYFUNCTION("""COMPUTED_VALUE"""),1468.6)</f>
        <v>1468.6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IFERROR(__xludf.DUMMYFUNCTION("""COMPUTED_VALUE"""),1503.9)</f>
        <v>1503.9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IFERROR(__xludf.DUMMYFUNCTION("""COMPUTED_VALUE"""),1499.9)</f>
        <v>1499.9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IFERROR(__xludf.DUMMYFUNCTION("""COMPUTED_VALUE"""),1503.45)</f>
        <v>1503.45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IFERROR(__xludf.DUMMYFUNCTION("""COMPUTED_VALUE"""),1501.5)</f>
        <v>1501.5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IFERROR(__xludf.DUMMYFUNCTION("""COMPUTED_VALUE"""),1488.9)</f>
        <v>1488.9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IFERROR(__xludf.DUMMYFUNCTION("""COMPUTED_VALUE"""),1514.5)</f>
        <v>1514.5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IFERROR(__xludf.DUMMYFUNCTION("""COMPUTED_VALUE"""),1510.1)</f>
        <v>1510.1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IFERROR(__xludf.DUMMYFUNCTION("""COMPUTED_VALUE"""),1510.45)</f>
        <v>1510.45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IFERROR(__xludf.DUMMYFUNCTION("""COMPUTED_VALUE"""),1518.2)</f>
        <v>1518.2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IFERROR(__xludf.DUMMYFUNCTION("""COMPUTED_VALUE"""),1519.55)</f>
        <v>1519.55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IFERROR(__xludf.DUMMYFUNCTION("""COMPUTED_VALUE"""),1541.0)</f>
        <v>1541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IFERROR(__xludf.DUMMYFUNCTION("""COMPUTED_VALUE"""),1549.7)</f>
        <v>1549.7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IFERROR(__xludf.DUMMYFUNCTION("""COMPUTED_VALUE"""),1542.45)</f>
        <v>1542.45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IFERROR(__xludf.DUMMYFUNCTION("""COMPUTED_VALUE"""),1552.8)</f>
        <v>1552.8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IFERROR(__xludf.DUMMYFUNCTION("""COMPUTED_VALUE"""),1550.9)</f>
        <v>1550.9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IFERROR(__xludf.DUMMYFUNCTION("""COMPUTED_VALUE"""),1538.1)</f>
        <v>1538.1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IFERROR(__xludf.DUMMYFUNCTION("""COMPUTED_VALUE"""),1559.95)</f>
        <v>1559.95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IFERROR(__xludf.DUMMYFUNCTION("""COMPUTED_VALUE"""),1553.35)</f>
        <v>1553.35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IFERROR(__xludf.DUMMYFUNCTION("""COMPUTED_VALUE"""),1526.2)</f>
        <v>1526.2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IFERROR(__xludf.DUMMYFUNCTION("""COMPUTED_VALUE"""),1543.7)</f>
        <v>1543.7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IFERROR(__xludf.DUMMYFUNCTION("""COMPUTED_VALUE"""),1577.4)</f>
        <v>1577.4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IFERROR(__xludf.DUMMYFUNCTION("""COMPUTED_VALUE"""),1567.7)</f>
        <v>1567.7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IFERROR(__xludf.DUMMYFUNCTION("""COMPUTED_VALUE"""),1565.75)</f>
        <v>1565.75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IFERROR(__xludf.DUMMYFUNCTION("""COMPUTED_VALUE"""),1539.7)</f>
        <v>1539.7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IFERROR(__xludf.DUMMYFUNCTION("""COMPUTED_VALUE"""),1540.25)</f>
        <v>1540.25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IFERROR(__xludf.DUMMYFUNCTION("""COMPUTED_VALUE"""),1561.05)</f>
        <v>1561.05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IFERROR(__xludf.DUMMYFUNCTION("""COMPUTED_VALUE"""),1532.55)</f>
        <v>1532.55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IFERROR(__xludf.DUMMYFUNCTION("""COMPUTED_VALUE"""),1542.55)</f>
        <v>1542.55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IFERROR(__xludf.DUMMYFUNCTION("""COMPUTED_VALUE"""),1634.65)</f>
        <v>1634.65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IFERROR(__xludf.DUMMYFUNCTION("""COMPUTED_VALUE"""),1621.55)</f>
        <v>1621.55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IFERROR(__xludf.DUMMYFUNCTION("""COMPUTED_VALUE"""),1633.1)</f>
        <v>1633.1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IFERROR(__xludf.DUMMYFUNCTION("""COMPUTED_VALUE"""),1636.55)</f>
        <v>1636.55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IFERROR(__xludf.DUMMYFUNCTION("""COMPUTED_VALUE"""),1634.8)</f>
        <v>1634.8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IFERROR(__xludf.DUMMYFUNCTION("""COMPUTED_VALUE"""),1646.55)</f>
        <v>1646.55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IFERROR(__xludf.DUMMYFUNCTION("""COMPUTED_VALUE"""),1642.35)</f>
        <v>1642.35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IFERROR(__xludf.DUMMYFUNCTION("""COMPUTED_VALUE"""),1657.65)</f>
        <v>1657.65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IFERROR(__xludf.DUMMYFUNCTION("""COMPUTED_VALUE"""),1628.2)</f>
        <v>1628.2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IFERROR(__xludf.DUMMYFUNCTION("""COMPUTED_VALUE"""),1634.75)</f>
        <v>1634.75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IFERROR(__xludf.DUMMYFUNCTION("""COMPUTED_VALUE"""),1635.05)</f>
        <v>1635.05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IFERROR(__xludf.DUMMYFUNCTION("""COMPUTED_VALUE"""),1613.15)</f>
        <v>1613.15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IFERROR(__xludf.DUMMYFUNCTION("""COMPUTED_VALUE"""),1611.45)</f>
        <v>1611.45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IFERROR(__xludf.DUMMYFUNCTION("""COMPUTED_VALUE"""),1560.0)</f>
        <v>1560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IFERROR(__xludf.DUMMYFUNCTION("""COMPUTED_VALUE"""),1566.4)</f>
        <v>1566.4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IFERROR(__xludf.DUMMYFUNCTION("""COMPUTED_VALUE"""),1561.1)</f>
        <v>1561.1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IFERROR(__xludf.DUMMYFUNCTION("""COMPUTED_VALUE"""),1569.55)</f>
        <v>1569.55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IFERROR(__xludf.DUMMYFUNCTION("""COMPUTED_VALUE"""),1572.85)</f>
        <v>1572.85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IFERROR(__xludf.DUMMYFUNCTION("""COMPUTED_VALUE"""),1575.6)</f>
        <v>1575.6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IFERROR(__xludf.DUMMYFUNCTION("""COMPUTED_VALUE"""),1536.15)</f>
        <v>1536.15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IFERROR(__xludf.DUMMYFUNCTION("""COMPUTED_VALUE"""),1564.4)</f>
        <v>1564.4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IFERROR(__xludf.DUMMYFUNCTION("""COMPUTED_VALUE"""),1569.8)</f>
        <v>1569.8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IFERROR(__xludf.DUMMYFUNCTION("""COMPUTED_VALUE"""),1575.5)</f>
        <v>1575.5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IFERROR(__xludf.DUMMYFUNCTION("""COMPUTED_VALUE"""),1582.25)</f>
        <v>1582.25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IFERROR(__xludf.DUMMYFUNCTION("""COMPUTED_VALUE"""),1596.0)</f>
        <v>1596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IFERROR(__xludf.DUMMYFUNCTION("""COMPUTED_VALUE"""),1585.2)</f>
        <v>1585.2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IFERROR(__xludf.DUMMYFUNCTION("""COMPUTED_VALUE"""),1587.05)</f>
        <v>1587.05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IFERROR(__xludf.DUMMYFUNCTION("""COMPUTED_VALUE"""),1620.65)</f>
        <v>1620.65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IFERROR(__xludf.DUMMYFUNCTION("""COMPUTED_VALUE"""),1615.9)</f>
        <v>1615.9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IFERROR(__xludf.DUMMYFUNCTION("""COMPUTED_VALUE"""),1593.8)</f>
        <v>1593.8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IFERROR(__xludf.DUMMYFUNCTION("""COMPUTED_VALUE"""),1610.4)</f>
        <v>1610.4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IFERROR(__xludf.DUMMYFUNCTION("""COMPUTED_VALUE"""),1623.9)</f>
        <v>1623.9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IFERROR(__xludf.DUMMYFUNCTION("""COMPUTED_VALUE"""),1623.95)</f>
        <v>1623.95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IFERROR(__xludf.DUMMYFUNCTION("""COMPUTED_VALUE"""),1617.25)</f>
        <v>1617.25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IFERROR(__xludf.DUMMYFUNCTION("""COMPUTED_VALUE"""),1654.4)</f>
        <v>1654.4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IFERROR(__xludf.DUMMYFUNCTION("""COMPUTED_VALUE"""),1653.5)</f>
        <v>1653.5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IFERROR(__xludf.DUMMYFUNCTION("""COMPUTED_VALUE"""),1673.5)</f>
        <v>1673.5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IFERROR(__xludf.DUMMYFUNCTION("""COMPUTED_VALUE"""),1685.95)</f>
        <v>1685.95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IFERROR(__xludf.DUMMYFUNCTION("""COMPUTED_VALUE"""),1696.25)</f>
        <v>1696.25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IFERROR(__xludf.DUMMYFUNCTION("""COMPUTED_VALUE"""),1692.7)</f>
        <v>1692.7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IFERROR(__xludf.DUMMYFUNCTION("""COMPUTED_VALUE"""),1700.35)</f>
        <v>1700.35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IFERROR(__xludf.DUMMYFUNCTION("""COMPUTED_VALUE"""),1704.05)</f>
        <v>1704.05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IFERROR(__xludf.DUMMYFUNCTION("""COMPUTED_VALUE"""),1710.15)</f>
        <v>1710.15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IFERROR(__xludf.DUMMYFUNCTION("""COMPUTED_VALUE"""),1702.8)</f>
        <v>1702.8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IFERROR(__xludf.DUMMYFUNCTION("""COMPUTED_VALUE"""),1706.75)</f>
        <v>1706.75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IFERROR(__xludf.DUMMYFUNCTION("""COMPUTED_VALUE"""),1684.55)</f>
        <v>1684.55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IFERROR(__xludf.DUMMYFUNCTION("""COMPUTED_VALUE"""),1730.95)</f>
        <v>1730.95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IFERROR(__xludf.DUMMYFUNCTION("""COMPUTED_VALUE"""),1733.15)</f>
        <v>1733.15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IFERROR(__xludf.DUMMYFUNCTION("""COMPUTED_VALUE"""),1724.6)</f>
        <v>1724.6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IFERROR(__xludf.DUMMYFUNCTION("""COMPUTED_VALUE"""),1709.75)</f>
        <v>1709.75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IFERROR(__xludf.DUMMYFUNCTION("""COMPUTED_VALUE"""),1680.9)</f>
        <v>1680.9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IFERROR(__xludf.DUMMYFUNCTION("""COMPUTED_VALUE"""),1666.85)</f>
        <v>1666.85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IFERROR(__xludf.DUMMYFUNCTION("""COMPUTED_VALUE"""),1672.05)</f>
        <v>1672.05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IFERROR(__xludf.DUMMYFUNCTION("""COMPUTED_VALUE"""),1645.3)</f>
        <v>1645.3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IFERROR(__xludf.DUMMYFUNCTION("""COMPUTED_VALUE"""),1669.45)</f>
        <v>1669.45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IFERROR(__xludf.DUMMYFUNCTION("""COMPUTED_VALUE"""),1681.2)</f>
        <v>1681.2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IFERROR(__xludf.DUMMYFUNCTION("""COMPUTED_VALUE"""),1685.8)</f>
        <v>1685.8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IFERROR(__xludf.DUMMYFUNCTION("""COMPUTED_VALUE"""),1676.4)</f>
        <v>1676.4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IFERROR(__xludf.DUMMYFUNCTION("""COMPUTED_VALUE"""),1686.2)</f>
        <v>1686.2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IFERROR(__xludf.DUMMYFUNCTION("""COMPUTED_VALUE"""),1677.65)</f>
        <v>1677.65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IFERROR(__xludf.DUMMYFUNCTION("""COMPUTED_VALUE"""),1701.95)</f>
        <v>1701.95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IFERROR(__xludf.DUMMYFUNCTION("""COMPUTED_VALUE"""),1709.5)</f>
        <v>1709.5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IFERROR(__xludf.DUMMYFUNCTION("""COMPUTED_VALUE"""),1696.35)</f>
        <v>1696.35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IFERROR(__xludf.DUMMYFUNCTION("""COMPUTED_VALUE"""),1682.45)</f>
        <v>1682.45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IFERROR(__xludf.DUMMYFUNCTION("""COMPUTED_VALUE"""),1671.85)</f>
        <v>1671.85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IFERROR(__xludf.DUMMYFUNCTION("""COMPUTED_VALUE"""),1669.25)</f>
        <v>1669.25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IFERROR(__xludf.DUMMYFUNCTION("""COMPUTED_VALUE"""),1651.9)</f>
        <v>1651.9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IFERROR(__xludf.DUMMYFUNCTION("""COMPUTED_VALUE"""),1632.4)</f>
        <v>1632.4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IFERROR(__xludf.DUMMYFUNCTION("""COMPUTED_VALUE"""),1623.5)</f>
        <v>1623.5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IFERROR(__xludf.DUMMYFUNCTION("""COMPUTED_VALUE"""),1586.15)</f>
        <v>1586.15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IFERROR(__xludf.DUMMYFUNCTION("""COMPUTED_VALUE"""),1581.15)</f>
        <v>1581.15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IFERROR(__xludf.DUMMYFUNCTION("""COMPUTED_VALUE"""),1600.5)</f>
        <v>1600.5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IFERROR(__xludf.DUMMYFUNCTION("""COMPUTED_VALUE"""),1582.5)</f>
        <v>1582.5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IFERROR(__xludf.DUMMYFUNCTION("""COMPUTED_VALUE"""),1620.85)</f>
        <v>1620.85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IFERROR(__xludf.DUMMYFUNCTION("""COMPUTED_VALUE"""),1630.15)</f>
        <v>1630.15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IFERROR(__xludf.DUMMYFUNCTION("""COMPUTED_VALUE"""),1636.95)</f>
        <v>1636.95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IFERROR(__xludf.DUMMYFUNCTION("""COMPUTED_VALUE"""),1590.55)</f>
        <v>1590.55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IFERROR(__xludf.DUMMYFUNCTION("""COMPUTED_VALUE"""),1627.3)</f>
        <v>1627.3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IFERROR(__xludf.DUMMYFUNCTION("""COMPUTED_VALUE"""),1622.25)</f>
        <v>1622.25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IFERROR(__xludf.DUMMYFUNCTION("""COMPUTED_VALUE"""),1651.5)</f>
        <v>1651.5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IFERROR(__xludf.DUMMYFUNCTION("""COMPUTED_VALUE"""),1614.9)</f>
        <v>1614.9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IFERROR(__xludf.DUMMYFUNCTION("""COMPUTED_VALUE"""),1597.05)</f>
        <v>1597.05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IFERROR(__xludf.DUMMYFUNCTION("""COMPUTED_VALUE"""),1596.2)</f>
        <v>1596.2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IFERROR(__xludf.DUMMYFUNCTION("""COMPUTED_VALUE"""),1570.55)</f>
        <v>1570.55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IFERROR(__xludf.DUMMYFUNCTION("""COMPUTED_VALUE"""),1570.95)</f>
        <v>1570.95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IFERROR(__xludf.DUMMYFUNCTION("""COMPUTED_VALUE"""),1557.25)</f>
        <v>1557.25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IFERROR(__xludf.DUMMYFUNCTION("""COMPUTED_VALUE"""),1568.0)</f>
        <v>1568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IFERROR(__xludf.DUMMYFUNCTION("""COMPUTED_VALUE"""),1579.7)</f>
        <v>1579.7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IFERROR(__xludf.DUMMYFUNCTION("""COMPUTED_VALUE"""),1569.4)</f>
        <v>1569.4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IFERROR(__xludf.DUMMYFUNCTION("""COMPUTED_VALUE"""),1575.9)</f>
        <v>1575.9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IFERROR(__xludf.DUMMYFUNCTION("""COMPUTED_VALUE"""),1620.15)</f>
        <v>1620.15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IFERROR(__xludf.DUMMYFUNCTION("""COMPUTED_VALUE"""),1602.85)</f>
        <v>1602.85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IFERROR(__xludf.DUMMYFUNCTION("""COMPUTED_VALUE"""),1586.95)</f>
        <v>1586.95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IFERROR(__xludf.DUMMYFUNCTION("""COMPUTED_VALUE"""),1592.55)</f>
        <v>1592.55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IFERROR(__xludf.DUMMYFUNCTION("""COMPUTED_VALUE"""),1616.55)</f>
        <v>1616.55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IFERROR(__xludf.DUMMYFUNCTION("""COMPUTED_VALUE"""),1614.3)</f>
        <v>1614.3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IFERROR(__xludf.DUMMYFUNCTION("""COMPUTED_VALUE"""),1600.6)</f>
        <v>1600.6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IFERROR(__xludf.DUMMYFUNCTION("""COMPUTED_VALUE"""),1584.5)</f>
        <v>1584.5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IFERROR(__xludf.DUMMYFUNCTION("""COMPUTED_VALUE"""),1593.8)</f>
        <v>1593.8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IFERROR(__xludf.DUMMYFUNCTION("""COMPUTED_VALUE"""),1613.4)</f>
        <v>1613.4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IFERROR(__xludf.DUMMYFUNCTION("""COMPUTED_VALUE"""),1619.3)</f>
        <v>1619.3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IFERROR(__xludf.DUMMYFUNCTION("""COMPUTED_VALUE"""),1550.5)</f>
        <v>1550.5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IFERROR(__xludf.DUMMYFUNCTION("""COMPUTED_VALUE"""),1554.6)</f>
        <v>1554.6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IFERROR(__xludf.DUMMYFUNCTION("""COMPUTED_VALUE"""),1582.8)</f>
        <v>1582.8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IFERROR(__xludf.DUMMYFUNCTION("""COMPUTED_VALUE"""),1598.8)</f>
        <v>1598.8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IFERROR(__xludf.DUMMYFUNCTION("""COMPUTED_VALUE"""),1593.55)</f>
        <v>1593.55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IFERROR(__xludf.DUMMYFUNCTION("""COMPUTED_VALUE"""),1573.15)</f>
        <v>1573.15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IFERROR(__xludf.DUMMYFUNCTION("""COMPUTED_VALUE"""),1563.7)</f>
        <v>1563.7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IFERROR(__xludf.DUMMYFUNCTION("""COMPUTED_VALUE"""),1571.45)</f>
        <v>1571.45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IFERROR(__xludf.DUMMYFUNCTION("""COMPUTED_VALUE"""),1577.05)</f>
        <v>1577.05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IFERROR(__xludf.DUMMYFUNCTION("""COMPUTED_VALUE"""),1581.5)</f>
        <v>1581.5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IFERROR(__xludf.DUMMYFUNCTION("""COMPUTED_VALUE"""),1584.7)</f>
        <v>1584.7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IFERROR(__xludf.DUMMYFUNCTION("""COMPUTED_VALUE"""),1602.6)</f>
        <v>1602.6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IFERROR(__xludf.DUMMYFUNCTION("""COMPUTED_VALUE"""),1587.55)</f>
        <v>1587.55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IFERROR(__xludf.DUMMYFUNCTION("""COMPUTED_VALUE"""),1593.9)</f>
        <v>1593.9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IFERROR(__xludf.DUMMYFUNCTION("""COMPUTED_VALUE"""),1582.65)</f>
        <v>1582.65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IFERROR(__xludf.DUMMYFUNCTION("""COMPUTED_VALUE"""),1643.85)</f>
        <v>1643.85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IFERROR(__xludf.DUMMYFUNCTION("""COMPUTED_VALUE"""),1646.0)</f>
        <v>1646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IFERROR(__xludf.DUMMYFUNCTION("""COMPUTED_VALUE"""),1656.55)</f>
        <v>1656.55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IFERROR(__xludf.DUMMYFUNCTION("""COMPUTED_VALUE"""),1640.35)</f>
        <v>1640.35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IFERROR(__xludf.DUMMYFUNCTION("""COMPUTED_VALUE"""),1655.8)</f>
        <v>1655.8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IFERROR(__xludf.DUMMYFUNCTION("""COMPUTED_VALUE"""),1677.95)</f>
        <v>1677.95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IFERROR(__xludf.DUMMYFUNCTION("""COMPUTED_VALUE"""),1689.15)</f>
        <v>1689.15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IFERROR(__xludf.DUMMYFUNCTION("""COMPUTED_VALUE"""),1710.4)</f>
        <v>1710.4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IFERROR(__xludf.DUMMYFUNCTION("""COMPUTED_VALUE"""),1704.1)</f>
        <v>1704.1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IFERROR(__xludf.DUMMYFUNCTION("""COMPUTED_VALUE"""),1698.65)</f>
        <v>1698.65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IFERROR(__xludf.DUMMYFUNCTION("""COMPUTED_VALUE"""),1656.85)</f>
        <v>1656.85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IFERROR(__xludf.DUMMYFUNCTION("""COMPUTED_VALUE"""),1618.5)</f>
        <v>1618.5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IFERROR(__xludf.DUMMYFUNCTION("""COMPUTED_VALUE"""),1593.9)</f>
        <v>1593.9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IFERROR(__xludf.DUMMYFUNCTION("""COMPUTED_VALUE"""),1619.0)</f>
        <v>1619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IFERROR(__xludf.DUMMYFUNCTION("""COMPUTED_VALUE"""),1629.45)</f>
        <v>1629.45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IFERROR(__xludf.DUMMYFUNCTION("""COMPUTED_VALUE"""),1621.1)</f>
        <v>1621.1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IFERROR(__xludf.DUMMYFUNCTION("""COMPUTED_VALUE"""),1630.35)</f>
        <v>1630.35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IFERROR(__xludf.DUMMYFUNCTION("""COMPUTED_VALUE"""),1655.55)</f>
        <v>1655.55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IFERROR(__xludf.DUMMYFUNCTION("""COMPUTED_VALUE"""),1597.35)</f>
        <v>1597.35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IFERROR(__xludf.DUMMYFUNCTION("""COMPUTED_VALUE"""),1595.65)</f>
        <v>1595.65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IFERROR(__xludf.DUMMYFUNCTION("""COMPUTED_VALUE"""),1615.0)</f>
        <v>1615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IFERROR(__xludf.DUMMYFUNCTION("""COMPUTED_VALUE"""),1615.45)</f>
        <v>1615.45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IFERROR(__xludf.DUMMYFUNCTION("""COMPUTED_VALUE"""),1627.3)</f>
        <v>1627.3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IFERROR(__xludf.DUMMYFUNCTION("""COMPUTED_VALUE"""),1611.35)</f>
        <v>1611.35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IFERROR(__xludf.DUMMYFUNCTION("""COMPUTED_VALUE"""),1615.15)</f>
        <v>1615.15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IFERROR(__xludf.DUMMYFUNCTION("""COMPUTED_VALUE"""),1603.05)</f>
        <v>1603.05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IFERROR(__xludf.DUMMYFUNCTION("""COMPUTED_VALUE"""),1564.6)</f>
        <v>1564.6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IFERROR(__xludf.DUMMYFUNCTION("""COMPUTED_VALUE"""),1572.7)</f>
        <v>1572.7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IFERROR(__xludf.DUMMYFUNCTION("""COMPUTED_VALUE"""),1580.55)</f>
        <v>1580.55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IFERROR(__xludf.DUMMYFUNCTION("""COMPUTED_VALUE"""),1576.45)</f>
        <v>1576.45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IFERROR(__xludf.DUMMYFUNCTION("""COMPUTED_VALUE"""),1569.05)</f>
        <v>1569.05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IFERROR(__xludf.DUMMYFUNCTION("""COMPUTED_VALUE"""),1596.0)</f>
        <v>1596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IFERROR(__xludf.DUMMYFUNCTION("""COMPUTED_VALUE"""),1584.75)</f>
        <v>1584.75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IFERROR(__xludf.DUMMYFUNCTION("""COMPUTED_VALUE"""),1582.55)</f>
        <v>1582.55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IFERROR(__xludf.DUMMYFUNCTION("""COMPUTED_VALUE"""),1583.95)</f>
        <v>1583.95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IFERROR(__xludf.DUMMYFUNCTION("""COMPUTED_VALUE"""),1608.45)</f>
        <v>1608.45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IFERROR(__xludf.DUMMYFUNCTION("""COMPUTED_VALUE"""),1601.7)</f>
        <v>1601.7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IFERROR(__xludf.DUMMYFUNCTION("""COMPUTED_VALUE"""),1595.8)</f>
        <v>1595.8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IFERROR(__xludf.DUMMYFUNCTION("""COMPUTED_VALUE"""),1599.65)</f>
        <v>1599.65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IFERROR(__xludf.DUMMYFUNCTION("""COMPUTED_VALUE"""),1569.9)</f>
        <v>1569.9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IFERROR(__xludf.DUMMYFUNCTION("""COMPUTED_VALUE"""),1524.1)</f>
        <v>1524.1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IFERROR(__xludf.DUMMYFUNCTION("""COMPUTED_VALUE"""),1528.6)</f>
        <v>1528.6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IFERROR(__xludf.DUMMYFUNCTION("""COMPUTED_VALUE"""),1575.8)</f>
        <v>1575.8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IFERROR(__xludf.DUMMYFUNCTION("""COMPUTED_VALUE"""),1477.3)</f>
        <v>1477.3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IFERROR(__xludf.DUMMYFUNCTION("""COMPUTED_VALUE"""),1517.7)</f>
        <v>1517.7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IFERROR(__xludf.DUMMYFUNCTION("""COMPUTED_VALUE"""),1526.45)</f>
        <v>1526.45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IFERROR(__xludf.DUMMYFUNCTION("""COMPUTED_VALUE"""),1567.7)</f>
        <v>1567.7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IFERROR(__xludf.DUMMYFUNCTION("""COMPUTED_VALUE"""),1565.8)</f>
        <v>1565.8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IFERROR(__xludf.DUMMYFUNCTION("""COMPUTED_VALUE"""),1568.25)</f>
        <v>1568.25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IFERROR(__xludf.DUMMYFUNCTION("""COMPUTED_VALUE"""),1579.1)</f>
        <v>1579.1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IFERROR(__xludf.DUMMYFUNCTION("""COMPUTED_VALUE"""),1590.1)</f>
        <v>1590.1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IFERROR(__xludf.DUMMYFUNCTION("""COMPUTED_VALUE"""),1591.75)</f>
        <v>1591.75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IFERROR(__xludf.DUMMYFUNCTION("""COMPUTED_VALUE"""),1597.95)</f>
        <v>1597.95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IFERROR(__xludf.DUMMYFUNCTION("""COMPUTED_VALUE"""),1594.9)</f>
        <v>1594.9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IFERROR(__xludf.DUMMYFUNCTION("""COMPUTED_VALUE"""),1586.0)</f>
        <v>1586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IFERROR(__xludf.DUMMYFUNCTION("""COMPUTED_VALUE"""),1578.9)</f>
        <v>1578.9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IFERROR(__xludf.DUMMYFUNCTION("""COMPUTED_VALUE"""),1587.65)</f>
        <v>1587.65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IFERROR(__xludf.DUMMYFUNCTION("""COMPUTED_VALUE"""),1603.35)</f>
        <v>1603.35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IFERROR(__xludf.DUMMYFUNCTION("""COMPUTED_VALUE"""),1600.25)</f>
        <v>1600.25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IFERROR(__xludf.DUMMYFUNCTION("""COMPUTED_VALUE"""),1603.1)</f>
        <v>1603.1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IFERROR(__xludf.DUMMYFUNCTION("""COMPUTED_VALUE"""),1588.15)</f>
        <v>1588.15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IFERROR(__xludf.DUMMYFUNCTION("""COMPUTED_VALUE"""),1580.2)</f>
        <v>1580.2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IFERROR(__xludf.DUMMYFUNCTION("""COMPUTED_VALUE"""),1579.75)</f>
        <v>1579.75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IFERROR(__xludf.DUMMYFUNCTION("""COMPUTED_VALUE"""),1594.15)</f>
        <v>1594.15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IFERROR(__xludf.DUMMYFUNCTION("""COMPUTED_VALUE"""),1585.7)</f>
        <v>1585.7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IFERROR(__xludf.DUMMYFUNCTION("""COMPUTED_VALUE"""),1579.6)</f>
        <v>1579.6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IFERROR(__xludf.DUMMYFUNCTION("""COMPUTED_VALUE"""),1570.1)</f>
        <v>1570.1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IFERROR(__xludf.DUMMYFUNCTION("""COMPUTED_VALUE"""),1581.6)</f>
        <v>1581.6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IFERROR(__xludf.DUMMYFUNCTION("""COMPUTED_VALUE"""),1582.55)</f>
        <v>1582.55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IFERROR(__xludf.DUMMYFUNCTION("""COMPUTED_VALUE"""),1587.85)</f>
        <v>1587.85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IFERROR(__xludf.DUMMYFUNCTION("""COMPUTED_VALUE"""),1597.25)</f>
        <v>1597.25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IFERROR(__xludf.DUMMYFUNCTION("""COMPUTED_VALUE"""),1602.2)</f>
        <v>1602.2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IFERROR(__xludf.DUMMYFUNCTION("""COMPUTED_VALUE"""),1609.55)</f>
        <v>1609.55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IFERROR(__xludf.DUMMYFUNCTION("""COMPUTED_VALUE"""),1651.25)</f>
        <v>1651.25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IFERROR(__xludf.DUMMYFUNCTION("""COMPUTED_VALUE"""),1640.25)</f>
        <v>1640.25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IFERROR(__xludf.DUMMYFUNCTION("""COMPUTED_VALUE"""),1631.15)</f>
        <v>1631.15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IFERROR(__xludf.DUMMYFUNCTION("""COMPUTED_VALUE"""),1618.85)</f>
        <v>1618.85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IFERROR(__xludf.DUMMYFUNCTION("""COMPUTED_VALUE"""),1579.25)</f>
        <v>1579.25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IFERROR(__xludf.DUMMYFUNCTION("""COMPUTED_VALUE"""),1571.95)</f>
        <v>1571.95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IFERROR(__xludf.DUMMYFUNCTION("""COMPUTED_VALUE"""),1586.45)</f>
        <v>1586.45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IFERROR(__xludf.DUMMYFUNCTION("""COMPUTED_VALUE"""),1617.15)</f>
        <v>1617.15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IFERROR(__xludf.DUMMYFUNCTION("""COMPUTED_VALUE"""),1642.65)</f>
        <v>1642.65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IFERROR(__xludf.DUMMYFUNCTION("""COMPUTED_VALUE"""),1651.65)</f>
        <v>1651.65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IFERROR(__xludf.DUMMYFUNCTION("""COMPUTED_VALUE"""),1634.8)</f>
        <v>1634.8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IFERROR(__xludf.DUMMYFUNCTION("""COMPUTED_VALUE"""),1623.45)</f>
        <v>1623.45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IFERROR(__xludf.DUMMYFUNCTION("""COMPUTED_VALUE"""),1567.7)</f>
        <v>1567.7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IFERROR(__xludf.DUMMYFUNCTION("""COMPUTED_VALUE"""),1564.1)</f>
        <v>1564.1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IFERROR(__xludf.DUMMYFUNCTION("""COMPUTED_VALUE"""),1571.4)</f>
        <v>1571.4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IFERROR(__xludf.DUMMYFUNCTION("""COMPUTED_VALUE"""),1540.05)</f>
        <v>1540.05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IFERROR(__xludf.DUMMYFUNCTION("""COMPUTED_VALUE"""),1560.2)</f>
        <v>1560.2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IFERROR(__xludf.DUMMYFUNCTION("""COMPUTED_VALUE"""),1559.0)</f>
        <v>1559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IFERROR(__xludf.DUMMYFUNCTION("""COMPUTED_VALUE"""),1543.35)</f>
        <v>1543.35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IFERROR(__xludf.DUMMYFUNCTION("""COMPUTED_VALUE"""),1529.15)</f>
        <v>1529.15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IFERROR(__xludf.DUMMYFUNCTION("""COMPUTED_VALUE"""),1549.9)</f>
        <v>1549.9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IFERROR(__xludf.DUMMYFUNCTION("""COMPUTED_VALUE"""),1551.1)</f>
        <v>1551.1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IFERROR(__xludf.DUMMYFUNCTION("""COMPUTED_VALUE"""),1602.1)</f>
        <v>1602.1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IFERROR(__xludf.DUMMYFUNCTION("""COMPUTED_VALUE"""),1620.95)</f>
        <v>1620.95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IFERROR(__xludf.DUMMYFUNCTION("""COMPUTED_VALUE"""),1625.7)</f>
        <v>1625.7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IFERROR(__xludf.DUMMYFUNCTION("""COMPUTED_VALUE"""),1639.9)</f>
        <v>1639.9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IFERROR(__xludf.DUMMYFUNCTION("""COMPUTED_VALUE"""),1686.2)</f>
        <v>1686.2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IFERROR(__xludf.DUMMYFUNCTION("""COMPUTED_VALUE"""),1719.0)</f>
        <v>1719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IFERROR(__xludf.DUMMYFUNCTION("""COMPUTED_VALUE"""),1713.5)</f>
        <v>1713.5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IFERROR(__xludf.DUMMYFUNCTION("""COMPUTED_VALUE"""),1755.65)</f>
        <v>1755.65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IFERROR(__xludf.DUMMYFUNCTION("""COMPUTED_VALUE"""),1783.05)</f>
        <v>1783.05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IFERROR(__xludf.DUMMYFUNCTION("""COMPUTED_VALUE"""),1840.55)</f>
        <v>1840.55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IFERROR(__xludf.DUMMYFUNCTION("""COMPUTED_VALUE"""),1865.6)</f>
        <v>1865.6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IFERROR(__xludf.DUMMYFUNCTION("""COMPUTED_VALUE"""),1871.9)</f>
        <v>1871.9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IFERROR(__xludf.DUMMYFUNCTION("""COMPUTED_VALUE"""),1864.95)</f>
        <v>1864.95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IFERROR(__xludf.DUMMYFUNCTION("""COMPUTED_VALUE"""),1857.15)</f>
        <v>1857.15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IFERROR(__xludf.DUMMYFUNCTION("""COMPUTED_VALUE"""),1860.45)</f>
        <v>1860.45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IFERROR(__xludf.DUMMYFUNCTION("""COMPUTED_VALUE"""),1824.5)</f>
        <v>1824.5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IFERROR(__xludf.DUMMYFUNCTION("""COMPUTED_VALUE"""),1833.15)</f>
        <v>1833.15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IFERROR(__xludf.DUMMYFUNCTION("""COMPUTED_VALUE"""),1854.85)</f>
        <v>1854.85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IFERROR(__xludf.DUMMYFUNCTION("""COMPUTED_VALUE"""),1894.45)</f>
        <v>1894.45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IFERROR(__xludf.DUMMYFUNCTION("""COMPUTED_VALUE"""),1857.6)</f>
        <v>1857.6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IFERROR(__xludf.DUMMYFUNCTION("""COMPUTED_VALUE"""),1848.7)</f>
        <v>1848.7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IFERROR(__xludf.DUMMYFUNCTION("""COMPUTED_VALUE"""),1888.2)</f>
        <v>1888.2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IFERROR(__xludf.DUMMYFUNCTION("""COMPUTED_VALUE"""),1890.4)</f>
        <v>1890.4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IFERROR(__xludf.DUMMYFUNCTION("""COMPUTED_VALUE"""),1916.8)</f>
        <v>1916.8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IFERROR(__xludf.DUMMYFUNCTION("""COMPUTED_VALUE"""),1919.95)</f>
        <v>1919.95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IFERROR(__xludf.DUMMYFUNCTION("""COMPUTED_VALUE"""),1904.65)</f>
        <v>1904.65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IFERROR(__xludf.DUMMYFUNCTION("""COMPUTED_VALUE"""),1928.5)</f>
        <v>1928.5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IFERROR(__xludf.DUMMYFUNCTION("""COMPUTED_VALUE"""),1982.8)</f>
        <v>1982.8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IFERROR(__xludf.DUMMYFUNCTION("""COMPUTED_VALUE"""),2010.7)</f>
        <v>2010.7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IFERROR(__xludf.DUMMYFUNCTION("""COMPUTED_VALUE"""),1973.4)</f>
        <v>1973.4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IFERROR(__xludf.DUMMYFUNCTION("""COMPUTED_VALUE"""),1975.25)</f>
        <v>1975.25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IFERROR(__xludf.DUMMYFUNCTION("""COMPUTED_VALUE"""),1913.4)</f>
        <v>1913.4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IFERROR(__xludf.DUMMYFUNCTION("""COMPUTED_VALUE"""),1884.55)</f>
        <v>1884.55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IFERROR(__xludf.DUMMYFUNCTION("""COMPUTED_VALUE"""),1879.3)</f>
        <v>1879.3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IFERROR(__xludf.DUMMYFUNCTION("""COMPUTED_VALUE"""),1838.15)</f>
        <v>1838.15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IFERROR(__xludf.DUMMYFUNCTION("""COMPUTED_VALUE"""),1866.95)</f>
        <v>1866.95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IFERROR(__xludf.DUMMYFUNCTION("""COMPUTED_VALUE"""),1875.7)</f>
        <v>1875.7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IFERROR(__xludf.DUMMYFUNCTION("""COMPUTED_VALUE"""),1876.4)</f>
        <v>1876.4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IFERROR(__xludf.DUMMYFUNCTION("""COMPUTED_VALUE"""),1867.2)</f>
        <v>1867.2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IFERROR(__xludf.DUMMYFUNCTION("""COMPUTED_VALUE"""),1853.95)</f>
        <v>1853.95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IFERROR(__xludf.DUMMYFUNCTION("""COMPUTED_VALUE"""),1862.05)</f>
        <v>1862.05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IFERROR(__xludf.DUMMYFUNCTION("""COMPUTED_VALUE"""),1815.8)</f>
        <v>1815.8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IFERROR(__xludf.DUMMYFUNCTION("""COMPUTED_VALUE"""),1819.9)</f>
        <v>1819.9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IFERROR(__xludf.DUMMYFUNCTION("""COMPUTED_VALUE"""),1758.4)</f>
        <v>1758.4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IFERROR(__xludf.DUMMYFUNCTION("""COMPUTED_VALUE"""),1722.6)</f>
        <v>1722.6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IFERROR(__xludf.DUMMYFUNCTION("""COMPUTED_VALUE"""),1739.7)</f>
        <v>1739.7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IFERROR(__xludf.DUMMYFUNCTION("""COMPUTED_VALUE"""),1742.1)</f>
        <v>1742.1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IFERROR(__xludf.DUMMYFUNCTION("""COMPUTED_VALUE"""),1707.4)</f>
        <v>1707.4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IFERROR(__xludf.DUMMYFUNCTION("""COMPUTED_VALUE"""),1730.45)</f>
        <v>1730.45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IFERROR(__xludf.DUMMYFUNCTION("""COMPUTED_VALUE"""),1766.7)</f>
        <v>1766.7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IFERROR(__xludf.DUMMYFUNCTION("""COMPUTED_VALUE"""),1752.45)</f>
        <v>1752.45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IFERROR(__xludf.DUMMYFUNCTION("""COMPUTED_VALUE"""),1750.75)</f>
        <v>1750.75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IFERROR(__xludf.DUMMYFUNCTION("""COMPUTED_VALUE"""),1712.5)</f>
        <v>1712.5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IFERROR(__xludf.DUMMYFUNCTION("""COMPUTED_VALUE"""),1735.65)</f>
        <v>1735.65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IFERROR(__xludf.DUMMYFUNCTION("""COMPUTED_VALUE"""),1748.7)</f>
        <v>1748.7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IFERROR(__xludf.DUMMYFUNCTION("""COMPUTED_VALUE"""),1729.7)</f>
        <v>1729.7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IFERROR(__xludf.DUMMYFUNCTION("""COMPUTED_VALUE"""),1739.75)</f>
        <v>1739.75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IFERROR(__xludf.DUMMYFUNCTION("""COMPUTED_VALUE"""),1717.45)</f>
        <v>1717.45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IFERROR(__xludf.DUMMYFUNCTION("""COMPUTED_VALUE"""),1691.75)</f>
        <v>1691.75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IFERROR(__xludf.DUMMYFUNCTION("""COMPUTED_VALUE"""),1664.45)</f>
        <v>1664.45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IFERROR(__xludf.DUMMYFUNCTION("""COMPUTED_VALUE"""),1639.8)</f>
        <v>1639.8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IFERROR(__xludf.DUMMYFUNCTION("""COMPUTED_VALUE"""),1616.0)</f>
        <v>1616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IFERROR(__xludf.DUMMYFUNCTION("""COMPUTED_VALUE"""),1596.35)</f>
        <v>1596.35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IFERROR(__xludf.DUMMYFUNCTION("""COMPUTED_VALUE"""),1569.25)</f>
        <v>1569.25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IFERROR(__xludf.DUMMYFUNCTION("""COMPUTED_VALUE"""),1600.85)</f>
        <v>1600.85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IFERROR(__xludf.DUMMYFUNCTION("""COMPUTED_VALUE"""),1604.9)</f>
        <v>1604.9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IFERROR(__xludf.DUMMYFUNCTION("""COMPUTED_VALUE"""),1594.4)</f>
        <v>1594.4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IFERROR(__xludf.DUMMYFUNCTION("""COMPUTED_VALUE"""),1600.05)</f>
        <v>1600.05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IFERROR(__xludf.DUMMYFUNCTION("""COMPUTED_VALUE"""),1575.05)</f>
        <v>1575.05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IFERROR(__xludf.DUMMYFUNCTION("""COMPUTED_VALUE"""),1579.95)</f>
        <v>1579.95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IFERROR(__xludf.DUMMYFUNCTION("""COMPUTED_VALUE"""),1596.65)</f>
        <v>1596.65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IFERROR(__xludf.DUMMYFUNCTION("""COMPUTED_VALUE"""),1607.1)</f>
        <v>1607.1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IFERROR(__xludf.DUMMYFUNCTION("""COMPUTED_VALUE"""),1628.1)</f>
        <v>1628.1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IFERROR(__xludf.DUMMYFUNCTION("""COMPUTED_VALUE"""),1644.1)</f>
        <v>1644.1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IFERROR(__xludf.DUMMYFUNCTION("""COMPUTED_VALUE"""),1635.2)</f>
        <v>1635.2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IFERROR(__xludf.DUMMYFUNCTION("""COMPUTED_VALUE"""),1637.05)</f>
        <v>1637.05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IFERROR(__xludf.DUMMYFUNCTION("""COMPUTED_VALUE"""),1663.4)</f>
        <v>1663.4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IFERROR(__xludf.DUMMYFUNCTION("""COMPUTED_VALUE"""),1686.5)</f>
        <v>1686.5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IFERROR(__xludf.DUMMYFUNCTION("""COMPUTED_VALUE"""),1679.3)</f>
        <v>1679.3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IFERROR(__xludf.DUMMYFUNCTION("""COMPUTED_VALUE"""),1679.7)</f>
        <v>1679.7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IFERROR(__xludf.DUMMYFUNCTION("""COMPUTED_VALUE"""),1673.65)</f>
        <v>1673.65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IFERROR(__xludf.DUMMYFUNCTION("""COMPUTED_VALUE"""),1643.15)</f>
        <v>1643.15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IFERROR(__xludf.DUMMYFUNCTION("""COMPUTED_VALUE"""),1630.75)</f>
        <v>1630.75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IFERROR(__xludf.DUMMYFUNCTION("""COMPUTED_VALUE"""),1589.55)</f>
        <v>1589.55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IFERROR(__xludf.DUMMYFUNCTION("""COMPUTED_VALUE"""),1569.65)</f>
        <v>1569.65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IFERROR(__xludf.DUMMYFUNCTION("""COMPUTED_VALUE"""),1563.4)</f>
        <v>1563.4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IFERROR(__xludf.DUMMYFUNCTION("""COMPUTED_VALUE"""),1564.55)</f>
        <v>1564.55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IFERROR(__xludf.DUMMYFUNCTION("""COMPUTED_VALUE"""),1559.3)</f>
        <v>1559.3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IFERROR(__xludf.DUMMYFUNCTION("""COMPUTED_VALUE"""),1579.3)</f>
        <v>1579.3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IFERROR(__xludf.DUMMYFUNCTION("""COMPUTED_VALUE"""),1576.7)</f>
        <v>1576.7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IFERROR(__xludf.DUMMYFUNCTION("""COMPUTED_VALUE"""),1568.1)</f>
        <v>1568.1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IFERROR(__xludf.DUMMYFUNCTION("""COMPUTED_VALUE"""),1576.4)</f>
        <v>1576.4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IFERROR(__xludf.DUMMYFUNCTION("""COMPUTED_VALUE"""),1700.65)</f>
        <v>1700.65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IFERROR(__xludf.DUMMYFUNCTION("""COMPUTED_VALUE"""),1701.1)</f>
        <v>1701.1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IFERROR(__xludf.DUMMYFUNCTION("""COMPUTED_VALUE"""),1684.6)</f>
        <v>1684.6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IFERROR(__xludf.DUMMYFUNCTION("""COMPUTED_VALUE"""),1682.75)</f>
        <v>1682.75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IFERROR(__xludf.DUMMYFUNCTION("""COMPUTED_VALUE"""),1697.0)</f>
        <v>1697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IFERROR(__xludf.DUMMYFUNCTION("""COMPUTED_VALUE"""),1690.3)</f>
        <v>1690.3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IFERROR(__xludf.DUMMYFUNCTION("""COMPUTED_VALUE"""),1701.25)</f>
        <v>1701.25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IFERROR(__xludf.DUMMYFUNCTION("""COMPUTED_VALUE"""),1674.15)</f>
        <v>1674.15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IFERROR(__xludf.DUMMYFUNCTION("""COMPUTED_VALUE"""),1713.5)</f>
        <v>1713.5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IFERROR(__xludf.DUMMYFUNCTION("""COMPUTED_VALUE"""),1671.65)</f>
        <v>1671.65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IFERROR(__xludf.DUMMYFUNCTION("""COMPUTED_VALUE"""),1697.35)</f>
        <v>1697.35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IFERROR(__xludf.DUMMYFUNCTION("""COMPUTED_VALUE"""),1680.65)</f>
        <v>1680.65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IFERROR(__xludf.DUMMYFUNCTION("""COMPUTED_VALUE"""),1735.2)</f>
        <v>1735.2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IFERROR(__xludf.DUMMYFUNCTION("""COMPUTED_VALUE"""),1717.0)</f>
        <v>1717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IFERROR(__xludf.DUMMYFUNCTION("""COMPUTED_VALUE"""),1743.3)</f>
        <v>1743.3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IFERROR(__xludf.DUMMYFUNCTION("""COMPUTED_VALUE"""),1746.15)</f>
        <v>1746.15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IFERROR(__xludf.DUMMYFUNCTION("""COMPUTED_VALUE"""),1728.7)</f>
        <v>1728.7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IFERROR(__xludf.DUMMYFUNCTION("""COMPUTED_VALUE"""),1711.6)</f>
        <v>1711.6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IFERROR(__xludf.DUMMYFUNCTION("""COMPUTED_VALUE"""),1768.95)</f>
        <v>1768.95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IFERROR(__xludf.DUMMYFUNCTION("""COMPUTED_VALUE"""),1790.4)</f>
        <v>1790.4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IFERROR(__xludf.DUMMYFUNCTION("""COMPUTED_VALUE"""),1745.2)</f>
        <v>1745.2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IFERROR(__xludf.DUMMYFUNCTION("""COMPUTED_VALUE"""),1736.1)</f>
        <v>1736.1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IFERROR(__xludf.DUMMYFUNCTION("""COMPUTED_VALUE"""),1794.85)</f>
        <v>1794.85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IFERROR(__xludf.DUMMYFUNCTION("""COMPUTED_VALUE"""),1813.25)</f>
        <v>1813.25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IFERROR(__xludf.DUMMYFUNCTION("""COMPUTED_VALUE"""),1796.75)</f>
        <v>1796.75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IFERROR(__xludf.DUMMYFUNCTION("""COMPUTED_VALUE"""),1788.0)</f>
        <v>1788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IFERROR(__xludf.DUMMYFUNCTION("""COMPUTED_VALUE"""),1798.35)</f>
        <v>1798.35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IFERROR(__xludf.DUMMYFUNCTION("""COMPUTED_VALUE"""),1792.4)</f>
        <v>1792.4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IFERROR(__xludf.DUMMYFUNCTION("""COMPUTED_VALUE"""),1744.85)</f>
        <v>1744.85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IFERROR(__xludf.DUMMYFUNCTION("""COMPUTED_VALUE"""),1788.7)</f>
        <v>1788.7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IFERROR(__xludf.DUMMYFUNCTION("""COMPUTED_VALUE"""),1849.25)</f>
        <v>1849.25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IFERROR(__xludf.DUMMYFUNCTION("""COMPUTED_VALUE"""),1841.3)</f>
        <v>1841.3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IFERROR(__xludf.DUMMYFUNCTION("""COMPUTED_VALUE"""),1894.85)</f>
        <v>1894.85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IFERROR(__xludf.DUMMYFUNCTION("""COMPUTED_VALUE"""),1893.7)</f>
        <v>1893.7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IFERROR(__xludf.DUMMYFUNCTION("""COMPUTED_VALUE"""),1875.35)</f>
        <v>1875.35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IFERROR(__xludf.DUMMYFUNCTION("""COMPUTED_VALUE"""),1881.25)</f>
        <v>1881.25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IFERROR(__xludf.DUMMYFUNCTION("""COMPUTED_VALUE"""),1879.35)</f>
        <v>1879.35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IFERROR(__xludf.DUMMYFUNCTION("""COMPUTED_VALUE"""),1857.8)</f>
        <v>1857.8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IFERROR(__xludf.DUMMYFUNCTION("""COMPUTED_VALUE"""),1875.1)</f>
        <v>1875.1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IFERROR(__xludf.DUMMYFUNCTION("""COMPUTED_VALUE"""),1925.55)</f>
        <v>1925.55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IFERROR(__xludf.DUMMYFUNCTION("""COMPUTED_VALUE"""),1872.3)</f>
        <v>1872.3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IFERROR(__xludf.DUMMYFUNCTION("""COMPUTED_VALUE"""),1838.55)</f>
        <v>1838.55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IFERROR(__xludf.DUMMYFUNCTION("""COMPUTED_VALUE"""),1790.3)</f>
        <v>1790.3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IFERROR(__xludf.DUMMYFUNCTION("""COMPUTED_VALUE"""),1801.8)</f>
        <v>1801.8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IFERROR(__xludf.DUMMYFUNCTION("""COMPUTED_VALUE"""),1845.45)</f>
        <v>1845.45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IFERROR(__xludf.DUMMYFUNCTION("""COMPUTED_VALUE"""),1845.3)</f>
        <v>1845.3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IFERROR(__xludf.DUMMYFUNCTION("""COMPUTED_VALUE"""),1840.35)</f>
        <v>1840.35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IFERROR(__xludf.DUMMYFUNCTION("""COMPUTED_VALUE"""),1805.4)</f>
        <v>1805.4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IFERROR(__xludf.DUMMYFUNCTION("""COMPUTED_VALUE"""),1819.45)</f>
        <v>1819.45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IFERROR(__xludf.DUMMYFUNCTION("""COMPUTED_VALUE"""),1807.45)</f>
        <v>1807.45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IFERROR(__xludf.DUMMYFUNCTION("""COMPUTED_VALUE"""),1871.6)</f>
        <v>1871.6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IFERROR(__xludf.DUMMYFUNCTION("""COMPUTED_VALUE"""),1844.65)</f>
        <v>1844.65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IFERROR(__xludf.DUMMYFUNCTION("""COMPUTED_VALUE"""),1842.25)</f>
        <v>1842.25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IFERROR(__xludf.DUMMYFUNCTION("""COMPUTED_VALUE"""),1851.85)</f>
        <v>1851.85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IFERROR(__xludf.DUMMYFUNCTION("""COMPUTED_VALUE"""),1847.25)</f>
        <v>1847.25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IFERROR(__xludf.DUMMYFUNCTION("""COMPUTED_VALUE"""),1894.15)</f>
        <v>1894.15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IFERROR(__xludf.DUMMYFUNCTION("""COMPUTED_VALUE"""),1945.05)</f>
        <v>1945.05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IFERROR(__xludf.DUMMYFUNCTION("""COMPUTED_VALUE"""),1943.4)</f>
        <v>1943.4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IFERROR(__xludf.DUMMYFUNCTION("""COMPUTED_VALUE"""),2005.75)</f>
        <v>2005.75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IFERROR(__xludf.DUMMYFUNCTION("""COMPUTED_VALUE"""),2007.35)</f>
        <v>2007.35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IFERROR(__xludf.DUMMYFUNCTION("""COMPUTED_VALUE"""),1937.1)</f>
        <v>1937.1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IFERROR(__xludf.DUMMYFUNCTION("""COMPUTED_VALUE"""),1930.95)</f>
        <v>1930.95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IFERROR(__xludf.DUMMYFUNCTION("""COMPUTED_VALUE"""),1920.45)</f>
        <v>1920.45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IFERROR(__xludf.DUMMYFUNCTION("""COMPUTED_VALUE"""),1912.3)</f>
        <v>1912.3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IFERROR(__xludf.DUMMYFUNCTION("""COMPUTED_VALUE"""),1852.65)</f>
        <v>1852.65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IFERROR(__xludf.DUMMYFUNCTION("""COMPUTED_VALUE"""),1903.2)</f>
        <v>1903.2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IFERROR(__xludf.DUMMYFUNCTION("""COMPUTED_VALUE"""),1895.7)</f>
        <v>1895.7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IFERROR(__xludf.DUMMYFUNCTION("""COMPUTED_VALUE"""),1946.3)</f>
        <v>1946.3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IFERROR(__xludf.DUMMYFUNCTION("""COMPUTED_VALUE"""),1968.0)</f>
        <v>1968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IFERROR(__xludf.DUMMYFUNCTION("""COMPUTED_VALUE"""),1969.2)</f>
        <v>1969.2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IFERROR(__xludf.DUMMYFUNCTION("""COMPUTED_VALUE"""),2035.3)</f>
        <v>2035.3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IFERROR(__xludf.DUMMYFUNCTION("""COMPUTED_VALUE"""),2103.5)</f>
        <v>2103.5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IFERROR(__xludf.DUMMYFUNCTION("""COMPUTED_VALUE"""),2077.0)</f>
        <v>2077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IFERROR(__xludf.DUMMYFUNCTION("""COMPUTED_VALUE"""),2100.8)</f>
        <v>2100.8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IFERROR(__xludf.DUMMYFUNCTION("""COMPUTED_VALUE"""),2105.0)</f>
        <v>2105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IFERROR(__xludf.DUMMYFUNCTION("""COMPUTED_VALUE"""),2045.5)</f>
        <v>2045.5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IFERROR(__xludf.DUMMYFUNCTION("""COMPUTED_VALUE"""),2049.7)</f>
        <v>2049.7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IFERROR(__xludf.DUMMYFUNCTION("""COMPUTED_VALUE"""),2066.9)</f>
        <v>2066.9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IFERROR(__xludf.DUMMYFUNCTION("""COMPUTED_VALUE"""),1951.6)</f>
        <v>1951.6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IFERROR(__xludf.DUMMYFUNCTION("""COMPUTED_VALUE"""),1958.0)</f>
        <v>1958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IFERROR(__xludf.DUMMYFUNCTION("""COMPUTED_VALUE"""),2026.2)</f>
        <v>2026.2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IFERROR(__xludf.DUMMYFUNCTION("""COMPUTED_VALUE"""),2035.8)</f>
        <v>2035.8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IFERROR(__xludf.DUMMYFUNCTION("""COMPUTED_VALUE"""),2030.3)</f>
        <v>2030.3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IFERROR(__xludf.DUMMYFUNCTION("""COMPUTED_VALUE"""),2006.0)</f>
        <v>2006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IFERROR(__xludf.DUMMYFUNCTION("""COMPUTED_VALUE"""),1970.0)</f>
        <v>1970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IFERROR(__xludf.DUMMYFUNCTION("""COMPUTED_VALUE"""),2050.4)</f>
        <v>2050.4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IFERROR(__xludf.DUMMYFUNCTION("""COMPUTED_VALUE"""),2018.2)</f>
        <v>2018.2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IFERROR(__xludf.DUMMYFUNCTION("""COMPUTED_VALUE"""),2020.4)</f>
        <v>2020.4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IFERROR(__xludf.DUMMYFUNCTION("""COMPUTED_VALUE"""),2041.9)</f>
        <v>2041.9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IFERROR(__xludf.DUMMYFUNCTION("""COMPUTED_VALUE"""),2033.6)</f>
        <v>2033.6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IFERROR(__xludf.DUMMYFUNCTION("""COMPUTED_VALUE"""),2038.3)</f>
        <v>2038.3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IFERROR(__xludf.DUMMYFUNCTION("""COMPUTED_VALUE"""),2005.1)</f>
        <v>2005.1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IFERROR(__xludf.DUMMYFUNCTION("""COMPUTED_VALUE"""),2037.3)</f>
        <v>2037.3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IFERROR(__xludf.DUMMYFUNCTION("""COMPUTED_VALUE"""),2001.0)</f>
        <v>2001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IFERROR(__xludf.DUMMYFUNCTION("""COMPUTED_VALUE"""),2036.5)</f>
        <v>2036.5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IFERROR(__xludf.DUMMYFUNCTION("""COMPUTED_VALUE"""),2052.6)</f>
        <v>2052.6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IFERROR(__xludf.DUMMYFUNCTION("""COMPUTED_VALUE"""),2029.9)</f>
        <v>2029.9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IFERROR(__xludf.DUMMYFUNCTION("""COMPUTED_VALUE"""),2022.4)</f>
        <v>2022.4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IFERROR(__xludf.DUMMYFUNCTION("""COMPUTED_VALUE"""),2010.9)</f>
        <v>2010.9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IFERROR(__xludf.DUMMYFUNCTION("""COMPUTED_VALUE"""),2017.4)</f>
        <v>2017.4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IFERROR(__xludf.DUMMYFUNCTION("""COMPUTED_VALUE"""),2029.0)</f>
        <v>2029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IFERROR(__xludf.DUMMYFUNCTION("""COMPUTED_VALUE"""),1991.9)</f>
        <v>1991.9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IFERROR(__xludf.DUMMYFUNCTION("""COMPUTED_VALUE"""),1956.1)</f>
        <v>1956.1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IFERROR(__xludf.DUMMYFUNCTION("""COMPUTED_VALUE"""),1944.0)</f>
        <v>1944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IFERROR(__xludf.DUMMYFUNCTION("""COMPUTED_VALUE"""),1990.0)</f>
        <v>1990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IFERROR(__xludf.DUMMYFUNCTION("""COMPUTED_VALUE"""),2017.4)</f>
        <v>2017.4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IFERROR(__xludf.DUMMYFUNCTION("""COMPUTED_VALUE"""),1998.1)</f>
        <v>1998.1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IFERROR(__xludf.DUMMYFUNCTION("""COMPUTED_VALUE"""),2012.9)</f>
        <v>2012.9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IFERROR(__xludf.DUMMYFUNCTION("""COMPUTED_VALUE"""),2028.8)</f>
        <v>2028.8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IFERROR(__xludf.DUMMYFUNCTION("""COMPUTED_VALUE"""),2011.0)</f>
        <v>2011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IFERROR(__xludf.DUMMYFUNCTION("""COMPUTED_VALUE"""),2028.2)</f>
        <v>2028.2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IFERROR(__xludf.DUMMYFUNCTION("""COMPUTED_VALUE"""),2003.3)</f>
        <v>2003.3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IFERROR(__xludf.DUMMYFUNCTION("""COMPUTED_VALUE"""),1981.4)</f>
        <v>1981.4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IFERROR(__xludf.DUMMYFUNCTION("""COMPUTED_VALUE"""),1967.6)</f>
        <v>1967.6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IFERROR(__xludf.DUMMYFUNCTION("""COMPUTED_VALUE"""),1986.2)</f>
        <v>1986.2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IFERROR(__xludf.DUMMYFUNCTION("""COMPUTED_VALUE"""),1997.6)</f>
        <v>1997.6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IFERROR(__xludf.DUMMYFUNCTION("""COMPUTED_VALUE"""),2009.2)</f>
        <v>2009.2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IFERROR(__xludf.DUMMYFUNCTION("""COMPUTED_VALUE"""),2011.8)</f>
        <v>2011.8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IFERROR(__xludf.DUMMYFUNCTION("""COMPUTED_VALUE"""),2053.6)</f>
        <v>2053.6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IFERROR(__xludf.DUMMYFUNCTION("""COMPUTED_VALUE"""),2044.0)</f>
        <v>2044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IFERROR(__xludf.DUMMYFUNCTION("""COMPUTED_VALUE"""),2056.0)</f>
        <v>2056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IFERROR(__xludf.DUMMYFUNCTION("""COMPUTED_VALUE"""),2053.8)</f>
        <v>2053.8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IFERROR(__xludf.DUMMYFUNCTION("""COMPUTED_VALUE"""),2007.9)</f>
        <v>2007.9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IFERROR(__xludf.DUMMYFUNCTION("""COMPUTED_VALUE"""),1980.7)</f>
        <v>1980.7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IFERROR(__xludf.DUMMYFUNCTION("""COMPUTED_VALUE"""),1994.4)</f>
        <v>1994.4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IFERROR(__xludf.DUMMYFUNCTION("""COMPUTED_VALUE"""),2006.4)</f>
        <v>2006.4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IFERROR(__xludf.DUMMYFUNCTION("""COMPUTED_VALUE"""),2018.3)</f>
        <v>2018.3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IFERROR(__xludf.DUMMYFUNCTION("""COMPUTED_VALUE"""),2026.4)</f>
        <v>2026.4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IFERROR(__xludf.DUMMYFUNCTION("""COMPUTED_VALUE"""),2039.4)</f>
        <v>2039.4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IFERROR(__xludf.DUMMYFUNCTION("""COMPUTED_VALUE"""),2017.2)</f>
        <v>2017.2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IFERROR(__xludf.DUMMYFUNCTION("""COMPUTED_VALUE"""),2003.6)</f>
        <v>2003.6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IFERROR(__xludf.DUMMYFUNCTION("""COMPUTED_VALUE"""),2036.5)</f>
        <v>2036.5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IFERROR(__xludf.DUMMYFUNCTION("""COMPUTED_VALUE"""),2036.0)</f>
        <v>2036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IFERROR(__xludf.DUMMYFUNCTION("""COMPUTED_VALUE"""),2026.5)</f>
        <v>2026.5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IFERROR(__xludf.DUMMYFUNCTION("""COMPUTED_VALUE"""),2029.6)</f>
        <v>2029.6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IFERROR(__xludf.DUMMYFUNCTION("""COMPUTED_VALUE"""),2053.9)</f>
        <v>2053.9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IFERROR(__xludf.DUMMYFUNCTION("""COMPUTED_VALUE"""),2039.6)</f>
        <v>2039.6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IFERROR(__xludf.DUMMYFUNCTION("""COMPUTED_VALUE"""),2060.5)</f>
        <v>2060.5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IFERROR(__xludf.DUMMYFUNCTION("""COMPUTED_VALUE"""),2032.3)</f>
        <v>2032.3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IFERROR(__xludf.DUMMYFUNCTION("""COMPUTED_VALUE"""),1985.8)</f>
        <v>1985.8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IFERROR(__xludf.DUMMYFUNCTION("""COMPUTED_VALUE"""),1977.8)</f>
        <v>1977.8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IFERROR(__xludf.DUMMYFUNCTION("""COMPUTED_VALUE"""),1972.6)</f>
        <v>1972.6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IFERROR(__xludf.DUMMYFUNCTION("""COMPUTED_VALUE"""),1959.8)</f>
        <v>1959.8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IFERROR(__xludf.DUMMYFUNCTION("""COMPUTED_VALUE"""),1948.0)</f>
        <v>1948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IFERROR(__xludf.DUMMYFUNCTION("""COMPUTED_VALUE"""),1916.3)</f>
        <v>1916.3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IFERROR(__xludf.DUMMYFUNCTION("""COMPUTED_VALUE"""),1933.6)</f>
        <v>1933.6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IFERROR(__xludf.DUMMYFUNCTION("""COMPUTED_VALUE"""),1939.4)</f>
        <v>1939.4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IFERROR(__xludf.DUMMYFUNCTION("""COMPUTED_VALUE"""),1924.0)</f>
        <v>1924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IFERROR(__xludf.DUMMYFUNCTION("""COMPUTED_VALUE"""),1914.0)</f>
        <v>1914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IFERROR(__xludf.DUMMYFUNCTION("""COMPUTED_VALUE"""),1919.2)</f>
        <v>1919.2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IFERROR(__xludf.DUMMYFUNCTION("""COMPUTED_VALUE"""),1922.8)</f>
        <v>1922.8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IFERROR(__xludf.DUMMYFUNCTION("""COMPUTED_VALUE"""),1908.0)</f>
        <v>1908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IFERROR(__xludf.DUMMYFUNCTION("""COMPUTED_VALUE"""),1914.4)</f>
        <v>1914.4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IFERROR(__xludf.DUMMYFUNCTION("""COMPUTED_VALUE"""),1925.1)</f>
        <v>1925.1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IFERROR(__xludf.DUMMYFUNCTION("""COMPUTED_VALUE"""),1993.5)</f>
        <v>1993.5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IFERROR(__xludf.DUMMYFUNCTION("""COMPUTED_VALUE"""),1972.2)</f>
        <v>1972.2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IFERROR(__xludf.DUMMYFUNCTION("""COMPUTED_VALUE"""),1958.5)</f>
        <v>1958.5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IFERROR(__xludf.DUMMYFUNCTION("""COMPUTED_VALUE"""),1980.0)</f>
        <v>1980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IFERROR(__xludf.DUMMYFUNCTION("""COMPUTED_VALUE"""),1965.9)</f>
        <v>1965.9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IFERROR(__xludf.DUMMYFUNCTION("""COMPUTED_VALUE"""),1963.8)</f>
        <v>1963.8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IFERROR(__xludf.DUMMYFUNCTION("""COMPUTED_VALUE"""),1924.2)</f>
        <v>1924.2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IFERROR(__xludf.DUMMYFUNCTION("""COMPUTED_VALUE"""),1917.6)</f>
        <v>1917.6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IFERROR(__xludf.DUMMYFUNCTION("""COMPUTED_VALUE"""),1913.5)</f>
        <v>1913.5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IFERROR(__xludf.DUMMYFUNCTION("""COMPUTED_VALUE"""),1943.5)</f>
        <v>1943.5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IFERROR(__xludf.DUMMYFUNCTION("""COMPUTED_VALUE"""),1955.9)</f>
        <v>1955.9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IFERROR(__xludf.DUMMYFUNCTION("""COMPUTED_VALUE"""),1966.1)</f>
        <v>1966.1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IFERROR(__xludf.DUMMYFUNCTION("""COMPUTED_VALUE"""),2002.2)</f>
        <v>2002.2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IFERROR(__xludf.DUMMYFUNCTION("""COMPUTED_VALUE"""),2014.4)</f>
        <v>2014.4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IFERROR(__xludf.DUMMYFUNCTION("""COMPUTED_VALUE"""),2008.4)</f>
        <v>2008.4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IFERROR(__xludf.DUMMYFUNCTION("""COMPUTED_VALUE"""),2025.3)</f>
        <v>2025.3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IFERROR(__xludf.DUMMYFUNCTION("""COMPUTED_VALUE"""),2038.2)</f>
        <v>2038.2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IFERROR(__xludf.DUMMYFUNCTION("""COMPUTED_VALUE"""),2037.8)</f>
        <v>2037.8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IFERROR(__xludf.DUMMYFUNCTION("""COMPUTED_VALUE"""),2081.5)</f>
        <v>2081.5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IFERROR(__xludf.DUMMYFUNCTION("""COMPUTED_VALUE"""),2080.0)</f>
        <v>2080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IFERROR(__xludf.DUMMYFUNCTION("""COMPUTED_VALUE"""),2080.3)</f>
        <v>2080.3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IFERROR(__xludf.DUMMYFUNCTION("""COMPUTED_VALUE"""),2057.0)</f>
        <v>2057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IFERROR(__xludf.DUMMYFUNCTION("""COMPUTED_VALUE"""),2069.2)</f>
        <v>2069.2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IFERROR(__xludf.DUMMYFUNCTION("""COMPUTED_VALUE"""),2067.3)</f>
        <v>2067.3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IFERROR(__xludf.DUMMYFUNCTION("""COMPUTED_VALUE"""),2069.5)</f>
        <v>2069.5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IFERROR(__xludf.DUMMYFUNCTION("""COMPUTED_VALUE"""),2084.4)</f>
        <v>2084.4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IFERROR(__xludf.DUMMYFUNCTION("""COMPUTED_VALUE"""),2069.2)</f>
        <v>2069.2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IFERROR(__xludf.DUMMYFUNCTION("""COMPUTED_VALUE"""),2035.6)</f>
        <v>2035.6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IFERROR(__xludf.DUMMYFUNCTION("""COMPUTED_VALUE"""),2003.2)</f>
        <v>2003.2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IFERROR(__xludf.DUMMYFUNCTION("""COMPUTED_VALUE"""),2024.7)</f>
        <v>2024.7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IFERROR(__xludf.DUMMYFUNCTION("""COMPUTED_VALUE"""),2006.4)</f>
        <v>2006.4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IFERROR(__xludf.DUMMYFUNCTION("""COMPUTED_VALUE"""),2007.0)</f>
        <v>2007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IFERROR(__xludf.DUMMYFUNCTION("""COMPUTED_VALUE"""),2000.9)</f>
        <v>2000.9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IFERROR(__xludf.DUMMYFUNCTION("""COMPUTED_VALUE"""),2033.2)</f>
        <v>2033.2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IFERROR(__xludf.DUMMYFUNCTION("""COMPUTED_VALUE"""),2032.6)</f>
        <v>2032.6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IFERROR(__xludf.DUMMYFUNCTION("""COMPUTED_VALUE"""),2013.6)</f>
        <v>2013.6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IFERROR(__xludf.DUMMYFUNCTION("""COMPUTED_VALUE"""),2014.6)</f>
        <v>2014.6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IFERROR(__xludf.DUMMYFUNCTION("""COMPUTED_VALUE"""),2004.3)</f>
        <v>2004.3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IFERROR(__xludf.DUMMYFUNCTION("""COMPUTED_VALUE"""),2020.4)</f>
        <v>2020.4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IFERROR(__xludf.DUMMYFUNCTION("""COMPUTED_VALUE"""),2019.4)</f>
        <v>2019.4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IFERROR(__xludf.DUMMYFUNCTION("""COMPUTED_VALUE"""),2084.1)</f>
        <v>2084.1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IFERROR(__xludf.DUMMYFUNCTION("""COMPUTED_VALUE"""),2090.2)</f>
        <v>2090.2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IFERROR(__xludf.DUMMYFUNCTION("""COMPUTED_VALUE"""),2083.7)</f>
        <v>2083.7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IFERROR(__xludf.DUMMYFUNCTION("""COMPUTED_VALUE"""),2139.8)</f>
        <v>2139.8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IFERROR(__xludf.DUMMYFUNCTION("""COMPUTED_VALUE"""),2169.1)</f>
        <v>2169.1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IFERROR(__xludf.DUMMYFUNCTION("""COMPUTED_VALUE"""),2176.6)</f>
        <v>2176.6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IFERROR(__xludf.DUMMYFUNCTION("""COMPUTED_VALUE"""),2159.5)</f>
        <v>2159.5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IFERROR(__xludf.DUMMYFUNCTION("""COMPUTED_VALUE"""),2170.2)</f>
        <v>2170.2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IFERROR(__xludf.DUMMYFUNCTION("""COMPUTED_VALUE"""),2140.2)</f>
        <v>2140.2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IFERROR(__xludf.DUMMYFUNCTION("""COMPUTED_VALUE"""),2137.0)</f>
        <v>2137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IFERROR(__xludf.DUMMYFUNCTION("""COMPUTED_VALUE"""),2114.6)</f>
        <v>2114.6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IFERROR(__xludf.DUMMYFUNCTION("""COMPUTED_VALUE"""),2088.3)</f>
        <v>2088.3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IFERROR(__xludf.DUMMYFUNCTION("""COMPUTED_VALUE"""),2081.6)</f>
        <v>2081.6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IFERROR(__xludf.DUMMYFUNCTION("""COMPUTED_VALUE"""),2073.2)</f>
        <v>2073.2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IFERROR(__xludf.DUMMYFUNCTION("""COMPUTED_VALUE"""),2063.2)</f>
        <v>2063.2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IFERROR(__xludf.DUMMYFUNCTION("""COMPUTED_VALUE"""),2102.1)</f>
        <v>2102.1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IFERROR(__xludf.DUMMYFUNCTION("""COMPUTED_VALUE"""),2118.3)</f>
        <v>2118.3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IFERROR(__xludf.DUMMYFUNCTION("""COMPUTED_VALUE"""),1989.4)</f>
        <v>1989.4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IFERROR(__xludf.DUMMYFUNCTION("""COMPUTED_VALUE"""),2035.5)</f>
        <v>2035.5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IFERROR(__xludf.DUMMYFUNCTION("""COMPUTED_VALUE"""),2056.2)</f>
        <v>2056.2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IFERROR(__xludf.DUMMYFUNCTION("""COMPUTED_VALUE"""),2065.8)</f>
        <v>2065.8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IFERROR(__xludf.DUMMYFUNCTION("""COMPUTED_VALUE"""),2079.6)</f>
        <v>2079.6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IFERROR(__xludf.DUMMYFUNCTION("""COMPUTED_VALUE"""),2050.2)</f>
        <v>2050.2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IFERROR(__xludf.DUMMYFUNCTION("""COMPUTED_VALUE"""),2050.2)</f>
        <v>2050.2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IFERROR(__xludf.DUMMYFUNCTION("""COMPUTED_VALUE"""),2095.6)</f>
        <v>2095.6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IFERROR(__xludf.DUMMYFUNCTION("""COMPUTED_VALUE"""),2052.4)</f>
        <v>2052.4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IFERROR(__xludf.DUMMYFUNCTION("""COMPUTED_VALUE"""),2030.8)</f>
        <v>2030.8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IFERROR(__xludf.DUMMYFUNCTION("""COMPUTED_VALUE"""),2030.2)</f>
        <v>2030.2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IFERROR(__xludf.DUMMYFUNCTION("""COMPUTED_VALUE"""),2085.1)</f>
        <v>2085.1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IFERROR(__xludf.DUMMYFUNCTION("""COMPUTED_VALUE"""),2103.2)</f>
        <v>2103.2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IFERROR(__xludf.DUMMYFUNCTION("""COMPUTED_VALUE"""),2094.0)</f>
        <v>2094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IFERROR(__xludf.DUMMYFUNCTION("""COMPUTED_VALUE"""),2081.8)</f>
        <v>2081.8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IFERROR(__xludf.DUMMYFUNCTION("""COMPUTED_VALUE"""),2065.9)</f>
        <v>2065.9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IFERROR(__xludf.DUMMYFUNCTION("""COMPUTED_VALUE"""),2046.0)</f>
        <v>2046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IFERROR(__xludf.DUMMYFUNCTION("""COMPUTED_VALUE"""),2049.2)</f>
        <v>2049.2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IFERROR(__xludf.DUMMYFUNCTION("""COMPUTED_VALUE"""),2096.5)</f>
        <v>2096.5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IFERROR(__xludf.DUMMYFUNCTION("""COMPUTED_VALUE"""),2059.2)</f>
        <v>2059.2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IFERROR(__xludf.DUMMYFUNCTION("""COMPUTED_VALUE"""),2069.5)</f>
        <v>2069.5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IFERROR(__xludf.DUMMYFUNCTION("""COMPUTED_VALUE"""),2065.8)</f>
        <v>2065.8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IFERROR(__xludf.DUMMYFUNCTION("""COMPUTED_VALUE"""),2065.8)</f>
        <v>2065.8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IFERROR(__xludf.DUMMYFUNCTION("""COMPUTED_VALUE"""),2083.1)</f>
        <v>2083.1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IFERROR(__xludf.DUMMYFUNCTION("""COMPUTED_VALUE"""),2070.5)</f>
        <v>2070.5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IFERROR(__xludf.DUMMYFUNCTION("""COMPUTED_VALUE"""),2035.2)</f>
        <v>2035.2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IFERROR(__xludf.DUMMYFUNCTION("""COMPUTED_VALUE"""),2021.2)</f>
        <v>2021.2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IFERROR(__xludf.DUMMYFUNCTION("""COMPUTED_VALUE"""),2026.3)</f>
        <v>2026.3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IFERROR(__xludf.DUMMYFUNCTION("""COMPUTED_VALUE"""),2043.8)</f>
        <v>2043.8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IFERROR(__xludf.DUMMYFUNCTION("""COMPUTED_VALUE"""),2049.8)</f>
        <v>2049.8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IFERROR(__xludf.DUMMYFUNCTION("""COMPUTED_VALUE"""),2047.6)</f>
        <v>2047.6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IFERROR(__xludf.DUMMYFUNCTION("""COMPUTED_VALUE"""),2035.7)</f>
        <v>2035.7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IFERROR(__xludf.DUMMYFUNCTION("""COMPUTED_VALUE"""),2017.6)</f>
        <v>2017.6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IFERROR(__xludf.DUMMYFUNCTION("""COMPUTED_VALUE"""),2012.1)</f>
        <v>2012.1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IFERROR(__xludf.DUMMYFUNCTION("""COMPUTED_VALUE"""),2026.4)</f>
        <v>2026.4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IFERROR(__xludf.DUMMYFUNCTION("""COMPUTED_VALUE"""),2039.9)</f>
        <v>2039.9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IFERROR(__xludf.DUMMYFUNCTION("""COMPUTED_VALUE"""),2037.0)</f>
        <v>2037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IFERROR(__xludf.DUMMYFUNCTION("""COMPUTED_VALUE"""),2038.4)</f>
        <v>2038.4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IFERROR(__xludf.DUMMYFUNCTION("""COMPUTED_VALUE"""),2039.2)</f>
        <v>2039.2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IFERROR(__xludf.DUMMYFUNCTION("""COMPUTED_VALUE"""),2044.6)</f>
        <v>2044.6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IFERROR(__xludf.DUMMYFUNCTION("""COMPUTED_VALUE"""),2031.9)</f>
        <v>2031.9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IFERROR(__xludf.DUMMYFUNCTION("""COMPUTED_VALUE"""),2008.9)</f>
        <v>2008.9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IFERROR(__xludf.DUMMYFUNCTION("""COMPUTED_VALUE"""),1992.4)</f>
        <v>1992.4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IFERROR(__xludf.DUMMYFUNCTION("""COMPUTED_VALUE"""),1998.9)</f>
        <v>1998.9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IFERROR(__xludf.DUMMYFUNCTION("""COMPUTED_VALUE"""),2011.2)</f>
        <v>2011.2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IFERROR(__xludf.DUMMYFUNCTION("""COMPUTED_VALUE"""),2000.9)</f>
        <v>2000.9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IFERROR(__xludf.DUMMYFUNCTION("""COMPUTED_VALUE"""),2002.5)</f>
        <v>2002.5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IFERROR(__xludf.DUMMYFUNCTION("""COMPUTED_VALUE"""),2017.8)</f>
        <v>2017.8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IFERROR(__xludf.DUMMYFUNCTION("""COMPUTED_VALUE"""),1958.7)</f>
        <v>1958.7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IFERROR(__xludf.DUMMYFUNCTION("""COMPUTED_VALUE"""),1959.9)</f>
        <v>1959.9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IFERROR(__xludf.DUMMYFUNCTION("""COMPUTED_VALUE"""),1993.1)</f>
        <v>1993.1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IFERROR(__xludf.DUMMYFUNCTION("""COMPUTED_VALUE"""),1949.0)</f>
        <v>1949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IFERROR(__xludf.DUMMYFUNCTION("""COMPUTED_VALUE"""),1917.7)</f>
        <v>1917.7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IFERROR(__xludf.DUMMYFUNCTION("""COMPUTED_VALUE"""),1940.3)</f>
        <v>1940.3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IFERROR(__xludf.DUMMYFUNCTION("""COMPUTED_VALUE"""),1948.1)</f>
        <v>1948.1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IFERROR(__xludf.DUMMYFUNCTION("""COMPUTED_VALUE"""),1952.6)</f>
        <v>1952.6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IFERROR(__xludf.DUMMYFUNCTION("""COMPUTED_VALUE"""),1930.1)</f>
        <v>1930.1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IFERROR(__xludf.DUMMYFUNCTION("""COMPUTED_VALUE"""),2012.7)</f>
        <v>2012.7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IFERROR(__xludf.DUMMYFUNCTION("""COMPUTED_VALUE"""),2019.6)</f>
        <v>2019.6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IFERROR(__xludf.DUMMYFUNCTION("""COMPUTED_VALUE"""),2000.1)</f>
        <v>2000.1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IFERROR(__xludf.DUMMYFUNCTION("""COMPUTED_VALUE"""),2024.2)</f>
        <v>2024.2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IFERROR(__xludf.DUMMYFUNCTION("""COMPUTED_VALUE"""),2024.6)</f>
        <v>2024.6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IFERROR(__xludf.DUMMYFUNCTION("""COMPUTED_VALUE"""),2027.9)</f>
        <v>2027.9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IFERROR(__xludf.DUMMYFUNCTION("""COMPUTED_VALUE"""),2027.0)</f>
        <v>2027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IFERROR(__xludf.DUMMYFUNCTION("""COMPUTED_VALUE"""),2037.1)</f>
        <v>2037.1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IFERROR(__xludf.DUMMYFUNCTION("""COMPUTED_VALUE"""),2023.2)</f>
        <v>2023.2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IFERROR(__xludf.DUMMYFUNCTION("""COMPUTED_VALUE"""),2050.9)</f>
        <v>2050.9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IFERROR(__xludf.DUMMYFUNCTION("""COMPUTED_VALUE"""),2044.4)</f>
        <v>2044.4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IFERROR(__xludf.DUMMYFUNCTION("""COMPUTED_VALUE"""),2060.6)</f>
        <v>2060.6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IFERROR(__xludf.DUMMYFUNCTION("""COMPUTED_VALUE"""),2033.2)</f>
        <v>2033.2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IFERROR(__xludf.DUMMYFUNCTION("""COMPUTED_VALUE"""),2058.5)</f>
        <v>2058.5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IFERROR(__xludf.DUMMYFUNCTION("""COMPUTED_VALUE"""),2051.6)</f>
        <v>2051.6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IFERROR(__xludf.DUMMYFUNCTION("""COMPUTED_VALUE"""),2043.3)</f>
        <v>2043.3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IFERROR(__xludf.DUMMYFUNCTION("""COMPUTED_VALUE"""),2049.3)</f>
        <v>2049.3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IFERROR(__xludf.DUMMYFUNCTION("""COMPUTED_VALUE"""),2041.3)</f>
        <v>2041.3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IFERROR(__xludf.DUMMYFUNCTION("""COMPUTED_VALUE"""),1993.4)</f>
        <v>1993.4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IFERROR(__xludf.DUMMYFUNCTION("""COMPUTED_VALUE"""),1941.9)</f>
        <v>1941.9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IFERROR(__xludf.DUMMYFUNCTION("""COMPUTED_VALUE"""),1889.3)</f>
        <v>1889.3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IFERROR(__xludf.DUMMYFUNCTION("""COMPUTED_VALUE"""),1911.8)</f>
        <v>1911.8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IFERROR(__xludf.DUMMYFUNCTION("""COMPUTED_VALUE"""),1868.9)</f>
        <v>1868.9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IFERROR(__xludf.DUMMYFUNCTION("""COMPUTED_VALUE"""),1841.5)</f>
        <v>1841.5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IFERROR(__xludf.DUMMYFUNCTION("""COMPUTED_VALUE"""),1867.8)</f>
        <v>1867.8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IFERROR(__xludf.DUMMYFUNCTION("""COMPUTED_VALUE"""),1795.3)</f>
        <v>1795.3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IFERROR(__xludf.DUMMYFUNCTION("""COMPUTED_VALUE"""),1770.8)</f>
        <v>1770.8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IFERROR(__xludf.DUMMYFUNCTION("""COMPUTED_VALUE"""),1738.0)</f>
        <v>1738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IFERROR(__xludf.DUMMYFUNCTION("""COMPUTED_VALUE"""),1773.9)</f>
        <v>1773.9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IFERROR(__xludf.DUMMYFUNCTION("""COMPUTED_VALUE"""),1774.7)</f>
        <v>1774.7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IFERROR(__xludf.DUMMYFUNCTION("""COMPUTED_VALUE"""),1791.8)</f>
        <v>1791.8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IFERROR(__xludf.DUMMYFUNCTION("""COMPUTED_VALUE"""),1714.9)</f>
        <v>1714.9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IFERROR(__xludf.DUMMYFUNCTION("""COMPUTED_VALUE"""),1710.3)</f>
        <v>1710.3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IFERROR(__xludf.DUMMYFUNCTION("""COMPUTED_VALUE"""),1675.5)</f>
        <v>1675.5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IFERROR(__xludf.DUMMYFUNCTION("""COMPUTED_VALUE"""),1704.4)</f>
        <v>1704.4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IFERROR(__xludf.DUMMYFUNCTION("""COMPUTED_VALUE"""),1746.2)</f>
        <v>1746.2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IFERROR(__xludf.DUMMYFUNCTION("""COMPUTED_VALUE"""),1694.7)</f>
        <v>1694.7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IFERROR(__xludf.DUMMYFUNCTION("""COMPUTED_VALUE"""),1631.8)</f>
        <v>1631.8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IFERROR(__xludf.DUMMYFUNCTION("""COMPUTED_VALUE"""),1647.0)</f>
        <v>1647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IFERROR(__xludf.DUMMYFUNCTION("""COMPUTED_VALUE"""),1640.7)</f>
        <v>1640.7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IFERROR(__xludf.DUMMYFUNCTION("""COMPUTED_VALUE"""),1672.3)</f>
        <v>1672.3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IFERROR(__xludf.DUMMYFUNCTION("""COMPUTED_VALUE"""),1684.4)</f>
        <v>1684.4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IFERROR(__xludf.DUMMYFUNCTION("""COMPUTED_VALUE"""),1784.6)</f>
        <v>1784.6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IFERROR(__xludf.DUMMYFUNCTION("""COMPUTED_VALUE"""),1767.7)</f>
        <v>1767.7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IFERROR(__xludf.DUMMYFUNCTION("""COMPUTED_VALUE"""),1809.2)</f>
        <v>1809.2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IFERROR(__xludf.DUMMYFUNCTION("""COMPUTED_VALUE"""),1788.3)</f>
        <v>1788.3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IFERROR(__xludf.DUMMYFUNCTION("""COMPUTED_VALUE"""),1825.8)</f>
        <v>1825.8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IFERROR(__xludf.DUMMYFUNCTION("""COMPUTED_VALUE"""),1829.9)</f>
        <v>1829.9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IFERROR(__xludf.DUMMYFUNCTION("""COMPUTED_VALUE"""),1838.9)</f>
        <v>1838.9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IFERROR(__xludf.DUMMYFUNCTION("""COMPUTED_VALUE"""),1830.6)</f>
        <v>1830.6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IFERROR(__xludf.DUMMYFUNCTION("""COMPUTED_VALUE"""),1851.4)</f>
        <v>1851.4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IFERROR(__xludf.DUMMYFUNCTION("""COMPUTED_VALUE"""),1842.9)</f>
        <v>1842.9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IFERROR(__xludf.DUMMYFUNCTION("""COMPUTED_VALUE"""),1792.6)</f>
        <v>1792.6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IFERROR(__xludf.DUMMYFUNCTION("""COMPUTED_VALUE"""),1770.7)</f>
        <v>1770.7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IFERROR(__xludf.DUMMYFUNCTION("""COMPUTED_VALUE"""),1772.2)</f>
        <v>1772.2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IFERROR(__xludf.DUMMYFUNCTION("""COMPUTED_VALUE"""),1779.0)</f>
        <v>1779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IFERROR(__xludf.DUMMYFUNCTION("""COMPUTED_VALUE"""),1764.2)</f>
        <v>1764.2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IFERROR(__xludf.DUMMYFUNCTION("""COMPUTED_VALUE"""),1747.2)</f>
        <v>1747.2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IFERROR(__xludf.DUMMYFUNCTION("""COMPUTED_VALUE"""),1770.4)</f>
        <v>1770.4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IFERROR(__xludf.DUMMYFUNCTION("""COMPUTED_VALUE"""),1794.6)</f>
        <v>1794.6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IFERROR(__xludf.DUMMYFUNCTION("""COMPUTED_VALUE"""),1836.1)</f>
        <v>1836.1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IFERROR(__xludf.DUMMYFUNCTION("""COMPUTED_VALUE"""),1824.5)</f>
        <v>1824.5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IFERROR(__xludf.DUMMYFUNCTION("""COMPUTED_VALUE"""),1818.3)</f>
        <v>1818.3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IFERROR(__xludf.DUMMYFUNCTION("""COMPUTED_VALUE"""),1794.2)</f>
        <v>1794.2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IFERROR(__xludf.DUMMYFUNCTION("""COMPUTED_VALUE"""),1744.8)</f>
        <v>1744.8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IFERROR(__xludf.DUMMYFUNCTION("""COMPUTED_VALUE"""),1728.9)</f>
        <v>1728.9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IFERROR(__xludf.DUMMYFUNCTION("""COMPUTED_VALUE"""),1740.2)</f>
        <v>1740.2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IFERROR(__xludf.DUMMYFUNCTION("""COMPUTED_VALUE"""),1728.1)</f>
        <v>1728.1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IFERROR(__xludf.DUMMYFUNCTION("""COMPUTED_VALUE"""),1753.1)</f>
        <v>1753.1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IFERROR(__xludf.DUMMYFUNCTION("""COMPUTED_VALUE"""),1749.8)</f>
        <v>1749.8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IFERROR(__xludf.DUMMYFUNCTION("""COMPUTED_VALUE"""),1772.0)</f>
        <v>1772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IFERROR(__xludf.DUMMYFUNCTION("""COMPUTED_VALUE"""),1752.2)</f>
        <v>1752.2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IFERROR(__xludf.DUMMYFUNCTION("""COMPUTED_VALUE"""),1766.0)</f>
        <v>1766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IFERROR(__xludf.DUMMYFUNCTION("""COMPUTED_VALUE"""),1807.4)</f>
        <v>1807.4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IFERROR(__xludf.DUMMYFUNCTION("""COMPUTED_VALUE"""),1800.7)</f>
        <v>1800.7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IFERROR(__xludf.DUMMYFUNCTION("""COMPUTED_VALUE"""),1809.1)</f>
        <v>1809.1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IFERROR(__xludf.DUMMYFUNCTION("""COMPUTED_VALUE"""),1783.6)</f>
        <v>1783.6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IFERROR(__xludf.DUMMYFUNCTION("""COMPUTED_VALUE"""),1758.9)</f>
        <v>1758.9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IFERROR(__xludf.DUMMYFUNCTION("""COMPUTED_VALUE"""),1741.4)</f>
        <v>1741.4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IFERROR(__xludf.DUMMYFUNCTION("""COMPUTED_VALUE"""),1734.4)</f>
        <v>1734.4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IFERROR(__xludf.DUMMYFUNCTION("""COMPUTED_VALUE"""),1709.8)</f>
        <v>1709.8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IFERROR(__xludf.DUMMYFUNCTION("""COMPUTED_VALUE"""),1703.2)</f>
        <v>1703.2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IFERROR(__xludf.DUMMYFUNCTION("""COMPUTED_VALUE"""),1674.6)</f>
        <v>1674.6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IFERROR(__xludf.DUMMYFUNCTION("""COMPUTED_VALUE"""),1693.1)</f>
        <v>1693.1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IFERROR(__xludf.DUMMYFUNCTION("""COMPUTED_VALUE"""),1664.2)</f>
        <v>1664.2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IFERROR(__xludf.DUMMYFUNCTION("""COMPUTED_VALUE"""),1645.1)</f>
        <v>1645.1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IFERROR(__xludf.DUMMYFUNCTION("""COMPUTED_VALUE"""),1689.1)</f>
        <v>1689.1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IFERROR(__xludf.DUMMYFUNCTION("""COMPUTED_VALUE"""),1750.2)</f>
        <v>1750.2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IFERROR(__xludf.DUMMYFUNCTION("""COMPUTED_VALUE"""),1787.3)</f>
        <v>1787.3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IFERROR(__xludf.DUMMYFUNCTION("""COMPUTED_VALUE"""),1764.6)</f>
        <v>1764.6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34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IFERROR(__xludf.DUMMYFUNCTION("""COMPUTED_VALUE"""),1009.5)</f>
        <v>1009.5</v>
      </c>
    </row>
    <row r="4">
      <c r="A4" s="4">
        <f>IFERROR(__xludf.DUMMYFUNCTION("""COMPUTED_VALUE"""),44929.64583333333)</f>
        <v>44929.64583</v>
      </c>
      <c r="B4" s="5">
        <f>IFERROR(__xludf.DUMMYFUNCTION("""COMPUTED_VALUE"""),1023.8)</f>
        <v>1023.8</v>
      </c>
    </row>
    <row r="5">
      <c r="A5" s="4">
        <f>IFERROR(__xludf.DUMMYFUNCTION("""COMPUTED_VALUE"""),44930.64583333333)</f>
        <v>44930.64583</v>
      </c>
      <c r="B5" s="5">
        <f>IFERROR(__xludf.DUMMYFUNCTION("""COMPUTED_VALUE"""),1020.3)</f>
        <v>1020.3</v>
      </c>
    </row>
    <row r="6">
      <c r="A6" s="4">
        <f>IFERROR(__xludf.DUMMYFUNCTION("""COMPUTED_VALUE"""),44931.64583333333)</f>
        <v>44931.64583</v>
      </c>
      <c r="B6" s="5">
        <f>IFERROR(__xludf.DUMMYFUNCTION("""COMPUTED_VALUE"""),1011.65)</f>
        <v>1011.65</v>
      </c>
    </row>
    <row r="7">
      <c r="A7" s="4">
        <f>IFERROR(__xludf.DUMMYFUNCTION("""COMPUTED_VALUE"""),44932.64583333333)</f>
        <v>44932.64583</v>
      </c>
      <c r="B7" s="5">
        <f>IFERROR(__xludf.DUMMYFUNCTION("""COMPUTED_VALUE"""),986.15)</f>
        <v>986.15</v>
      </c>
    </row>
    <row r="8">
      <c r="A8" s="4">
        <f>IFERROR(__xludf.DUMMYFUNCTION("""COMPUTED_VALUE"""),44935.64583333333)</f>
        <v>44935.64583</v>
      </c>
      <c r="B8" s="5">
        <f>IFERROR(__xludf.DUMMYFUNCTION("""COMPUTED_VALUE"""),1015.25)</f>
        <v>1015.25</v>
      </c>
    </row>
    <row r="9">
      <c r="A9" s="4">
        <f>IFERROR(__xludf.DUMMYFUNCTION("""COMPUTED_VALUE"""),44936.64583333333)</f>
        <v>44936.64583</v>
      </c>
      <c r="B9" s="5">
        <f>IFERROR(__xludf.DUMMYFUNCTION("""COMPUTED_VALUE"""),1002.65)</f>
        <v>1002.65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IFERROR(__xludf.DUMMYFUNCTION("""COMPUTED_VALUE"""),1006.35)</f>
        <v>1006.35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IFERROR(__xludf.DUMMYFUNCTION("""COMPUTED_VALUE"""),1001.55)</f>
        <v>1001.55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IFERROR(__xludf.DUMMYFUNCTION("""COMPUTED_VALUE"""),1003.15)</f>
        <v>1003.15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IFERROR(__xludf.DUMMYFUNCTION("""COMPUTED_VALUE"""),1034.45)</f>
        <v>1034.45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IFERROR(__xludf.DUMMYFUNCTION("""COMPUTED_VALUE"""),1046.05)</f>
        <v>1046.05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IFERROR(__xludf.DUMMYFUNCTION("""COMPUTED_VALUE"""),1048.35)</f>
        <v>1048.35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IFERROR(__xludf.DUMMYFUNCTION("""COMPUTED_VALUE"""),1053.3)</f>
        <v>1053.3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IFERROR(__xludf.DUMMYFUNCTION("""COMPUTED_VALUE"""),1046.5)</f>
        <v>1046.5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IFERROR(__xludf.DUMMYFUNCTION("""COMPUTED_VALUE"""),1065.3)</f>
        <v>1065.3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IFERROR(__xludf.DUMMYFUNCTION("""COMPUTED_VALUE"""),1070.6)</f>
        <v>1070.6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IFERROR(__xludf.DUMMYFUNCTION("""COMPUTED_VALUE"""),1051.15)</f>
        <v>1051.15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IFERROR(__xludf.DUMMYFUNCTION("""COMPUTED_VALUE"""),1030.1)</f>
        <v>1030.1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IFERROR(__xludf.DUMMYFUNCTION("""COMPUTED_VALUE"""),1036.1)</f>
        <v>1036.1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IFERROR(__xludf.DUMMYFUNCTION("""COMPUTED_VALUE"""),1015.0)</f>
        <v>1015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IFERROR(__xludf.DUMMYFUNCTION("""COMPUTED_VALUE"""),1023.75)</f>
        <v>1023.75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IFERROR(__xludf.DUMMYFUNCTION("""COMPUTED_VALUE"""),1016.65)</f>
        <v>1016.65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IFERROR(__xludf.DUMMYFUNCTION("""COMPUTED_VALUE"""),1011.3)</f>
        <v>1011.3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IFERROR(__xludf.DUMMYFUNCTION("""COMPUTED_VALUE"""),1005.35)</f>
        <v>1005.35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IFERROR(__xludf.DUMMYFUNCTION("""COMPUTED_VALUE"""),1002.45)</f>
        <v>1002.45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IFERROR(__xludf.DUMMYFUNCTION("""COMPUTED_VALUE"""),1011.05)</f>
        <v>1011.05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IFERROR(__xludf.DUMMYFUNCTION("""COMPUTED_VALUE"""),1016.0)</f>
        <v>1016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IFERROR(__xludf.DUMMYFUNCTION("""COMPUTED_VALUE"""),1017.35)</f>
        <v>1017.35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IFERROR(__xludf.DUMMYFUNCTION("""COMPUTED_VALUE"""),1002.5)</f>
        <v>1002.5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IFERROR(__xludf.DUMMYFUNCTION("""COMPUTED_VALUE"""),1012.05)</f>
        <v>1012.05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IFERROR(__xludf.DUMMYFUNCTION("""COMPUTED_VALUE"""),1071.4)</f>
        <v>1071.4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IFERROR(__xludf.DUMMYFUNCTION("""COMPUTED_VALUE"""),1130.25)</f>
        <v>1130.25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IFERROR(__xludf.DUMMYFUNCTION("""COMPUTED_VALUE"""),1129.2)</f>
        <v>1129.2</v>
      </c>
    </row>
    <row r="37">
      <c r="A37" s="4">
        <f>IFERROR(__xludf.DUMMYFUNCTION("""COMPUTED_VALUE"""),44977.64583333333)</f>
        <v>44977.64583</v>
      </c>
      <c r="B37" s="5">
        <f>IFERROR(__xludf.DUMMYFUNCTION("""COMPUTED_VALUE"""),1144.2)</f>
        <v>1144.2</v>
      </c>
    </row>
    <row r="38">
      <c r="A38" s="4">
        <f>IFERROR(__xludf.DUMMYFUNCTION("""COMPUTED_VALUE"""),44978.64583333333)</f>
        <v>44978.64583</v>
      </c>
      <c r="B38" s="5">
        <f>IFERROR(__xludf.DUMMYFUNCTION("""COMPUTED_VALUE"""),1134.45)</f>
        <v>1134.45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IFERROR(__xludf.DUMMYFUNCTION("""COMPUTED_VALUE"""),1125.7)</f>
        <v>1125.7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IFERROR(__xludf.DUMMYFUNCTION("""COMPUTED_VALUE"""),1128.8)</f>
        <v>1128.8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IFERROR(__xludf.DUMMYFUNCTION("""COMPUTED_VALUE"""),1119.0)</f>
        <v>1119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IFERROR(__xludf.DUMMYFUNCTION("""COMPUTED_VALUE"""),1113.95)</f>
        <v>1113.95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IFERROR(__xludf.DUMMYFUNCTION("""COMPUTED_VALUE"""),1100.25)</f>
        <v>1100.25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IFERROR(__xludf.DUMMYFUNCTION("""COMPUTED_VALUE"""),1126.9)</f>
        <v>1126.9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IFERROR(__xludf.DUMMYFUNCTION("""COMPUTED_VALUE"""),1109.8)</f>
        <v>1109.8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IFERROR(__xludf.DUMMYFUNCTION("""COMPUTED_VALUE"""),1085.15)</f>
        <v>1085.15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IFERROR(__xludf.DUMMYFUNCTION("""COMPUTED_VALUE"""),1090.05)</f>
        <v>1090.05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IFERROR(__xludf.DUMMYFUNCTION("""COMPUTED_VALUE"""),1078.3)</f>
        <v>1078.3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IFERROR(__xludf.DUMMYFUNCTION("""COMPUTED_VALUE"""),1060.0)</f>
        <v>1060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IFERROR(__xludf.DUMMYFUNCTION("""COMPUTED_VALUE"""),1061.25)</f>
        <v>1061.25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IFERROR(__xludf.DUMMYFUNCTION("""COMPUTED_VALUE"""),1133.8)</f>
        <v>1133.8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IFERROR(__xludf.DUMMYFUNCTION("""COMPUTED_VALUE"""),1115.3)</f>
        <v>1115.3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IFERROR(__xludf.DUMMYFUNCTION("""COMPUTED_VALUE"""),1114.4)</f>
        <v>1114.4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IFERROR(__xludf.DUMMYFUNCTION("""COMPUTED_VALUE"""),1117.75)</f>
        <v>1117.75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IFERROR(__xludf.DUMMYFUNCTION("""COMPUTED_VALUE"""),1127.15)</f>
        <v>1127.15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IFERROR(__xludf.DUMMYFUNCTION("""COMPUTED_VALUE"""),1109.0)</f>
        <v>1109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IFERROR(__xludf.DUMMYFUNCTION("""COMPUTED_VALUE"""),1095.65)</f>
        <v>1095.65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IFERROR(__xludf.DUMMYFUNCTION("""COMPUTED_VALUE"""),1099.6)</f>
        <v>1099.6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IFERROR(__xludf.DUMMYFUNCTION("""COMPUTED_VALUE"""),1099.45)</f>
        <v>1099.45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IFERROR(__xludf.DUMMYFUNCTION("""COMPUTED_VALUE"""),1101.95)</f>
        <v>1101.95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IFERROR(__xludf.DUMMYFUNCTION("""COMPUTED_VALUE"""),1103.0)</f>
        <v>1103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IFERROR(__xludf.DUMMYFUNCTION("""COMPUTED_VALUE"""),1070.3)</f>
        <v>1070.3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IFERROR(__xludf.DUMMYFUNCTION("""COMPUTED_VALUE"""),1081.1)</f>
        <v>1081.1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IFERROR(__xludf.DUMMYFUNCTION("""COMPUTED_VALUE"""),1101.85)</f>
        <v>1101.85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IFERROR(__xludf.DUMMYFUNCTION("""COMPUTED_VALUE"""),1103.2)</f>
        <v>1103.2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IFERROR(__xludf.DUMMYFUNCTION("""COMPUTED_VALUE"""),1103.5)</f>
        <v>1103.5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IFERROR(__xludf.DUMMYFUNCTION("""COMPUTED_VALUE"""),1092.75)</f>
        <v>1092.75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IFERROR(__xludf.DUMMYFUNCTION("""COMPUTED_VALUE"""),1107.25)</f>
        <v>1107.25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IFERROR(__xludf.DUMMYFUNCTION("""COMPUTED_VALUE"""),1098.25)</f>
        <v>1098.25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IFERROR(__xludf.DUMMYFUNCTION("""COMPUTED_VALUE"""),1109.9)</f>
        <v>1109.9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IFERROR(__xludf.DUMMYFUNCTION("""COMPUTED_VALUE"""),1086.85)</f>
        <v>1086.85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IFERROR(__xludf.DUMMYFUNCTION("""COMPUTED_VALUE"""),1029.95)</f>
        <v>1029.95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IFERROR(__xludf.DUMMYFUNCTION("""COMPUTED_VALUE"""),1025.2)</f>
        <v>1025.2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IFERROR(__xludf.DUMMYFUNCTION("""COMPUTED_VALUE"""),1013.9)</f>
        <v>1013.9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IFERROR(__xludf.DUMMYFUNCTION("""COMPUTED_VALUE"""),1021.8)</f>
        <v>1021.8</v>
      </c>
    </row>
    <row r="76">
      <c r="A76" s="4">
        <f>IFERROR(__xludf.DUMMYFUNCTION("""COMPUTED_VALUE"""),45037.64583333333)</f>
        <v>45037.64583</v>
      </c>
      <c r="B76" s="5">
        <f>IFERROR(__xludf.DUMMYFUNCTION("""COMPUTED_VALUE"""),998.75)</f>
        <v>998.75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IFERROR(__xludf.DUMMYFUNCTION("""COMPUTED_VALUE"""),1006.1)</f>
        <v>1006.1</v>
      </c>
    </row>
    <row r="78">
      <c r="A78" s="4">
        <f>IFERROR(__xludf.DUMMYFUNCTION("""COMPUTED_VALUE"""),45041.64583333333)</f>
        <v>45041.64583</v>
      </c>
      <c r="B78" s="5">
        <f>IFERROR(__xludf.DUMMYFUNCTION("""COMPUTED_VALUE"""),997.0)</f>
        <v>997</v>
      </c>
    </row>
    <row r="79">
      <c r="A79" s="4">
        <f>IFERROR(__xludf.DUMMYFUNCTION("""COMPUTED_VALUE"""),45042.64583333333)</f>
        <v>45042.64583</v>
      </c>
      <c r="B79" s="5">
        <f>IFERROR(__xludf.DUMMYFUNCTION("""COMPUTED_VALUE"""),996.3)</f>
        <v>996.3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IFERROR(__xludf.DUMMYFUNCTION("""COMPUTED_VALUE"""),1003.15)</f>
        <v>1003.15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IFERROR(__xludf.DUMMYFUNCTION("""COMPUTED_VALUE"""),1023.7)</f>
        <v>1023.7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IFERROR(__xludf.DUMMYFUNCTION("""COMPUTED_VALUE"""),1053.45)</f>
        <v>1053.45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IFERROR(__xludf.DUMMYFUNCTION("""COMPUTED_VALUE"""),1039.6)</f>
        <v>1039.6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IFERROR(__xludf.DUMMYFUNCTION("""COMPUTED_VALUE"""),1045.45)</f>
        <v>1045.45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IFERROR(__xludf.DUMMYFUNCTION("""COMPUTED_VALUE"""),1036.4)</f>
        <v>1036.4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IFERROR(__xludf.DUMMYFUNCTION("""COMPUTED_VALUE"""),1043.35)</f>
        <v>1043.35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IFERROR(__xludf.DUMMYFUNCTION("""COMPUTED_VALUE"""),1047.8)</f>
        <v>1047.8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IFERROR(__xludf.DUMMYFUNCTION("""COMPUTED_VALUE"""),1046.15)</f>
        <v>1046.15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IFERROR(__xludf.DUMMYFUNCTION("""COMPUTED_VALUE"""),1044.05)</f>
        <v>1044.05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IFERROR(__xludf.DUMMYFUNCTION("""COMPUTED_VALUE"""),1046.35)</f>
        <v>1046.35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IFERROR(__xludf.DUMMYFUNCTION("""COMPUTED_VALUE"""),1064.45)</f>
        <v>1064.45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IFERROR(__xludf.DUMMYFUNCTION("""COMPUTED_VALUE"""),1057.2)</f>
        <v>1057.2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IFERROR(__xludf.DUMMYFUNCTION("""COMPUTED_VALUE"""),1054.15)</f>
        <v>1054.15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IFERROR(__xludf.DUMMYFUNCTION("""COMPUTED_VALUE"""),1048.7)</f>
        <v>1048.7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IFERROR(__xludf.DUMMYFUNCTION("""COMPUTED_VALUE"""),1072.15)</f>
        <v>1072.15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IFERROR(__xludf.DUMMYFUNCTION("""COMPUTED_VALUE"""),1104.45)</f>
        <v>1104.45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IFERROR(__xludf.DUMMYFUNCTION("""COMPUTED_VALUE"""),1090.5)</f>
        <v>1090.5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IFERROR(__xludf.DUMMYFUNCTION("""COMPUTED_VALUE"""),1098.75)</f>
        <v>1098.75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IFERROR(__xludf.DUMMYFUNCTION("""COMPUTED_VALUE"""),1098.1)</f>
        <v>1098.1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IFERROR(__xludf.DUMMYFUNCTION("""COMPUTED_VALUE"""),1114.75)</f>
        <v>1114.75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IFERROR(__xludf.DUMMYFUNCTION("""COMPUTED_VALUE"""),1114.05)</f>
        <v>1114.05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IFERROR(__xludf.DUMMYFUNCTION("""COMPUTED_VALUE"""),1098.4)</f>
        <v>1098.4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IFERROR(__xludf.DUMMYFUNCTION("""COMPUTED_VALUE"""),1115.55)</f>
        <v>1115.55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IFERROR(__xludf.DUMMYFUNCTION("""COMPUTED_VALUE"""),1120.8)</f>
        <v>1120.8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IFERROR(__xludf.DUMMYFUNCTION("""COMPUTED_VALUE"""),1123.1)</f>
        <v>1123.1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IFERROR(__xludf.DUMMYFUNCTION("""COMPUTED_VALUE"""),1109.35)</f>
        <v>1109.35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IFERROR(__xludf.DUMMYFUNCTION("""COMPUTED_VALUE"""),1086.25)</f>
        <v>1086.25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IFERROR(__xludf.DUMMYFUNCTION("""COMPUTED_VALUE"""),1095.7)</f>
        <v>1095.7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IFERROR(__xludf.DUMMYFUNCTION("""COMPUTED_VALUE"""),1071.3)</f>
        <v>1071.3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IFERROR(__xludf.DUMMYFUNCTION("""COMPUTED_VALUE"""),1063.05)</f>
        <v>1063.05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IFERROR(__xludf.DUMMYFUNCTION("""COMPUTED_VALUE"""),1074.75)</f>
        <v>1074.75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IFERROR(__xludf.DUMMYFUNCTION("""COMPUTED_VALUE"""),1079.4)</f>
        <v>1079.4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IFERROR(__xludf.DUMMYFUNCTION("""COMPUTED_VALUE"""),1077.6)</f>
        <v>1077.6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IFERROR(__xludf.DUMMYFUNCTION("""COMPUTED_VALUE"""),1081.5)</f>
        <v>1081.5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IFERROR(__xludf.DUMMYFUNCTION("""COMPUTED_VALUE"""),1077.2)</f>
        <v>1077.2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IFERROR(__xludf.DUMMYFUNCTION("""COMPUTED_VALUE"""),1093.6)</f>
        <v>1093.6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IFERROR(__xludf.DUMMYFUNCTION("""COMPUTED_VALUE"""),1107.35)</f>
        <v>1107.35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IFERROR(__xludf.DUMMYFUNCTION("""COMPUTED_VALUE"""),1119.9)</f>
        <v>1119.9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IFERROR(__xludf.DUMMYFUNCTION("""COMPUTED_VALUE"""),1119.05)</f>
        <v>1119.05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IFERROR(__xludf.DUMMYFUNCTION("""COMPUTED_VALUE"""),1115.5)</f>
        <v>1115.5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IFERROR(__xludf.DUMMYFUNCTION("""COMPUTED_VALUE"""),1111.9)</f>
        <v>1111.9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IFERROR(__xludf.DUMMYFUNCTION("""COMPUTED_VALUE"""),1119.7)</f>
        <v>1119.7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IFERROR(__xludf.DUMMYFUNCTION("""COMPUTED_VALUE"""),1108.1)</f>
        <v>1108.1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IFERROR(__xludf.DUMMYFUNCTION("""COMPUTED_VALUE"""),1130.85)</f>
        <v>1130.85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IFERROR(__xludf.DUMMYFUNCTION("""COMPUTED_VALUE"""),1121.45)</f>
        <v>1121.45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IFERROR(__xludf.DUMMYFUNCTION("""COMPUTED_VALUE"""),1148.0)</f>
        <v>1148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IFERROR(__xludf.DUMMYFUNCTION("""COMPUTED_VALUE"""),1175.0)</f>
        <v>1175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IFERROR(__xludf.DUMMYFUNCTION("""COMPUTED_VALUE"""),1179.25)</f>
        <v>1179.25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IFERROR(__xludf.DUMMYFUNCTION("""COMPUTED_VALUE"""),1156.0)</f>
        <v>1156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IFERROR(__xludf.DUMMYFUNCTION("""COMPUTED_VALUE"""),1147.15)</f>
        <v>1147.15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IFERROR(__xludf.DUMMYFUNCTION("""COMPUTED_VALUE"""),1161.45)</f>
        <v>1161.45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IFERROR(__xludf.DUMMYFUNCTION("""COMPUTED_VALUE"""),1159.4)</f>
        <v>1159.4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IFERROR(__xludf.DUMMYFUNCTION("""COMPUTED_VALUE"""),1175.25)</f>
        <v>1175.25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IFERROR(__xludf.DUMMYFUNCTION("""COMPUTED_VALUE"""),1228.65)</f>
        <v>1228.65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IFERROR(__xludf.DUMMYFUNCTION("""COMPUTED_VALUE"""),1242.4)</f>
        <v>1242.4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IFERROR(__xludf.DUMMYFUNCTION("""COMPUTED_VALUE"""),1247.55)</f>
        <v>1247.55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IFERROR(__xludf.DUMMYFUNCTION("""COMPUTED_VALUE"""),1244.7)</f>
        <v>1244.7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IFERROR(__xludf.DUMMYFUNCTION("""COMPUTED_VALUE"""),1252.95)</f>
        <v>1252.95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IFERROR(__xludf.DUMMYFUNCTION("""COMPUTED_VALUE"""),1195.1)</f>
        <v>1195.1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IFERROR(__xludf.DUMMYFUNCTION("""COMPUTED_VALUE"""),1161.85)</f>
        <v>1161.85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IFERROR(__xludf.DUMMYFUNCTION("""COMPUTED_VALUE"""),1156.5)</f>
        <v>1156.5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IFERROR(__xludf.DUMMYFUNCTION("""COMPUTED_VALUE"""),1143.2)</f>
        <v>1143.2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IFERROR(__xludf.DUMMYFUNCTION("""COMPUTED_VALUE"""),1099.9)</f>
        <v>1099.9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IFERROR(__xludf.DUMMYFUNCTION("""COMPUTED_VALUE"""),1091.05)</f>
        <v>1091.05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IFERROR(__xludf.DUMMYFUNCTION("""COMPUTED_VALUE"""),1115.5)</f>
        <v>1115.5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IFERROR(__xludf.DUMMYFUNCTION("""COMPUTED_VALUE"""),1143.5)</f>
        <v>1143.5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IFERROR(__xludf.DUMMYFUNCTION("""COMPUTED_VALUE"""),1145.65)</f>
        <v>1145.65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IFERROR(__xludf.DUMMYFUNCTION("""COMPUTED_VALUE"""),1142.8)</f>
        <v>1142.8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IFERROR(__xludf.DUMMYFUNCTION("""COMPUTED_VALUE"""),1175.2)</f>
        <v>1175.2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IFERROR(__xludf.DUMMYFUNCTION("""COMPUTED_VALUE"""),1183.65)</f>
        <v>1183.65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IFERROR(__xludf.DUMMYFUNCTION("""COMPUTED_VALUE"""),1205.4)</f>
        <v>1205.4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IFERROR(__xludf.DUMMYFUNCTION("""COMPUTED_VALUE"""),1228.0)</f>
        <v>1228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IFERROR(__xludf.DUMMYFUNCTION("""COMPUTED_VALUE"""),1235.8)</f>
        <v>1235.8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IFERROR(__xludf.DUMMYFUNCTION("""COMPUTED_VALUE"""),1220.45)</f>
        <v>1220.45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IFERROR(__xludf.DUMMYFUNCTION("""COMPUTED_VALUE"""),1219.75)</f>
        <v>1219.75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IFERROR(__xludf.DUMMYFUNCTION("""COMPUTED_VALUE"""),1227.85)</f>
        <v>1227.85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IFERROR(__xludf.DUMMYFUNCTION("""COMPUTED_VALUE"""),1231.75)</f>
        <v>1231.75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IFERROR(__xludf.DUMMYFUNCTION("""COMPUTED_VALUE"""),1210.8)</f>
        <v>1210.8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IFERROR(__xludf.DUMMYFUNCTION("""COMPUTED_VALUE"""),1218.85)</f>
        <v>1218.85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IFERROR(__xludf.DUMMYFUNCTION("""COMPUTED_VALUE"""),1213.2)</f>
        <v>1213.2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IFERROR(__xludf.DUMMYFUNCTION("""COMPUTED_VALUE"""),1201.0)</f>
        <v>1201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IFERROR(__xludf.DUMMYFUNCTION("""COMPUTED_VALUE"""),1199.1)</f>
        <v>1199.1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IFERROR(__xludf.DUMMYFUNCTION("""COMPUTED_VALUE"""),1189.5)</f>
        <v>1189.5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IFERROR(__xludf.DUMMYFUNCTION("""COMPUTED_VALUE"""),1184.75)</f>
        <v>1184.75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IFERROR(__xludf.DUMMYFUNCTION("""COMPUTED_VALUE"""),1198.0)</f>
        <v>1198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IFERROR(__xludf.DUMMYFUNCTION("""COMPUTED_VALUE"""),1197.2)</f>
        <v>1197.2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IFERROR(__xludf.DUMMYFUNCTION("""COMPUTED_VALUE"""),1201.95)</f>
        <v>1201.95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IFERROR(__xludf.DUMMYFUNCTION("""COMPUTED_VALUE"""),1228.05)</f>
        <v>1228.05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IFERROR(__xludf.DUMMYFUNCTION("""COMPUTED_VALUE"""),1256.75)</f>
        <v>1256.75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IFERROR(__xludf.DUMMYFUNCTION("""COMPUTED_VALUE"""),1254.55)</f>
        <v>1254.55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IFERROR(__xludf.DUMMYFUNCTION("""COMPUTED_VALUE"""),1248.95)</f>
        <v>1248.95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IFERROR(__xludf.DUMMYFUNCTION("""COMPUTED_VALUE"""),1269.25)</f>
        <v>1269.25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IFERROR(__xludf.DUMMYFUNCTION("""COMPUTED_VALUE"""),1262.95)</f>
        <v>1262.95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IFERROR(__xludf.DUMMYFUNCTION("""COMPUTED_VALUE"""),1268.85)</f>
        <v>1268.85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IFERROR(__xludf.DUMMYFUNCTION("""COMPUTED_VALUE"""),1266.0)</f>
        <v>1266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IFERROR(__xludf.DUMMYFUNCTION("""COMPUTED_VALUE"""),1260.4)</f>
        <v>1260.4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IFERROR(__xludf.DUMMYFUNCTION("""COMPUTED_VALUE"""),1279.85)</f>
        <v>1279.85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IFERROR(__xludf.DUMMYFUNCTION("""COMPUTED_VALUE"""),1300.05)</f>
        <v>1300.05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IFERROR(__xludf.DUMMYFUNCTION("""COMPUTED_VALUE"""),1289.8)</f>
        <v>1289.8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IFERROR(__xludf.DUMMYFUNCTION("""COMPUTED_VALUE"""),1274.35)</f>
        <v>1274.35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IFERROR(__xludf.DUMMYFUNCTION("""COMPUTED_VALUE"""),1291.65)</f>
        <v>1291.65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IFERROR(__xludf.DUMMYFUNCTION("""COMPUTED_VALUE"""),1305.35)</f>
        <v>1305.35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IFERROR(__xludf.DUMMYFUNCTION("""COMPUTED_VALUE"""),1299.45)</f>
        <v>1299.45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IFERROR(__xludf.DUMMYFUNCTION("""COMPUTED_VALUE"""),1282.3)</f>
        <v>1282.3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IFERROR(__xludf.DUMMYFUNCTION("""COMPUTED_VALUE"""),1288.65)</f>
        <v>1288.65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IFERROR(__xludf.DUMMYFUNCTION("""COMPUTED_VALUE"""),1229.5)</f>
        <v>1229.5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IFERROR(__xludf.DUMMYFUNCTION("""COMPUTED_VALUE"""),1222.8)</f>
        <v>1222.8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IFERROR(__xludf.DUMMYFUNCTION("""COMPUTED_VALUE"""),1216.2)</f>
        <v>1216.2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IFERROR(__xludf.DUMMYFUNCTION("""COMPUTED_VALUE"""),1205.0)</f>
        <v>1205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IFERROR(__xludf.DUMMYFUNCTION("""COMPUTED_VALUE"""),1205.6)</f>
        <v>1205.6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IFERROR(__xludf.DUMMYFUNCTION("""COMPUTED_VALUE"""),1216.9)</f>
        <v>1216.9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IFERROR(__xludf.DUMMYFUNCTION("""COMPUTED_VALUE"""),1212.65)</f>
        <v>1212.65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IFERROR(__xludf.DUMMYFUNCTION("""COMPUTED_VALUE"""),1227.75)</f>
        <v>1227.75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IFERROR(__xludf.DUMMYFUNCTION("""COMPUTED_VALUE"""),1231.6)</f>
        <v>1231.6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IFERROR(__xludf.DUMMYFUNCTION("""COMPUTED_VALUE"""),1198.75)</f>
        <v>1198.75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IFERROR(__xludf.DUMMYFUNCTION("""COMPUTED_VALUE"""),1194.1)</f>
        <v>1194.1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IFERROR(__xludf.DUMMYFUNCTION("""COMPUTED_VALUE"""),1184.6)</f>
        <v>1184.6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IFERROR(__xludf.DUMMYFUNCTION("""COMPUTED_VALUE"""),1197.6)</f>
        <v>1197.6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IFERROR(__xludf.DUMMYFUNCTION("""COMPUTED_VALUE"""),1187.1)</f>
        <v>1187.1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IFERROR(__xludf.DUMMYFUNCTION("""COMPUTED_VALUE"""),1172.15)</f>
        <v>1172.15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IFERROR(__xludf.DUMMYFUNCTION("""COMPUTED_VALUE"""),1170.7)</f>
        <v>1170.7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IFERROR(__xludf.DUMMYFUNCTION("""COMPUTED_VALUE"""),1155.95)</f>
        <v>1155.95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IFERROR(__xludf.DUMMYFUNCTION("""COMPUTED_VALUE"""),1142.15)</f>
        <v>1142.15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IFERROR(__xludf.DUMMYFUNCTION("""COMPUTED_VALUE"""),1115.45)</f>
        <v>1115.45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IFERROR(__xludf.DUMMYFUNCTION("""COMPUTED_VALUE"""),1120.55)</f>
        <v>1120.55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IFERROR(__xludf.DUMMYFUNCTION("""COMPUTED_VALUE"""),1126.9)</f>
        <v>1126.9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IFERROR(__xludf.DUMMYFUNCTION("""COMPUTED_VALUE"""),1133.15)</f>
        <v>1133.15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IFERROR(__xludf.DUMMYFUNCTION("""COMPUTED_VALUE"""),1125.1)</f>
        <v>1125.1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IFERROR(__xludf.DUMMYFUNCTION("""COMPUTED_VALUE"""),1115.5)</f>
        <v>1115.5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IFERROR(__xludf.DUMMYFUNCTION("""COMPUTED_VALUE"""),1133.1)</f>
        <v>1133.1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IFERROR(__xludf.DUMMYFUNCTION("""COMPUTED_VALUE"""),1142.15)</f>
        <v>1142.15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IFERROR(__xludf.DUMMYFUNCTION("""COMPUTED_VALUE"""),1149.0)</f>
        <v>1149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IFERROR(__xludf.DUMMYFUNCTION("""COMPUTED_VALUE"""),1139.15)</f>
        <v>1139.15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IFERROR(__xludf.DUMMYFUNCTION("""COMPUTED_VALUE"""),1123.95)</f>
        <v>1123.95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IFERROR(__xludf.DUMMYFUNCTION("""COMPUTED_VALUE"""),1138.15)</f>
        <v>1138.15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IFERROR(__xludf.DUMMYFUNCTION("""COMPUTED_VALUE"""),1131.35)</f>
        <v>1131.35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IFERROR(__xludf.DUMMYFUNCTION("""COMPUTED_VALUE"""),1173.75)</f>
        <v>1173.75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IFERROR(__xludf.DUMMYFUNCTION("""COMPUTED_VALUE"""),1207.2)</f>
        <v>1207.2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IFERROR(__xludf.DUMMYFUNCTION("""COMPUTED_VALUE"""),1202.75)</f>
        <v>1202.75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IFERROR(__xludf.DUMMYFUNCTION("""COMPUTED_VALUE"""),1211.8)</f>
        <v>1211.8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IFERROR(__xludf.DUMMYFUNCTION("""COMPUTED_VALUE"""),1204.5)</f>
        <v>1204.5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IFERROR(__xludf.DUMMYFUNCTION("""COMPUTED_VALUE"""),1215.4)</f>
        <v>1215.4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IFERROR(__xludf.DUMMYFUNCTION("""COMPUTED_VALUE"""),1210.9)</f>
        <v>1210.9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IFERROR(__xludf.DUMMYFUNCTION("""COMPUTED_VALUE"""),1197.85)</f>
        <v>1197.85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IFERROR(__xludf.DUMMYFUNCTION("""COMPUTED_VALUE"""),1202.4)</f>
        <v>1202.4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IFERROR(__xludf.DUMMYFUNCTION("""COMPUTED_VALUE"""),1221.7)</f>
        <v>1221.7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IFERROR(__xludf.DUMMYFUNCTION("""COMPUTED_VALUE"""),1220.95)</f>
        <v>1220.95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IFERROR(__xludf.DUMMYFUNCTION("""COMPUTED_VALUE"""),1220.55)</f>
        <v>1220.55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IFERROR(__xludf.DUMMYFUNCTION("""COMPUTED_VALUE"""),1223.9)</f>
        <v>1223.9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IFERROR(__xludf.DUMMYFUNCTION("""COMPUTED_VALUE"""),1220.6)</f>
        <v>1220.6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IFERROR(__xludf.DUMMYFUNCTION("""COMPUTED_VALUE"""),1225.2)</f>
        <v>1225.2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IFERROR(__xludf.DUMMYFUNCTION("""COMPUTED_VALUE"""),1223.25)</f>
        <v>1223.25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IFERROR(__xludf.DUMMYFUNCTION("""COMPUTED_VALUE"""),1225.3)</f>
        <v>1225.3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IFERROR(__xludf.DUMMYFUNCTION("""COMPUTED_VALUE"""),1233.3)</f>
        <v>1233.3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IFERROR(__xludf.DUMMYFUNCTION("""COMPUTED_VALUE"""),1226.15)</f>
        <v>1226.15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IFERROR(__xludf.DUMMYFUNCTION("""COMPUTED_VALUE"""),1216.1)</f>
        <v>1216.1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IFERROR(__xludf.DUMMYFUNCTION("""COMPUTED_VALUE"""),1264.7)</f>
        <v>1264.7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IFERROR(__xludf.DUMMYFUNCTION("""COMPUTED_VALUE"""),1306.1)</f>
        <v>1306.1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IFERROR(__xludf.DUMMYFUNCTION("""COMPUTED_VALUE"""),1291.75)</f>
        <v>1291.75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IFERROR(__xludf.DUMMYFUNCTION("""COMPUTED_VALUE"""),1281.45)</f>
        <v>1281.45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IFERROR(__xludf.DUMMYFUNCTION("""COMPUTED_VALUE"""),1248.6)</f>
        <v>1248.6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IFERROR(__xludf.DUMMYFUNCTION("""COMPUTED_VALUE"""),1250.1)</f>
        <v>1250.1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IFERROR(__xludf.DUMMYFUNCTION("""COMPUTED_VALUE"""),1275.15)</f>
        <v>1275.15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IFERROR(__xludf.DUMMYFUNCTION("""COMPUTED_VALUE"""),1282.0)</f>
        <v>1282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IFERROR(__xludf.DUMMYFUNCTION("""COMPUTED_VALUE"""),1280.15)</f>
        <v>1280.15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IFERROR(__xludf.DUMMYFUNCTION("""COMPUTED_VALUE"""),1285.95)</f>
        <v>1285.95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IFERROR(__xludf.DUMMYFUNCTION("""COMPUTED_VALUE"""),1272.65)</f>
        <v>1272.65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IFERROR(__xludf.DUMMYFUNCTION("""COMPUTED_VALUE"""),1297.15)</f>
        <v>1297.15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IFERROR(__xludf.DUMMYFUNCTION("""COMPUTED_VALUE"""),1278.1)</f>
        <v>1278.1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IFERROR(__xludf.DUMMYFUNCTION("""COMPUTED_VALUE"""),1244.2)</f>
        <v>1244.2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IFERROR(__xludf.DUMMYFUNCTION("""COMPUTED_VALUE"""),1247.5)</f>
        <v>1247.5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IFERROR(__xludf.DUMMYFUNCTION("""COMPUTED_VALUE"""),1248.3)</f>
        <v>1248.3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IFERROR(__xludf.DUMMYFUNCTION("""COMPUTED_VALUE"""),1228.95)</f>
        <v>1228.95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IFERROR(__xludf.DUMMYFUNCTION("""COMPUTED_VALUE"""),1235.65)</f>
        <v>1235.65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IFERROR(__xludf.DUMMYFUNCTION("""COMPUTED_VALUE"""),1240.9)</f>
        <v>1240.9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IFERROR(__xludf.DUMMYFUNCTION("""COMPUTED_VALUE"""),1249.4)</f>
        <v>1249.4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IFERROR(__xludf.DUMMYFUNCTION("""COMPUTED_VALUE"""),1308.05)</f>
        <v>1308.05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IFERROR(__xludf.DUMMYFUNCTION("""COMPUTED_VALUE"""),1337.65)</f>
        <v>1337.65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IFERROR(__xludf.DUMMYFUNCTION("""COMPUTED_VALUE"""),1320.4)</f>
        <v>1320.4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IFERROR(__xludf.DUMMYFUNCTION("""COMPUTED_VALUE"""),1326.75)</f>
        <v>1326.75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IFERROR(__xludf.DUMMYFUNCTION("""COMPUTED_VALUE"""),1355.15)</f>
        <v>1355.15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IFERROR(__xludf.DUMMYFUNCTION("""COMPUTED_VALUE"""),1389.9)</f>
        <v>1389.9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IFERROR(__xludf.DUMMYFUNCTION("""COMPUTED_VALUE"""),1366.65)</f>
        <v>1366.65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IFERROR(__xludf.DUMMYFUNCTION("""COMPUTED_VALUE"""),1407.95)</f>
        <v>1407.95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IFERROR(__xludf.DUMMYFUNCTION("""COMPUTED_VALUE"""),1322.05)</f>
        <v>1322.05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IFERROR(__xludf.DUMMYFUNCTION("""COMPUTED_VALUE"""),1314.35)</f>
        <v>1314.35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IFERROR(__xludf.DUMMYFUNCTION("""COMPUTED_VALUE"""),1317.85)</f>
        <v>1317.85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IFERROR(__xludf.DUMMYFUNCTION("""COMPUTED_VALUE"""),1333.65)</f>
        <v>1333.65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IFERROR(__xludf.DUMMYFUNCTION("""COMPUTED_VALUE"""),1312.5)</f>
        <v>1312.5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IFERROR(__xludf.DUMMYFUNCTION("""COMPUTED_VALUE"""),1338.1)</f>
        <v>1338.1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IFERROR(__xludf.DUMMYFUNCTION("""COMPUTED_VALUE"""),1332.75)</f>
        <v>1332.75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IFERROR(__xludf.DUMMYFUNCTION("""COMPUTED_VALUE"""),1351.05)</f>
        <v>1351.05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IFERROR(__xludf.DUMMYFUNCTION("""COMPUTED_VALUE"""),1318.0)</f>
        <v>1318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IFERROR(__xludf.DUMMYFUNCTION("""COMPUTED_VALUE"""),1309.25)</f>
        <v>1309.25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IFERROR(__xludf.DUMMYFUNCTION("""COMPUTED_VALUE"""),1311.05)</f>
        <v>1311.05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IFERROR(__xludf.DUMMYFUNCTION("""COMPUTED_VALUE"""),1318.8)</f>
        <v>1318.8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IFERROR(__xludf.DUMMYFUNCTION("""COMPUTED_VALUE"""),1328.45)</f>
        <v>1328.45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IFERROR(__xludf.DUMMYFUNCTION("""COMPUTED_VALUE"""),1292.9)</f>
        <v>1292.9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IFERROR(__xludf.DUMMYFUNCTION("""COMPUTED_VALUE"""),1300.35)</f>
        <v>1300.35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IFERROR(__xludf.DUMMYFUNCTION("""COMPUTED_VALUE"""),1302.55)</f>
        <v>1302.55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IFERROR(__xludf.DUMMYFUNCTION("""COMPUTED_VALUE"""),1310.0)</f>
        <v>1310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IFERROR(__xludf.DUMMYFUNCTION("""COMPUTED_VALUE"""),1320.55)</f>
        <v>1320.55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IFERROR(__xludf.DUMMYFUNCTION("""COMPUTED_VALUE"""),1296.6)</f>
        <v>1296.6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IFERROR(__xludf.DUMMYFUNCTION("""COMPUTED_VALUE"""),1328.1)</f>
        <v>1328.1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IFERROR(__xludf.DUMMYFUNCTION("""COMPUTED_VALUE"""),1322.25)</f>
        <v>1322.25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IFERROR(__xludf.DUMMYFUNCTION("""COMPUTED_VALUE"""),1298.25)</f>
        <v>1298.25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IFERROR(__xludf.DUMMYFUNCTION("""COMPUTED_VALUE"""),1296.05)</f>
        <v>1296.05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IFERROR(__xludf.DUMMYFUNCTION("""COMPUTED_VALUE"""),1285.85)</f>
        <v>1285.85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IFERROR(__xludf.DUMMYFUNCTION("""COMPUTED_VALUE"""),1273.85)</f>
        <v>1273.85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IFERROR(__xludf.DUMMYFUNCTION("""COMPUTED_VALUE"""),1271.8)</f>
        <v>1271.8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IFERROR(__xludf.DUMMYFUNCTION("""COMPUTED_VALUE"""),1280.05)</f>
        <v>1280.05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IFERROR(__xludf.DUMMYFUNCTION("""COMPUTED_VALUE"""),1272.5)</f>
        <v>1272.5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IFERROR(__xludf.DUMMYFUNCTION("""COMPUTED_VALUE"""),1271.0)</f>
        <v>1271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IFERROR(__xludf.DUMMYFUNCTION("""COMPUTED_VALUE"""),1288.15)</f>
        <v>1288.15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IFERROR(__xludf.DUMMYFUNCTION("""COMPUTED_VALUE"""),1289.0)</f>
        <v>1289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IFERROR(__xludf.DUMMYFUNCTION("""COMPUTED_VALUE"""),1292.3)</f>
        <v>1292.3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IFERROR(__xludf.DUMMYFUNCTION("""COMPUTED_VALUE"""),1277.2)</f>
        <v>1277.2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IFERROR(__xludf.DUMMYFUNCTION("""COMPUTED_VALUE"""),1293.35)</f>
        <v>1293.35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IFERROR(__xludf.DUMMYFUNCTION("""COMPUTED_VALUE"""),1282.2)</f>
        <v>1282.2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IFERROR(__xludf.DUMMYFUNCTION("""COMPUTED_VALUE"""),1272.65)</f>
        <v>1272.65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IFERROR(__xludf.DUMMYFUNCTION("""COMPUTED_VALUE"""),1252.25)</f>
        <v>1252.25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IFERROR(__xludf.DUMMYFUNCTION("""COMPUTED_VALUE"""),1264.3)</f>
        <v>1264.3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IFERROR(__xludf.DUMMYFUNCTION("""COMPUTED_VALUE"""),1282.75)</f>
        <v>1282.75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IFERROR(__xludf.DUMMYFUNCTION("""COMPUTED_VALUE"""),1262.65)</f>
        <v>1262.65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IFERROR(__xludf.DUMMYFUNCTION("""COMPUTED_VALUE"""),1254.35)</f>
        <v>1254.35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IFERROR(__xludf.DUMMYFUNCTION("""COMPUTED_VALUE"""),1253.8)</f>
        <v>1253.8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IFERROR(__xludf.DUMMYFUNCTION("""COMPUTED_VALUE"""),1248.1)</f>
        <v>1248.1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IFERROR(__xludf.DUMMYFUNCTION("""COMPUTED_VALUE"""),1244.55)</f>
        <v>1244.55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IFERROR(__xludf.DUMMYFUNCTION("""COMPUTED_VALUE"""),1236.8)</f>
        <v>1236.8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IFERROR(__xludf.DUMMYFUNCTION("""COMPUTED_VALUE"""),1255.15)</f>
        <v>1255.15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IFERROR(__xludf.DUMMYFUNCTION("""COMPUTED_VALUE"""),1279.25)</f>
        <v>1279.25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IFERROR(__xludf.DUMMYFUNCTION("""COMPUTED_VALUE"""),1263.4)</f>
        <v>1263.4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IFERROR(__xludf.DUMMYFUNCTION("""COMPUTED_VALUE"""),1265.15)</f>
        <v>1265.15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IFERROR(__xludf.DUMMYFUNCTION("""COMPUTED_VALUE"""),1251.4)</f>
        <v>1251.4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IFERROR(__xludf.DUMMYFUNCTION("""COMPUTED_VALUE"""),1266.3)</f>
        <v>1266.3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IFERROR(__xludf.DUMMYFUNCTION("""COMPUTED_VALUE"""),1242.1)</f>
        <v>1242.1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IFERROR(__xludf.DUMMYFUNCTION("""COMPUTED_VALUE"""),1218.75)</f>
        <v>1218.75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IFERROR(__xludf.DUMMYFUNCTION("""COMPUTED_VALUE"""),1195.8)</f>
        <v>1195.8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IFERROR(__xludf.DUMMYFUNCTION("""COMPUTED_VALUE"""),1179.65)</f>
        <v>1179.65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IFERROR(__xludf.DUMMYFUNCTION("""COMPUTED_VALUE"""),1193.65)</f>
        <v>1193.65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IFERROR(__xludf.DUMMYFUNCTION("""COMPUTED_VALUE"""),1208.05)</f>
        <v>1208.05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IFERROR(__xludf.DUMMYFUNCTION("""COMPUTED_VALUE"""),1200.25)</f>
        <v>1200.25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IFERROR(__xludf.DUMMYFUNCTION("""COMPUTED_VALUE"""),1185.7)</f>
        <v>1185.7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IFERROR(__xludf.DUMMYFUNCTION("""COMPUTED_VALUE"""),1190.3)</f>
        <v>1190.3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IFERROR(__xludf.DUMMYFUNCTION("""COMPUTED_VALUE"""),1278.75)</f>
        <v>1278.75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IFERROR(__xludf.DUMMYFUNCTION("""COMPUTED_VALUE"""),1288.3)</f>
        <v>1288.3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IFERROR(__xludf.DUMMYFUNCTION("""COMPUTED_VALUE"""),1263.5)</f>
        <v>1263.5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IFERROR(__xludf.DUMMYFUNCTION("""COMPUTED_VALUE"""),1266.9)</f>
        <v>1266.9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IFERROR(__xludf.DUMMYFUNCTION("""COMPUTED_VALUE"""),1250.45)</f>
        <v>1250.45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IFERROR(__xludf.DUMMYFUNCTION("""COMPUTED_VALUE"""),1262.25)</f>
        <v>1262.25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IFERROR(__xludf.DUMMYFUNCTION("""COMPUTED_VALUE"""),1292.45)</f>
        <v>1292.45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IFERROR(__xludf.DUMMYFUNCTION("""COMPUTED_VALUE"""),1287.0)</f>
        <v>1287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IFERROR(__xludf.DUMMYFUNCTION("""COMPUTED_VALUE"""),1269.1)</f>
        <v>1269.1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IFERROR(__xludf.DUMMYFUNCTION("""COMPUTED_VALUE"""),1264.4)</f>
        <v>1264.4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IFERROR(__xludf.DUMMYFUNCTION("""COMPUTED_VALUE"""),1262.05)</f>
        <v>1262.05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IFERROR(__xludf.DUMMYFUNCTION("""COMPUTED_VALUE"""),1275.5)</f>
        <v>1275.5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IFERROR(__xludf.DUMMYFUNCTION("""COMPUTED_VALUE"""),1274.5)</f>
        <v>1274.5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IFERROR(__xludf.DUMMYFUNCTION("""COMPUTED_VALUE"""),1307.95)</f>
        <v>1307.95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IFERROR(__xludf.DUMMYFUNCTION("""COMPUTED_VALUE"""),1305.4)</f>
        <v>1305.4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IFERROR(__xludf.DUMMYFUNCTION("""COMPUTED_VALUE"""),1323.9)</f>
        <v>1323.9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IFERROR(__xludf.DUMMYFUNCTION("""COMPUTED_VALUE"""),1330.4)</f>
        <v>1330.4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IFERROR(__xludf.DUMMYFUNCTION("""COMPUTED_VALUE"""),1337.5)</f>
        <v>1337.5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IFERROR(__xludf.DUMMYFUNCTION("""COMPUTED_VALUE"""),1321.75)</f>
        <v>1321.75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IFERROR(__xludf.DUMMYFUNCTION("""COMPUTED_VALUE"""),1329.7)</f>
        <v>1329.7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IFERROR(__xludf.DUMMYFUNCTION("""COMPUTED_VALUE"""),1315.1)</f>
        <v>1315.1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IFERROR(__xludf.DUMMYFUNCTION("""COMPUTED_VALUE"""),1286.45)</f>
        <v>1286.45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IFERROR(__xludf.DUMMYFUNCTION("""COMPUTED_VALUE"""),1240.85)</f>
        <v>1240.85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IFERROR(__xludf.DUMMYFUNCTION("""COMPUTED_VALUE"""),1228.45)</f>
        <v>1228.45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IFERROR(__xludf.DUMMYFUNCTION("""COMPUTED_VALUE"""),1245.35)</f>
        <v>1245.35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IFERROR(__xludf.DUMMYFUNCTION("""COMPUTED_VALUE"""),1239.3)</f>
        <v>1239.3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IFERROR(__xludf.DUMMYFUNCTION("""COMPUTED_VALUE"""),1266.9)</f>
        <v>1266.9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IFERROR(__xludf.DUMMYFUNCTION("""COMPUTED_VALUE"""),1317.45)</f>
        <v>1317.45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IFERROR(__xludf.DUMMYFUNCTION("""COMPUTED_VALUE"""),1377.6)</f>
        <v>1377.6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IFERROR(__xludf.DUMMYFUNCTION("""COMPUTED_VALUE"""),1340.35)</f>
        <v>1340.35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IFERROR(__xludf.DUMMYFUNCTION("""COMPUTED_VALUE"""),1349.45)</f>
        <v>1349.45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IFERROR(__xludf.DUMMYFUNCTION("""COMPUTED_VALUE"""),1370.6)</f>
        <v>1370.6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IFERROR(__xludf.DUMMYFUNCTION("""COMPUTED_VALUE"""),1388.95)</f>
        <v>1388.95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IFERROR(__xludf.DUMMYFUNCTION("""COMPUTED_VALUE"""),1371.45)</f>
        <v>1371.45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IFERROR(__xludf.DUMMYFUNCTION("""COMPUTED_VALUE"""),1371.35)</f>
        <v>1371.35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IFERROR(__xludf.DUMMYFUNCTION("""COMPUTED_VALUE"""),1381.15)</f>
        <v>1381.15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IFERROR(__xludf.DUMMYFUNCTION("""COMPUTED_VALUE"""),1393.1)</f>
        <v>1393.1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IFERROR(__xludf.DUMMYFUNCTION("""COMPUTED_VALUE"""),1399.8)</f>
        <v>1399.8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IFERROR(__xludf.DUMMYFUNCTION("""COMPUTED_VALUE"""),1401.7)</f>
        <v>1401.7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IFERROR(__xludf.DUMMYFUNCTION("""COMPUTED_VALUE"""),1427.75)</f>
        <v>1427.75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IFERROR(__xludf.DUMMYFUNCTION("""COMPUTED_VALUE"""),1413.05)</f>
        <v>1413.05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IFERROR(__xludf.DUMMYFUNCTION("""COMPUTED_VALUE"""),1432.25)</f>
        <v>1432.25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IFERROR(__xludf.DUMMYFUNCTION("""COMPUTED_VALUE"""),1430.35)</f>
        <v>1430.35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IFERROR(__xludf.DUMMYFUNCTION("""COMPUTED_VALUE"""),1472.1)</f>
        <v>1472.1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IFERROR(__xludf.DUMMYFUNCTION("""COMPUTED_VALUE"""),1472.15)</f>
        <v>1472.15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IFERROR(__xludf.DUMMYFUNCTION("""COMPUTED_VALUE"""),1479.8)</f>
        <v>1479.8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IFERROR(__xludf.DUMMYFUNCTION("""COMPUTED_VALUE"""),1459.15)</f>
        <v>1459.15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IFERROR(__xludf.DUMMYFUNCTION("""COMPUTED_VALUE"""),1461.35)</f>
        <v>1461.35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IFERROR(__xludf.DUMMYFUNCTION("""COMPUTED_VALUE"""),1467.6)</f>
        <v>1467.6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IFERROR(__xludf.DUMMYFUNCTION("""COMPUTED_VALUE"""),1465.75)</f>
        <v>1465.75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IFERROR(__xludf.DUMMYFUNCTION("""COMPUTED_VALUE"""),1463.35)</f>
        <v>1463.35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IFERROR(__xludf.DUMMYFUNCTION("""COMPUTED_VALUE"""),1460.6)</f>
        <v>1460.6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IFERROR(__xludf.DUMMYFUNCTION("""COMPUTED_VALUE"""),1505.05)</f>
        <v>1505.05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IFERROR(__xludf.DUMMYFUNCTION("""COMPUTED_VALUE"""),1499.05)</f>
        <v>1499.05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IFERROR(__xludf.DUMMYFUNCTION("""COMPUTED_VALUE"""),1516.2)</f>
        <v>1516.2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IFERROR(__xludf.DUMMYFUNCTION("""COMPUTED_VALUE"""),1539.35)</f>
        <v>1539.35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IFERROR(__xludf.DUMMYFUNCTION("""COMPUTED_VALUE"""),1491.4)</f>
        <v>1491.4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IFERROR(__xludf.DUMMYFUNCTION("""COMPUTED_VALUE"""),1495.55)</f>
        <v>1495.55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IFERROR(__xludf.DUMMYFUNCTION("""COMPUTED_VALUE"""),1493.4)</f>
        <v>1493.4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IFERROR(__xludf.DUMMYFUNCTION("""COMPUTED_VALUE"""),1533.3)</f>
        <v>1533.3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IFERROR(__xludf.DUMMYFUNCTION("""COMPUTED_VALUE"""),1530.0)</f>
        <v>1530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IFERROR(__xludf.DUMMYFUNCTION("""COMPUTED_VALUE"""),1541.15)</f>
        <v>1541.15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IFERROR(__xludf.DUMMYFUNCTION("""COMPUTED_VALUE"""),1525.35)</f>
        <v>1525.35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IFERROR(__xludf.DUMMYFUNCTION("""COMPUTED_VALUE"""),1538.05)</f>
        <v>1538.05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IFERROR(__xludf.DUMMYFUNCTION("""COMPUTED_VALUE"""),1554.4)</f>
        <v>1554.4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IFERROR(__xludf.DUMMYFUNCTION("""COMPUTED_VALUE"""),1544.45)</f>
        <v>1544.45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IFERROR(__xludf.DUMMYFUNCTION("""COMPUTED_VALUE"""),1507.7)</f>
        <v>1507.7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IFERROR(__xludf.DUMMYFUNCTION("""COMPUTED_VALUE"""),1456.35)</f>
        <v>1456.35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IFERROR(__xludf.DUMMYFUNCTION("""COMPUTED_VALUE"""),1483.4)</f>
        <v>1483.4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IFERROR(__xludf.DUMMYFUNCTION("""COMPUTED_VALUE"""),1473.65)</f>
        <v>1473.65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IFERROR(__xludf.DUMMYFUNCTION("""COMPUTED_VALUE"""),1466.45)</f>
        <v>1466.45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IFERROR(__xludf.DUMMYFUNCTION("""COMPUTED_VALUE"""),1506.7)</f>
        <v>1506.7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IFERROR(__xludf.DUMMYFUNCTION("""COMPUTED_VALUE"""),1512.5)</f>
        <v>1512.5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IFERROR(__xludf.DUMMYFUNCTION("""COMPUTED_VALUE"""),1503.4)</f>
        <v>1503.4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IFERROR(__xludf.DUMMYFUNCTION("""COMPUTED_VALUE"""),1524.4)</f>
        <v>1524.4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IFERROR(__xludf.DUMMYFUNCTION("""COMPUTED_VALUE"""),1585.3)</f>
        <v>1585.3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IFERROR(__xludf.DUMMYFUNCTION("""COMPUTED_VALUE"""),1594.65)</f>
        <v>1594.65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IFERROR(__xludf.DUMMYFUNCTION("""COMPUTED_VALUE"""),1628.6)</f>
        <v>1628.6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IFERROR(__xludf.DUMMYFUNCTION("""COMPUTED_VALUE"""),1604.65)</f>
        <v>1604.65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IFERROR(__xludf.DUMMYFUNCTION("""COMPUTED_VALUE"""),1611.25)</f>
        <v>1611.25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IFERROR(__xludf.DUMMYFUNCTION("""COMPUTED_VALUE"""),1598.4)</f>
        <v>1598.4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IFERROR(__xludf.DUMMYFUNCTION("""COMPUTED_VALUE"""),1640.15)</f>
        <v>1640.15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IFERROR(__xludf.DUMMYFUNCTION("""COMPUTED_VALUE"""),1624.6)</f>
        <v>1624.6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IFERROR(__xludf.DUMMYFUNCTION("""COMPUTED_VALUE"""),1627.35)</f>
        <v>1627.35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IFERROR(__xludf.DUMMYFUNCTION("""COMPUTED_VALUE"""),1647.35)</f>
        <v>1647.35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IFERROR(__xludf.DUMMYFUNCTION("""COMPUTED_VALUE"""),1636.5)</f>
        <v>1636.5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IFERROR(__xludf.DUMMYFUNCTION("""COMPUTED_VALUE"""),1646.65)</f>
        <v>1646.65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IFERROR(__xludf.DUMMYFUNCTION("""COMPUTED_VALUE"""),1644.1)</f>
        <v>1644.1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IFERROR(__xludf.DUMMYFUNCTION("""COMPUTED_VALUE"""),1645.3)</f>
        <v>1645.3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IFERROR(__xludf.DUMMYFUNCTION("""COMPUTED_VALUE"""),1639.5)</f>
        <v>1639.5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IFERROR(__xludf.DUMMYFUNCTION("""COMPUTED_VALUE"""),1623.25)</f>
        <v>1623.25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IFERROR(__xludf.DUMMYFUNCTION("""COMPUTED_VALUE"""),1579.2)</f>
        <v>1579.2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IFERROR(__xludf.DUMMYFUNCTION("""COMPUTED_VALUE"""),1607.4)</f>
        <v>1607.4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IFERROR(__xludf.DUMMYFUNCTION("""COMPUTED_VALUE"""),1602.6)</f>
        <v>1602.6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IFERROR(__xludf.DUMMYFUNCTION("""COMPUTED_VALUE"""),1643.25)</f>
        <v>1643.25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IFERROR(__xludf.DUMMYFUNCTION("""COMPUTED_VALUE"""),1656.05)</f>
        <v>1656.05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IFERROR(__xludf.DUMMYFUNCTION("""COMPUTED_VALUE"""),1649.0)</f>
        <v>1649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IFERROR(__xludf.DUMMYFUNCTION("""COMPUTED_VALUE"""),1651.55)</f>
        <v>1651.55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IFERROR(__xludf.DUMMYFUNCTION("""COMPUTED_VALUE"""),1605.4)</f>
        <v>1605.4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IFERROR(__xludf.DUMMYFUNCTION("""COMPUTED_VALUE"""),1595.35)</f>
        <v>1595.35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IFERROR(__xludf.DUMMYFUNCTION("""COMPUTED_VALUE"""),1622.05)</f>
        <v>1622.05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IFERROR(__xludf.DUMMYFUNCTION("""COMPUTED_VALUE"""),1607.15)</f>
        <v>1607.15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IFERROR(__xludf.DUMMYFUNCTION("""COMPUTED_VALUE"""),1637.1)</f>
        <v>1637.1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IFERROR(__xludf.DUMMYFUNCTION("""COMPUTED_VALUE"""),1602.75)</f>
        <v>1602.75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IFERROR(__xludf.DUMMYFUNCTION("""COMPUTED_VALUE"""),1606.95)</f>
        <v>1606.95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IFERROR(__xludf.DUMMYFUNCTION("""COMPUTED_VALUE"""),1609.25)</f>
        <v>1609.25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IFERROR(__xludf.DUMMYFUNCTION("""COMPUTED_VALUE"""),1577.2)</f>
        <v>1577.2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IFERROR(__xludf.DUMMYFUNCTION("""COMPUTED_VALUE"""),1625.4)</f>
        <v>1625.4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IFERROR(__xludf.DUMMYFUNCTION("""COMPUTED_VALUE"""),1604.05)</f>
        <v>1604.05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IFERROR(__xludf.DUMMYFUNCTION("""COMPUTED_VALUE"""),1616.45)</f>
        <v>1616.45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IFERROR(__xludf.DUMMYFUNCTION("""COMPUTED_VALUE"""),1618.55)</f>
        <v>1618.55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IFERROR(__xludf.DUMMYFUNCTION("""COMPUTED_VALUE"""),1629.1)</f>
        <v>1629.1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IFERROR(__xludf.DUMMYFUNCTION("""COMPUTED_VALUE"""),1658.8)</f>
        <v>1658.8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IFERROR(__xludf.DUMMYFUNCTION("""COMPUTED_VALUE"""),1619.7)</f>
        <v>1619.7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IFERROR(__xludf.DUMMYFUNCTION("""COMPUTED_VALUE"""),1647.05)</f>
        <v>1647.05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IFERROR(__xludf.DUMMYFUNCTION("""COMPUTED_VALUE"""),1692.5)</f>
        <v>1692.5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IFERROR(__xludf.DUMMYFUNCTION("""COMPUTED_VALUE"""),1675.35)</f>
        <v>1675.35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IFERROR(__xludf.DUMMYFUNCTION("""COMPUTED_VALUE"""),1660.3)</f>
        <v>1660.3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IFERROR(__xludf.DUMMYFUNCTION("""COMPUTED_VALUE"""),1699.0)</f>
        <v>1699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IFERROR(__xludf.DUMMYFUNCTION("""COMPUTED_VALUE"""),1687.9)</f>
        <v>1687.9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IFERROR(__xludf.DUMMYFUNCTION("""COMPUTED_VALUE"""),1701.2)</f>
        <v>1701.2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IFERROR(__xludf.DUMMYFUNCTION("""COMPUTED_VALUE"""),1696.55)</f>
        <v>1696.55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IFERROR(__xludf.DUMMYFUNCTION("""COMPUTED_VALUE"""),1735.95)</f>
        <v>1735.95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IFERROR(__xludf.DUMMYFUNCTION("""COMPUTED_VALUE"""),1735.75)</f>
        <v>1735.75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IFERROR(__xludf.DUMMYFUNCTION("""COMPUTED_VALUE"""),1716.45)</f>
        <v>1716.45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IFERROR(__xludf.DUMMYFUNCTION("""COMPUTED_VALUE"""),1702.55)</f>
        <v>1702.55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IFERROR(__xludf.DUMMYFUNCTION("""COMPUTED_VALUE"""),1698.5)</f>
        <v>1698.5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IFERROR(__xludf.DUMMYFUNCTION("""COMPUTED_VALUE"""),1684.95)</f>
        <v>1684.95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IFERROR(__xludf.DUMMYFUNCTION("""COMPUTED_VALUE"""),1608.65)</f>
        <v>1608.65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IFERROR(__xludf.DUMMYFUNCTION("""COMPUTED_VALUE"""),1638.4)</f>
        <v>1638.4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IFERROR(__xludf.DUMMYFUNCTION("""COMPUTED_VALUE"""),1632.65)</f>
        <v>1632.65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IFERROR(__xludf.DUMMYFUNCTION("""COMPUTED_VALUE"""),1693.55)</f>
        <v>1693.55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IFERROR(__xludf.DUMMYFUNCTION("""COMPUTED_VALUE"""),1651.0)</f>
        <v>1651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IFERROR(__xludf.DUMMYFUNCTION("""COMPUTED_VALUE"""),1681.35)</f>
        <v>1681.35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IFERROR(__xludf.DUMMYFUNCTION("""COMPUTED_VALUE"""),1704.15)</f>
        <v>1704.15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IFERROR(__xludf.DUMMYFUNCTION("""COMPUTED_VALUE"""),1687.0)</f>
        <v>1687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IFERROR(__xludf.DUMMYFUNCTION("""COMPUTED_VALUE"""),1675.6)</f>
        <v>1675.6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IFERROR(__xludf.DUMMYFUNCTION("""COMPUTED_VALUE"""),1687.5)</f>
        <v>1687.5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IFERROR(__xludf.DUMMYFUNCTION("""COMPUTED_VALUE"""),1660.8)</f>
        <v>1660.8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IFERROR(__xludf.DUMMYFUNCTION("""COMPUTED_VALUE"""),1699.65)</f>
        <v>1699.65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IFERROR(__xludf.DUMMYFUNCTION("""COMPUTED_VALUE"""),1702.25)</f>
        <v>1702.25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IFERROR(__xludf.DUMMYFUNCTION("""COMPUTED_VALUE"""),1747.45)</f>
        <v>1747.45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IFERROR(__xludf.DUMMYFUNCTION("""COMPUTED_VALUE"""),1732.6)</f>
        <v>1732.6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IFERROR(__xludf.DUMMYFUNCTION("""COMPUTED_VALUE"""),1745.4)</f>
        <v>1745.4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IFERROR(__xludf.DUMMYFUNCTION("""COMPUTED_VALUE"""),1756.8)</f>
        <v>1756.8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IFERROR(__xludf.DUMMYFUNCTION("""COMPUTED_VALUE"""),1713.35)</f>
        <v>1713.35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IFERROR(__xludf.DUMMYFUNCTION("""COMPUTED_VALUE"""),1712.3)</f>
        <v>1712.3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IFERROR(__xludf.DUMMYFUNCTION("""COMPUTED_VALUE"""),1745.95)</f>
        <v>1745.95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IFERROR(__xludf.DUMMYFUNCTION("""COMPUTED_VALUE"""),1749.5)</f>
        <v>1749.5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IFERROR(__xludf.DUMMYFUNCTION("""COMPUTED_VALUE"""),1759.6)</f>
        <v>1759.6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IFERROR(__xludf.DUMMYFUNCTION("""COMPUTED_VALUE"""),1786.95)</f>
        <v>1786.95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IFERROR(__xludf.DUMMYFUNCTION("""COMPUTED_VALUE"""),1782.8)</f>
        <v>1782.8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IFERROR(__xludf.DUMMYFUNCTION("""COMPUTED_VALUE"""),1777.85)</f>
        <v>1777.85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IFERROR(__xludf.DUMMYFUNCTION("""COMPUTED_VALUE"""),1763.55)</f>
        <v>1763.55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IFERROR(__xludf.DUMMYFUNCTION("""COMPUTED_VALUE"""),1762.8)</f>
        <v>1762.8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IFERROR(__xludf.DUMMYFUNCTION("""COMPUTED_VALUE"""),1789.6)</f>
        <v>1789.6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IFERROR(__xludf.DUMMYFUNCTION("""COMPUTED_VALUE"""),1796.4)</f>
        <v>1796.4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IFERROR(__xludf.DUMMYFUNCTION("""COMPUTED_VALUE"""),1775.55)</f>
        <v>1775.55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IFERROR(__xludf.DUMMYFUNCTION("""COMPUTED_VALUE"""),1770.75)</f>
        <v>1770.75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IFERROR(__xludf.DUMMYFUNCTION("""COMPUTED_VALUE"""),1778.9)</f>
        <v>1778.9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IFERROR(__xludf.DUMMYFUNCTION("""COMPUTED_VALUE"""),1754.35)</f>
        <v>1754.35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IFERROR(__xludf.DUMMYFUNCTION("""COMPUTED_VALUE"""),1686.05)</f>
        <v>1686.05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IFERROR(__xludf.DUMMYFUNCTION("""COMPUTED_VALUE"""),1712.4)</f>
        <v>1712.4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IFERROR(__xludf.DUMMYFUNCTION("""COMPUTED_VALUE"""),1704.9)</f>
        <v>1704.9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IFERROR(__xludf.DUMMYFUNCTION("""COMPUTED_VALUE"""),1698.7)</f>
        <v>1698.7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IFERROR(__xludf.DUMMYFUNCTION("""COMPUTED_VALUE"""),1711.65)</f>
        <v>1711.65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IFERROR(__xludf.DUMMYFUNCTION("""COMPUTED_VALUE"""),1740.85)</f>
        <v>1740.85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IFERROR(__xludf.DUMMYFUNCTION("""COMPUTED_VALUE"""),1706.2)</f>
        <v>1706.2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IFERROR(__xludf.DUMMYFUNCTION("""COMPUTED_VALUE"""),1703.85)</f>
        <v>1703.85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IFERROR(__xludf.DUMMYFUNCTION("""COMPUTED_VALUE"""),1726.95)</f>
        <v>1726.95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IFERROR(__xludf.DUMMYFUNCTION("""COMPUTED_VALUE"""),1689.45)</f>
        <v>1689.45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IFERROR(__xludf.DUMMYFUNCTION("""COMPUTED_VALUE"""),1686.3)</f>
        <v>1686.3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IFERROR(__xludf.DUMMYFUNCTION("""COMPUTED_VALUE"""),1671.15)</f>
        <v>1671.15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IFERROR(__xludf.DUMMYFUNCTION("""COMPUTED_VALUE"""),1663.75)</f>
        <v>1663.75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IFERROR(__xludf.DUMMYFUNCTION("""COMPUTED_VALUE"""),1642.8)</f>
        <v>1642.8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IFERROR(__xludf.DUMMYFUNCTION("""COMPUTED_VALUE"""),1705.6)</f>
        <v>1705.6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IFERROR(__xludf.DUMMYFUNCTION("""COMPUTED_VALUE"""),1659.65)</f>
        <v>1659.65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IFERROR(__xludf.DUMMYFUNCTION("""COMPUTED_VALUE"""),1647.5)</f>
        <v>1647.5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IFERROR(__xludf.DUMMYFUNCTION("""COMPUTED_VALUE"""),1675.95)</f>
        <v>1675.95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IFERROR(__xludf.DUMMYFUNCTION("""COMPUTED_VALUE"""),1687.65)</f>
        <v>1687.65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IFERROR(__xludf.DUMMYFUNCTION("""COMPUTED_VALUE"""),1660.3)</f>
        <v>1660.3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IFERROR(__xludf.DUMMYFUNCTION("""COMPUTED_VALUE"""),1674.6)</f>
        <v>1674.6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IFERROR(__xludf.DUMMYFUNCTION("""COMPUTED_VALUE"""),1640.5)</f>
        <v>1640.5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IFERROR(__xludf.DUMMYFUNCTION("""COMPUTED_VALUE"""),1683.95)</f>
        <v>1683.95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IFERROR(__xludf.DUMMYFUNCTION("""COMPUTED_VALUE"""),1713.4)</f>
        <v>1713.4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IFERROR(__xludf.DUMMYFUNCTION("""COMPUTED_VALUE"""),1723.05)</f>
        <v>1723.05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IFERROR(__xludf.DUMMYFUNCTION("""COMPUTED_VALUE"""),1653.9)</f>
        <v>1653.9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IFERROR(__xludf.DUMMYFUNCTION("""COMPUTED_VALUE"""),1648.35)</f>
        <v>1648.35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IFERROR(__xludf.DUMMYFUNCTION("""COMPUTED_VALUE"""),1681.15)</f>
        <v>1681.15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IFERROR(__xludf.DUMMYFUNCTION("""COMPUTED_VALUE"""),1670.1)</f>
        <v>1670.1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IFERROR(__xludf.DUMMYFUNCTION("""COMPUTED_VALUE"""),1674.45)</f>
        <v>1674.45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IFERROR(__xludf.DUMMYFUNCTION("""COMPUTED_VALUE"""),1654.7)</f>
        <v>1654.7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IFERROR(__xludf.DUMMYFUNCTION("""COMPUTED_VALUE"""),1659.05)</f>
        <v>1659.05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IFERROR(__xludf.DUMMYFUNCTION("""COMPUTED_VALUE"""),1661.0)</f>
        <v>1661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IFERROR(__xludf.DUMMYFUNCTION("""COMPUTED_VALUE"""),1669.6)</f>
        <v>1669.6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IFERROR(__xludf.DUMMYFUNCTION("""COMPUTED_VALUE"""),1692.1)</f>
        <v>1692.1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IFERROR(__xludf.DUMMYFUNCTION("""COMPUTED_VALUE"""),1699.05)</f>
        <v>1699.05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IFERROR(__xludf.DUMMYFUNCTION("""COMPUTED_VALUE"""),1669.1)</f>
        <v>1669.1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IFERROR(__xludf.DUMMYFUNCTION("""COMPUTED_VALUE"""),1680.2)</f>
        <v>1680.2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IFERROR(__xludf.DUMMYFUNCTION("""COMPUTED_VALUE"""),1675.3)</f>
        <v>1675.3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IFERROR(__xludf.DUMMYFUNCTION("""COMPUTED_VALUE"""),1659.1)</f>
        <v>1659.1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IFERROR(__xludf.DUMMYFUNCTION("""COMPUTED_VALUE"""),1664.95)</f>
        <v>1664.95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IFERROR(__xludf.DUMMYFUNCTION("""COMPUTED_VALUE"""),1705.0)</f>
        <v>1705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IFERROR(__xludf.DUMMYFUNCTION("""COMPUTED_VALUE"""),1685.8)</f>
        <v>1685.8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IFERROR(__xludf.DUMMYFUNCTION("""COMPUTED_VALUE"""),1657.85)</f>
        <v>1657.85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IFERROR(__xludf.DUMMYFUNCTION("""COMPUTED_VALUE"""),1649.5)</f>
        <v>1649.5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IFERROR(__xludf.DUMMYFUNCTION("""COMPUTED_VALUE"""),1613.7)</f>
        <v>1613.7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IFERROR(__xludf.DUMMYFUNCTION("""COMPUTED_VALUE"""),1593.95)</f>
        <v>1593.95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IFERROR(__xludf.DUMMYFUNCTION("""COMPUTED_VALUE"""),1588.25)</f>
        <v>1588.25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IFERROR(__xludf.DUMMYFUNCTION("""COMPUTED_VALUE"""),1487.85)</f>
        <v>1487.85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IFERROR(__xludf.DUMMYFUNCTION("""COMPUTED_VALUE"""),1493.05)</f>
        <v>1493.05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IFERROR(__xludf.DUMMYFUNCTION("""COMPUTED_VALUE"""),1488.25)</f>
        <v>1488.25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IFERROR(__xludf.DUMMYFUNCTION("""COMPUTED_VALUE"""),1538.1)</f>
        <v>1538.1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IFERROR(__xludf.DUMMYFUNCTION("""COMPUTED_VALUE"""),1503.45)</f>
        <v>1503.45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IFERROR(__xludf.DUMMYFUNCTION("""COMPUTED_VALUE"""),1492.35)</f>
        <v>1492.35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IFERROR(__xludf.DUMMYFUNCTION("""COMPUTED_VALUE"""),1486.85)</f>
        <v>1486.85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IFERROR(__xludf.DUMMYFUNCTION("""COMPUTED_VALUE"""),1479.2)</f>
        <v>1479.2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IFERROR(__xludf.DUMMYFUNCTION("""COMPUTED_VALUE"""),1438.3)</f>
        <v>1438.3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IFERROR(__xludf.DUMMYFUNCTION("""COMPUTED_VALUE"""),1440.65)</f>
        <v>1440.65</v>
      </c>
    </row>
    <row r="544">
      <c r="A544" s="4">
        <f>IFERROR(__xludf.DUMMYFUNCTION("""COMPUTED_VALUE"""),45734.64583333333)</f>
        <v>45734.64583</v>
      </c>
      <c r="B544" s="5">
        <f>IFERROR(__xludf.DUMMYFUNCTION("""COMPUTED_VALUE"""),1430.65)</f>
        <v>1430.65</v>
      </c>
    </row>
    <row r="545">
      <c r="A545" s="4">
        <f>IFERROR(__xludf.DUMMYFUNCTION("""COMPUTED_VALUE"""),45735.64583333333)</f>
        <v>45735.64583</v>
      </c>
      <c r="B545" s="5">
        <f>IFERROR(__xludf.DUMMYFUNCTION("""COMPUTED_VALUE"""),1396.15)</f>
        <v>1396.15</v>
      </c>
    </row>
    <row r="546">
      <c r="A546" s="4">
        <f>IFERROR(__xludf.DUMMYFUNCTION("""COMPUTED_VALUE"""),45736.64583333333)</f>
        <v>45736.64583</v>
      </c>
      <c r="B546" s="5">
        <f>IFERROR(__xludf.DUMMYFUNCTION("""COMPUTED_VALUE"""),1410.55)</f>
        <v>1410.55</v>
      </c>
    </row>
    <row r="547">
      <c r="A547" s="4">
        <f>IFERROR(__xludf.DUMMYFUNCTION("""COMPUTED_VALUE"""),45737.64583333333)</f>
        <v>45737.64583</v>
      </c>
      <c r="B547" s="5">
        <f>IFERROR(__xludf.DUMMYFUNCTION("""COMPUTED_VALUE"""),1409.25)</f>
        <v>1409.25</v>
      </c>
    </row>
    <row r="548">
      <c r="A548" s="4">
        <f>IFERROR(__xludf.DUMMYFUNCTION("""COMPUTED_VALUE"""),45740.64583333333)</f>
        <v>45740.64583</v>
      </c>
      <c r="B548" s="5">
        <f>IFERROR(__xludf.DUMMYFUNCTION("""COMPUTED_VALUE"""),1458.65)</f>
        <v>1458.65</v>
      </c>
    </row>
    <row r="549">
      <c r="A549" s="4">
        <f>IFERROR(__xludf.DUMMYFUNCTION("""COMPUTED_VALUE"""),45741.64583333333)</f>
        <v>45741.64583</v>
      </c>
      <c r="B549" s="5">
        <f>IFERROR(__xludf.DUMMYFUNCTION("""COMPUTED_VALUE"""),1455.5)</f>
        <v>1455.5</v>
      </c>
    </row>
    <row r="550">
      <c r="A550" s="4">
        <f>IFERROR(__xludf.DUMMYFUNCTION("""COMPUTED_VALUE"""),45742.64583333333)</f>
        <v>45742.64583</v>
      </c>
      <c r="B550" s="5">
        <f>IFERROR(__xludf.DUMMYFUNCTION("""COMPUTED_VALUE"""),1416.3)</f>
        <v>1416.3</v>
      </c>
    </row>
    <row r="551">
      <c r="A551" s="4">
        <f>IFERROR(__xludf.DUMMYFUNCTION("""COMPUTED_VALUE"""),45743.64583333333)</f>
        <v>45743.64583</v>
      </c>
      <c r="B551" s="5">
        <f>IFERROR(__xludf.DUMMYFUNCTION("""COMPUTED_VALUE"""),1423.9)</f>
        <v>1423.9</v>
      </c>
    </row>
    <row r="552">
      <c r="A552" s="4">
        <f>IFERROR(__xludf.DUMMYFUNCTION("""COMPUTED_VALUE"""),45744.64583333333)</f>
        <v>45744.64583</v>
      </c>
      <c r="B552" s="5">
        <f>IFERROR(__xludf.DUMMYFUNCTION("""COMPUTED_VALUE"""),1418.25)</f>
        <v>1418.25</v>
      </c>
    </row>
    <row r="553">
      <c r="A553" s="4">
        <f>IFERROR(__xludf.DUMMYFUNCTION("""COMPUTED_VALUE"""),45748.64583333333)</f>
        <v>45748.64583</v>
      </c>
      <c r="B553" s="5">
        <f>IFERROR(__xludf.DUMMYFUNCTION("""COMPUTED_VALUE"""),1395.15)</f>
        <v>1395.15</v>
      </c>
    </row>
    <row r="554">
      <c r="A554" s="4">
        <f>IFERROR(__xludf.DUMMYFUNCTION("""COMPUTED_VALUE"""),45749.64583333333)</f>
        <v>45749.64583</v>
      </c>
      <c r="B554" s="5">
        <f>IFERROR(__xludf.DUMMYFUNCTION("""COMPUTED_VALUE"""),1423.05)</f>
        <v>1423.05</v>
      </c>
    </row>
    <row r="555">
      <c r="A555" s="4">
        <f>IFERROR(__xludf.DUMMYFUNCTION("""COMPUTED_VALUE"""),45750.64583333333)</f>
        <v>45750.64583</v>
      </c>
      <c r="B555" s="5">
        <f>IFERROR(__xludf.DUMMYFUNCTION("""COMPUTED_VALUE"""),1369.35)</f>
        <v>1369.35</v>
      </c>
    </row>
    <row r="556">
      <c r="A556" s="4">
        <f>IFERROR(__xludf.DUMMYFUNCTION("""COMPUTED_VALUE"""),45751.64583333333)</f>
        <v>45751.64583</v>
      </c>
      <c r="B556" s="5">
        <f>IFERROR(__xludf.DUMMYFUNCTION("""COMPUTED_VALUE"""),1320.95)</f>
        <v>1320.95</v>
      </c>
    </row>
    <row r="557">
      <c r="A557" s="4">
        <f>IFERROR(__xludf.DUMMYFUNCTION("""COMPUTED_VALUE"""),45754.64583333333)</f>
        <v>45754.64583</v>
      </c>
      <c r="B557" s="5">
        <f>IFERROR(__xludf.DUMMYFUNCTION("""COMPUTED_VALUE"""),1288.0)</f>
        <v>1288</v>
      </c>
    </row>
    <row r="558">
      <c r="A558" s="4">
        <f>IFERROR(__xludf.DUMMYFUNCTION("""COMPUTED_VALUE"""),45755.64583333333)</f>
        <v>45755.64583</v>
      </c>
      <c r="B558" s="5">
        <f>IFERROR(__xludf.DUMMYFUNCTION("""COMPUTED_VALUE"""),1314.4)</f>
        <v>1314.4</v>
      </c>
    </row>
    <row r="559">
      <c r="A559" s="4">
        <f>IFERROR(__xludf.DUMMYFUNCTION("""COMPUTED_VALUE"""),45756.64583333333)</f>
        <v>45756.64583</v>
      </c>
      <c r="B559" s="5">
        <f>IFERROR(__xludf.DUMMYFUNCTION("""COMPUTED_VALUE"""),1272.75)</f>
        <v>1272.75</v>
      </c>
    </row>
    <row r="560">
      <c r="A560" s="4">
        <f>IFERROR(__xludf.DUMMYFUNCTION("""COMPUTED_VALUE"""),45758.64583333333)</f>
        <v>45758.64583</v>
      </c>
      <c r="B560" s="5">
        <f>IFERROR(__xludf.DUMMYFUNCTION("""COMPUTED_VALUE"""),1282.25)</f>
        <v>1282.25</v>
      </c>
    </row>
    <row r="561">
      <c r="A561" s="4">
        <f>IFERROR(__xludf.DUMMYFUNCTION("""COMPUTED_VALUE"""),45762.64583333333)</f>
        <v>45762.64583</v>
      </c>
      <c r="B561" s="5">
        <f>IFERROR(__xludf.DUMMYFUNCTION("""COMPUTED_VALUE"""),1301.7)</f>
        <v>1301.7</v>
      </c>
    </row>
    <row r="562">
      <c r="A562" s="4">
        <f>IFERROR(__xludf.DUMMYFUNCTION("""COMPUTED_VALUE"""),45763.64583333333)</f>
        <v>45763.64583</v>
      </c>
      <c r="B562" s="5">
        <f>IFERROR(__xludf.DUMMYFUNCTION("""COMPUTED_VALUE"""),1308.7)</f>
        <v>1308.7</v>
      </c>
    </row>
    <row r="563">
      <c r="A563" s="4">
        <f>IFERROR(__xludf.DUMMYFUNCTION("""COMPUTED_VALUE"""),45764.64583333333)</f>
        <v>45764.64583</v>
      </c>
      <c r="B563" s="5">
        <f>IFERROR(__xludf.DUMMYFUNCTION("""COMPUTED_VALUE"""),1306.8)</f>
        <v>1306.8</v>
      </c>
    </row>
    <row r="564">
      <c r="A564" s="4">
        <f>IFERROR(__xludf.DUMMYFUNCTION("""COMPUTED_VALUE"""),45768.64583333333)</f>
        <v>45768.64583</v>
      </c>
      <c r="B564" s="5">
        <f>IFERROR(__xludf.DUMMYFUNCTION("""COMPUTED_VALUE"""),1373.5)</f>
        <v>1373.5</v>
      </c>
    </row>
    <row r="565">
      <c r="A565" s="4">
        <f>IFERROR(__xludf.DUMMYFUNCTION("""COMPUTED_VALUE"""),45769.64583333333)</f>
        <v>45769.64583</v>
      </c>
      <c r="B565" s="5">
        <f>IFERROR(__xludf.DUMMYFUNCTION("""COMPUTED_VALUE"""),1376.5)</f>
        <v>1376.5</v>
      </c>
    </row>
    <row r="566">
      <c r="A566" s="4">
        <f>IFERROR(__xludf.DUMMYFUNCTION("""COMPUTED_VALUE"""),45770.64583333333)</f>
        <v>45770.64583</v>
      </c>
      <c r="B566" s="5">
        <f>IFERROR(__xludf.DUMMYFUNCTION("""COMPUTED_VALUE"""),1439.6)</f>
        <v>1439.6</v>
      </c>
    </row>
    <row r="567">
      <c r="A567" s="4">
        <f>IFERROR(__xludf.DUMMYFUNCTION("""COMPUTED_VALUE"""),45771.64583333333)</f>
        <v>45771.64583</v>
      </c>
      <c r="B567" s="5">
        <f>IFERROR(__xludf.DUMMYFUNCTION("""COMPUTED_VALUE"""),1445.2)</f>
        <v>1445.2</v>
      </c>
    </row>
    <row r="568">
      <c r="A568" s="4">
        <f>IFERROR(__xludf.DUMMYFUNCTION("""COMPUTED_VALUE"""),45772.64583333333)</f>
        <v>45772.64583</v>
      </c>
      <c r="B568" s="5">
        <f>IFERROR(__xludf.DUMMYFUNCTION("""COMPUTED_VALUE"""),1462.0)</f>
        <v>1462</v>
      </c>
    </row>
    <row r="569">
      <c r="A569" s="4">
        <f>IFERROR(__xludf.DUMMYFUNCTION("""COMPUTED_VALUE"""),45775.64583333333)</f>
        <v>45775.64583</v>
      </c>
      <c r="B569" s="5">
        <f>IFERROR(__xludf.DUMMYFUNCTION("""COMPUTED_VALUE"""),1461.5)</f>
        <v>1461.5</v>
      </c>
    </row>
    <row r="570">
      <c r="A570" s="4">
        <f>IFERROR(__xludf.DUMMYFUNCTION("""COMPUTED_VALUE"""),45776.64583333333)</f>
        <v>45776.64583</v>
      </c>
      <c r="B570" s="5">
        <f>IFERROR(__xludf.DUMMYFUNCTION("""COMPUTED_VALUE"""),1495.3)</f>
        <v>1495.3</v>
      </c>
    </row>
    <row r="571">
      <c r="A571" s="4">
        <f>IFERROR(__xludf.DUMMYFUNCTION("""COMPUTED_VALUE"""),45777.64583333333)</f>
        <v>45777.64583</v>
      </c>
      <c r="B571" s="5">
        <f>IFERROR(__xludf.DUMMYFUNCTION("""COMPUTED_VALUE"""),1503.0)</f>
        <v>1503</v>
      </c>
    </row>
    <row r="572">
      <c r="A572" s="4">
        <f>IFERROR(__xludf.DUMMYFUNCTION("""COMPUTED_VALUE"""),45779.64583333333)</f>
        <v>45779.64583</v>
      </c>
      <c r="B572" s="5">
        <f>IFERROR(__xludf.DUMMYFUNCTION("""COMPUTED_VALUE"""),1496.3)</f>
        <v>1496.3</v>
      </c>
    </row>
    <row r="573">
      <c r="A573" s="4">
        <f>IFERROR(__xludf.DUMMYFUNCTION("""COMPUTED_VALUE"""),45782.64583333333)</f>
        <v>45782.64583</v>
      </c>
      <c r="B573" s="5">
        <f>IFERROR(__xludf.DUMMYFUNCTION("""COMPUTED_VALUE"""),1494.6)</f>
        <v>1494.6</v>
      </c>
    </row>
    <row r="574">
      <c r="A574" s="4">
        <f>IFERROR(__xludf.DUMMYFUNCTION("""COMPUTED_VALUE"""),45783.64583333333)</f>
        <v>45783.64583</v>
      </c>
      <c r="B574" s="5">
        <f>IFERROR(__xludf.DUMMYFUNCTION("""COMPUTED_VALUE"""),1496.2)</f>
        <v>1496.2</v>
      </c>
    </row>
    <row r="575">
      <c r="A575" s="4">
        <f>IFERROR(__xludf.DUMMYFUNCTION("""COMPUTED_VALUE"""),45784.64583333333)</f>
        <v>45784.64583</v>
      </c>
      <c r="B575" s="5">
        <f>IFERROR(__xludf.DUMMYFUNCTION("""COMPUTED_VALUE"""),1495.2)</f>
        <v>1495.2</v>
      </c>
    </row>
    <row r="576">
      <c r="A576" s="4">
        <f>IFERROR(__xludf.DUMMYFUNCTION("""COMPUTED_VALUE"""),45785.64583333333)</f>
        <v>45785.64583</v>
      </c>
      <c r="B576" s="5">
        <f>IFERROR(__xludf.DUMMYFUNCTION("""COMPUTED_VALUE"""),1502.8)</f>
        <v>1502.8</v>
      </c>
    </row>
    <row r="577">
      <c r="A577" s="4">
        <f>IFERROR(__xludf.DUMMYFUNCTION("""COMPUTED_VALUE"""),45786.64583333333)</f>
        <v>45786.64583</v>
      </c>
      <c r="B577" s="5">
        <f>IFERROR(__xludf.DUMMYFUNCTION("""COMPUTED_VALUE"""),1493.7)</f>
        <v>1493.7</v>
      </c>
    </row>
    <row r="578">
      <c r="A578" s="4">
        <f>IFERROR(__xludf.DUMMYFUNCTION("""COMPUTED_VALUE"""),45789.64583333333)</f>
        <v>45789.64583</v>
      </c>
      <c r="B578" s="5">
        <f>IFERROR(__xludf.DUMMYFUNCTION("""COMPUTED_VALUE"""),1573.1)</f>
        <v>1573.1</v>
      </c>
    </row>
    <row r="579">
      <c r="A579" s="4">
        <f>IFERROR(__xludf.DUMMYFUNCTION("""COMPUTED_VALUE"""),45790.64583333333)</f>
        <v>45790.64583</v>
      </c>
      <c r="B579" s="5">
        <f>IFERROR(__xludf.DUMMYFUNCTION("""COMPUTED_VALUE"""),1572.5)</f>
        <v>1572.5</v>
      </c>
    </row>
    <row r="580">
      <c r="A580" s="4">
        <f>IFERROR(__xludf.DUMMYFUNCTION("""COMPUTED_VALUE"""),45791.64583333333)</f>
        <v>45791.64583</v>
      </c>
      <c r="B580" s="5">
        <f>IFERROR(__xludf.DUMMYFUNCTION("""COMPUTED_VALUE"""),1603.2)</f>
        <v>1603.2</v>
      </c>
    </row>
    <row r="581">
      <c r="A581" s="4">
        <f>IFERROR(__xludf.DUMMYFUNCTION("""COMPUTED_VALUE"""),45792.64583333333)</f>
        <v>45792.64583</v>
      </c>
      <c r="B581" s="5">
        <f>IFERROR(__xludf.DUMMYFUNCTION("""COMPUTED_VALUE"""),1629.1)</f>
        <v>1629.1</v>
      </c>
    </row>
    <row r="582">
      <c r="A582" s="4">
        <f>IFERROR(__xludf.DUMMYFUNCTION("""COMPUTED_VALUE"""),45793.64583333333)</f>
        <v>45793.64583</v>
      </c>
      <c r="B582" s="5">
        <f>IFERROR(__xludf.DUMMYFUNCTION("""COMPUTED_VALUE"""),1617.0)</f>
        <v>1617</v>
      </c>
    </row>
    <row r="583">
      <c r="A583" s="4">
        <f>IFERROR(__xludf.DUMMYFUNCTION("""COMPUTED_VALUE"""),45796.64583333333)</f>
        <v>45796.64583</v>
      </c>
      <c r="B583" s="5">
        <f>IFERROR(__xludf.DUMMYFUNCTION("""COMPUTED_VALUE"""),1597.8)</f>
        <v>1597.8</v>
      </c>
    </row>
    <row r="584">
      <c r="A584" s="4">
        <f>IFERROR(__xludf.DUMMYFUNCTION("""COMPUTED_VALUE"""),45797.64583333333)</f>
        <v>45797.64583</v>
      </c>
      <c r="B584" s="5">
        <f>IFERROR(__xludf.DUMMYFUNCTION("""COMPUTED_VALUE"""),1576.0)</f>
        <v>1576</v>
      </c>
    </row>
    <row r="585">
      <c r="A585" s="4">
        <f>IFERROR(__xludf.DUMMYFUNCTION("""COMPUTED_VALUE"""),45798.64583333333)</f>
        <v>45798.64583</v>
      </c>
      <c r="B585" s="5">
        <f>IFERROR(__xludf.DUMMYFUNCTION("""COMPUTED_VALUE"""),1598.2)</f>
        <v>1598.2</v>
      </c>
    </row>
    <row r="586">
      <c r="A586" s="4">
        <f>IFERROR(__xludf.DUMMYFUNCTION("""COMPUTED_VALUE"""),45799.64583333333)</f>
        <v>45799.64583</v>
      </c>
      <c r="B586" s="5">
        <f>IFERROR(__xludf.DUMMYFUNCTION("""COMPUTED_VALUE"""),1565.6)</f>
        <v>1565.6</v>
      </c>
    </row>
    <row r="587">
      <c r="A587" s="4">
        <f>IFERROR(__xludf.DUMMYFUNCTION("""COMPUTED_VALUE"""),45800.64583333333)</f>
        <v>45800.64583</v>
      </c>
      <c r="B587" s="5">
        <f>IFERROR(__xludf.DUMMYFUNCTION("""COMPUTED_VALUE"""),1580.3)</f>
        <v>1580.3</v>
      </c>
    </row>
    <row r="588">
      <c r="A588" s="4">
        <f>IFERROR(__xludf.DUMMYFUNCTION("""COMPUTED_VALUE"""),45803.64583333333)</f>
        <v>45803.64583</v>
      </c>
      <c r="B588" s="5">
        <f>IFERROR(__xludf.DUMMYFUNCTION("""COMPUTED_VALUE"""),1601.4)</f>
        <v>1601.4</v>
      </c>
    </row>
    <row r="589">
      <c r="A589" s="4">
        <f>IFERROR(__xludf.DUMMYFUNCTION("""COMPUTED_VALUE"""),45804.64583333333)</f>
        <v>45804.64583</v>
      </c>
      <c r="B589" s="5">
        <f>IFERROR(__xludf.DUMMYFUNCTION("""COMPUTED_VALUE"""),1592.4)</f>
        <v>1592.4</v>
      </c>
    </row>
    <row r="590">
      <c r="A590" s="4">
        <f>IFERROR(__xludf.DUMMYFUNCTION("""COMPUTED_VALUE"""),45805.64583333333)</f>
        <v>45805.64583</v>
      </c>
      <c r="B590" s="5">
        <f>IFERROR(__xludf.DUMMYFUNCTION("""COMPUTED_VALUE"""),1580.3)</f>
        <v>1580.3</v>
      </c>
    </row>
    <row r="591">
      <c r="A591" s="4">
        <f>IFERROR(__xludf.DUMMYFUNCTION("""COMPUTED_VALUE"""),45806.64583333333)</f>
        <v>45806.64583</v>
      </c>
      <c r="B591" s="5">
        <f>IFERROR(__xludf.DUMMYFUNCTION("""COMPUTED_VALUE"""),1600.0)</f>
        <v>1600</v>
      </c>
    </row>
    <row r="592">
      <c r="A592" s="4">
        <f>IFERROR(__xludf.DUMMYFUNCTION("""COMPUTED_VALUE"""),45807.64583333333)</f>
        <v>45807.64583</v>
      </c>
      <c r="B592" s="5">
        <f>IFERROR(__xludf.DUMMYFUNCTION("""COMPUTED_VALUE"""),1573.9)</f>
        <v>1573.9</v>
      </c>
    </row>
    <row r="593">
      <c r="A593" s="4">
        <f>IFERROR(__xludf.DUMMYFUNCTION("""COMPUTED_VALUE"""),45810.64583333333)</f>
        <v>45810.64583</v>
      </c>
      <c r="B593" s="5">
        <f>IFERROR(__xludf.DUMMYFUNCTION("""COMPUTED_VALUE"""),1549.1)</f>
        <v>1549.1</v>
      </c>
    </row>
    <row r="594">
      <c r="A594" s="4">
        <f>IFERROR(__xludf.DUMMYFUNCTION("""COMPUTED_VALUE"""),45811.64583333333)</f>
        <v>45811.64583</v>
      </c>
      <c r="B594" s="5">
        <f>IFERROR(__xludf.DUMMYFUNCTION("""COMPUTED_VALUE"""),1543.8)</f>
        <v>1543.8</v>
      </c>
    </row>
    <row r="595">
      <c r="A595" s="4">
        <f>IFERROR(__xludf.DUMMYFUNCTION("""COMPUTED_VALUE"""),45812.64583333333)</f>
        <v>45812.64583</v>
      </c>
      <c r="B595" s="5">
        <f>IFERROR(__xludf.DUMMYFUNCTION("""COMPUTED_VALUE"""),1556.7)</f>
        <v>1556.7</v>
      </c>
    </row>
    <row r="596">
      <c r="A596" s="4">
        <f>IFERROR(__xludf.DUMMYFUNCTION("""COMPUTED_VALUE"""),45813.64583333333)</f>
        <v>45813.64583</v>
      </c>
      <c r="B596" s="5">
        <f>IFERROR(__xludf.DUMMYFUNCTION("""COMPUTED_VALUE"""),1562.8)</f>
        <v>1562.8</v>
      </c>
    </row>
    <row r="597">
      <c r="A597" s="4">
        <f>IFERROR(__xludf.DUMMYFUNCTION("""COMPUTED_VALUE"""),45814.64583333333)</f>
        <v>45814.64583</v>
      </c>
      <c r="B597" s="5">
        <f>IFERROR(__xludf.DUMMYFUNCTION("""COMPUTED_VALUE"""),1571.1)</f>
        <v>1571.1</v>
      </c>
    </row>
    <row r="598">
      <c r="A598" s="4">
        <f>IFERROR(__xludf.DUMMYFUNCTION("""COMPUTED_VALUE"""),45817.64583333333)</f>
        <v>45817.64583</v>
      </c>
      <c r="B598" s="5">
        <f>IFERROR(__xludf.DUMMYFUNCTION("""COMPUTED_VALUE"""),1579.1)</f>
        <v>1579.1</v>
      </c>
    </row>
    <row r="599">
      <c r="A599" s="4">
        <f>IFERROR(__xludf.DUMMYFUNCTION("""COMPUTED_VALUE"""),45818.64583333333)</f>
        <v>45818.64583</v>
      </c>
      <c r="B599" s="5">
        <f>IFERROR(__xludf.DUMMYFUNCTION("""COMPUTED_VALUE"""),1610.9)</f>
        <v>1610.9</v>
      </c>
    </row>
    <row r="600">
      <c r="A600" s="4">
        <f>IFERROR(__xludf.DUMMYFUNCTION("""COMPUTED_VALUE"""),45819.64583333333)</f>
        <v>45819.64583</v>
      </c>
      <c r="B600" s="5">
        <f>IFERROR(__xludf.DUMMYFUNCTION("""COMPUTED_VALUE"""),1637.5)</f>
        <v>1637.5</v>
      </c>
    </row>
    <row r="601">
      <c r="A601" s="4">
        <f>IFERROR(__xludf.DUMMYFUNCTION("""COMPUTED_VALUE"""),45820.64583333333)</f>
        <v>45820.64583</v>
      </c>
      <c r="B601" s="5">
        <f>IFERROR(__xludf.DUMMYFUNCTION("""COMPUTED_VALUE"""),1644.4)</f>
        <v>1644.4</v>
      </c>
    </row>
    <row r="602">
      <c r="A602" s="4">
        <f>IFERROR(__xludf.DUMMYFUNCTION("""COMPUTED_VALUE"""),45821.64583333333)</f>
        <v>45821.64583</v>
      </c>
      <c r="B602" s="5">
        <f>IFERROR(__xludf.DUMMYFUNCTION("""COMPUTED_VALUE"""),1659.0)</f>
        <v>1659</v>
      </c>
    </row>
    <row r="603">
      <c r="A603" s="4">
        <f>IFERROR(__xludf.DUMMYFUNCTION("""COMPUTED_VALUE"""),45824.64583333333)</f>
        <v>45824.64583</v>
      </c>
      <c r="B603" s="5">
        <f>IFERROR(__xludf.DUMMYFUNCTION("""COMPUTED_VALUE"""),1693.9)</f>
        <v>1693.9</v>
      </c>
    </row>
    <row r="604">
      <c r="A604" s="4">
        <f>IFERROR(__xludf.DUMMYFUNCTION("""COMPUTED_VALUE"""),45825.64583333333)</f>
        <v>45825.64583</v>
      </c>
      <c r="B604" s="5">
        <f>IFERROR(__xludf.DUMMYFUNCTION("""COMPUTED_VALUE"""),1718.6)</f>
        <v>1718.6</v>
      </c>
    </row>
    <row r="605">
      <c r="A605" s="4">
        <f>IFERROR(__xludf.DUMMYFUNCTION("""COMPUTED_VALUE"""),45826.64583333333)</f>
        <v>45826.64583</v>
      </c>
      <c r="B605" s="5">
        <f>IFERROR(__xludf.DUMMYFUNCTION("""COMPUTED_VALUE"""),1710.7)</f>
        <v>1710.7</v>
      </c>
    </row>
    <row r="606">
      <c r="A606" s="4">
        <f>IFERROR(__xludf.DUMMYFUNCTION("""COMPUTED_VALUE"""),45827.64583333333)</f>
        <v>45827.64583</v>
      </c>
      <c r="B606" s="5">
        <f>IFERROR(__xludf.DUMMYFUNCTION("""COMPUTED_VALUE"""),1684.0)</f>
        <v>1684</v>
      </c>
    </row>
    <row r="607">
      <c r="A607" s="4">
        <f>IFERROR(__xludf.DUMMYFUNCTION("""COMPUTED_VALUE"""),45828.64583333333)</f>
        <v>45828.64583</v>
      </c>
      <c r="B607" s="5">
        <f>IFERROR(__xludf.DUMMYFUNCTION("""COMPUTED_VALUE"""),1696.1)</f>
        <v>1696.1</v>
      </c>
    </row>
    <row r="608">
      <c r="A608" s="4">
        <f>IFERROR(__xludf.DUMMYFUNCTION("""COMPUTED_VALUE"""),45831.64583333333)</f>
        <v>45831.64583</v>
      </c>
      <c r="B608" s="5">
        <f>IFERROR(__xludf.DUMMYFUNCTION("""COMPUTED_VALUE"""),1681.8)</f>
        <v>1681.8</v>
      </c>
    </row>
    <row r="609">
      <c r="A609" s="4">
        <f>IFERROR(__xludf.DUMMYFUNCTION("""COMPUTED_VALUE"""),45832.64583333333)</f>
        <v>45832.64583</v>
      </c>
      <c r="B609" s="5">
        <f>IFERROR(__xludf.DUMMYFUNCTION("""COMPUTED_VALUE"""),1677.1)</f>
        <v>1677.1</v>
      </c>
    </row>
    <row r="610">
      <c r="A610" s="4">
        <f>IFERROR(__xludf.DUMMYFUNCTION("""COMPUTED_VALUE"""),45833.64583333333)</f>
        <v>45833.64583</v>
      </c>
      <c r="B610" s="5">
        <f>IFERROR(__xludf.DUMMYFUNCTION("""COMPUTED_VALUE"""),1705.0)</f>
        <v>1705</v>
      </c>
    </row>
    <row r="611">
      <c r="A611" s="4">
        <f>IFERROR(__xludf.DUMMYFUNCTION("""COMPUTED_VALUE"""),45834.64583333333)</f>
        <v>45834.64583</v>
      </c>
      <c r="B611" s="5">
        <f>IFERROR(__xludf.DUMMYFUNCTION("""COMPUTED_VALUE"""),1690.2)</f>
        <v>1690.2</v>
      </c>
    </row>
    <row r="612">
      <c r="A612" s="4">
        <f>IFERROR(__xludf.DUMMYFUNCTION("""COMPUTED_VALUE"""),45835.64583333333)</f>
        <v>45835.64583</v>
      </c>
      <c r="B612" s="5">
        <f>IFERROR(__xludf.DUMMYFUNCTION("""COMPUTED_VALUE"""),1674.4)</f>
        <v>1674.4</v>
      </c>
    </row>
    <row r="613">
      <c r="A613" s="4">
        <f>IFERROR(__xludf.DUMMYFUNCTION("""COMPUTED_VALUE"""),45838.64583333333)</f>
        <v>45838.64583</v>
      </c>
      <c r="B613" s="5">
        <f>IFERROR(__xludf.DUMMYFUNCTION("""COMPUTED_VALUE"""),1687.0)</f>
        <v>1687</v>
      </c>
    </row>
    <row r="614">
      <c r="A614" s="4">
        <f>IFERROR(__xludf.DUMMYFUNCTION("""COMPUTED_VALUE"""),45839.64583333333)</f>
        <v>45839.64583</v>
      </c>
      <c r="B614" s="5">
        <f>IFERROR(__xludf.DUMMYFUNCTION("""COMPUTED_VALUE"""),1671.2)</f>
        <v>1671.2</v>
      </c>
    </row>
    <row r="615">
      <c r="A615" s="4">
        <f>IFERROR(__xludf.DUMMYFUNCTION("""COMPUTED_VALUE"""),45840.64583333333)</f>
        <v>45840.64583</v>
      </c>
      <c r="B615" s="5">
        <f>IFERROR(__xludf.DUMMYFUNCTION("""COMPUTED_VALUE"""),1677.1)</f>
        <v>1677.1</v>
      </c>
    </row>
    <row r="616">
      <c r="A616" s="4">
        <f>IFERROR(__xludf.DUMMYFUNCTION("""COMPUTED_VALUE"""),45841.64583333333)</f>
        <v>45841.64583</v>
      </c>
      <c r="B616" s="5">
        <f>IFERROR(__xludf.DUMMYFUNCTION("""COMPUTED_VALUE"""),1671.9)</f>
        <v>1671.9</v>
      </c>
    </row>
    <row r="617">
      <c r="A617" s="4">
        <f>IFERROR(__xludf.DUMMYFUNCTION("""COMPUTED_VALUE"""),45842.64583333333)</f>
        <v>45842.64583</v>
      </c>
      <c r="B617" s="5">
        <f>IFERROR(__xludf.DUMMYFUNCTION("""COMPUTED_VALUE"""),1655.2)</f>
        <v>1655.2</v>
      </c>
    </row>
    <row r="618">
      <c r="A618" s="4">
        <f>IFERROR(__xludf.DUMMYFUNCTION("""COMPUTED_VALUE"""),45845.64583333333)</f>
        <v>45845.64583</v>
      </c>
      <c r="B618" s="5">
        <f>IFERROR(__xludf.DUMMYFUNCTION("""COMPUTED_VALUE"""),1623.9)</f>
        <v>1623.9</v>
      </c>
    </row>
    <row r="619">
      <c r="A619" s="4">
        <f>IFERROR(__xludf.DUMMYFUNCTION("""COMPUTED_VALUE"""),45846.64583333333)</f>
        <v>45846.64583</v>
      </c>
      <c r="B619" s="5">
        <f>IFERROR(__xludf.DUMMYFUNCTION("""COMPUTED_VALUE"""),1635.4)</f>
        <v>1635.4</v>
      </c>
    </row>
    <row r="620">
      <c r="A620" s="4">
        <f>IFERROR(__xludf.DUMMYFUNCTION("""COMPUTED_VALUE"""),45847.64583333333)</f>
        <v>45847.64583</v>
      </c>
      <c r="B620" s="5">
        <f>IFERROR(__xludf.DUMMYFUNCTION("""COMPUTED_VALUE"""),1614.8)</f>
        <v>1614.8</v>
      </c>
    </row>
    <row r="621">
      <c r="A621" s="4">
        <f>IFERROR(__xludf.DUMMYFUNCTION("""COMPUTED_VALUE"""),45848.64583333333)</f>
        <v>45848.64583</v>
      </c>
      <c r="B621" s="5">
        <f>IFERROR(__xludf.DUMMYFUNCTION("""COMPUTED_VALUE"""),1600.1)</f>
        <v>1600.1</v>
      </c>
    </row>
    <row r="622">
      <c r="A622" s="4">
        <f>IFERROR(__xludf.DUMMYFUNCTION("""COMPUTED_VALUE"""),45849.64583333333)</f>
        <v>45849.64583</v>
      </c>
      <c r="B622" s="5">
        <f>IFERROR(__xludf.DUMMYFUNCTION("""COMPUTED_VALUE"""),1602.5)</f>
        <v>1602.5</v>
      </c>
    </row>
    <row r="623">
      <c r="A623" s="4">
        <f>IFERROR(__xludf.DUMMYFUNCTION("""COMPUTED_VALUE"""),45852.64583333333)</f>
        <v>45852.64583</v>
      </c>
      <c r="B623" s="5">
        <f>IFERROR(__xludf.DUMMYFUNCTION("""COMPUTED_VALUE"""),1576.7)</f>
        <v>1576.7</v>
      </c>
    </row>
    <row r="624">
      <c r="A624" s="4">
        <f>IFERROR(__xludf.DUMMYFUNCTION("""COMPUTED_VALUE"""),45853.64583333333)</f>
        <v>45853.64583</v>
      </c>
      <c r="B624" s="5">
        <f>IFERROR(__xludf.DUMMYFUNCTION("""COMPUTED_VALUE"""),1579.0)</f>
        <v>1579</v>
      </c>
    </row>
    <row r="625">
      <c r="A625" s="4">
        <f>IFERROR(__xludf.DUMMYFUNCTION("""COMPUTED_VALUE"""),45854.64583333333)</f>
        <v>45854.64583</v>
      </c>
      <c r="B625" s="5">
        <f>IFERROR(__xludf.DUMMYFUNCTION("""COMPUTED_VALUE"""),1607.9)</f>
        <v>1607.9</v>
      </c>
    </row>
    <row r="626">
      <c r="A626" s="4">
        <f>IFERROR(__xludf.DUMMYFUNCTION("""COMPUTED_VALUE"""),45855.64583333333)</f>
        <v>45855.64583</v>
      </c>
      <c r="B626" s="5">
        <f>IFERROR(__xludf.DUMMYFUNCTION("""COMPUTED_VALUE"""),1563.7)</f>
        <v>1563.7</v>
      </c>
    </row>
    <row r="627">
      <c r="A627" s="4">
        <f>IFERROR(__xludf.DUMMYFUNCTION("""COMPUTED_VALUE"""),45856.64583333333)</f>
        <v>45856.64583</v>
      </c>
      <c r="B627" s="5">
        <f>IFERROR(__xludf.DUMMYFUNCTION("""COMPUTED_VALUE"""),1548.9)</f>
        <v>1548.9</v>
      </c>
    </row>
    <row r="628">
      <c r="A628" s="4">
        <f>IFERROR(__xludf.DUMMYFUNCTION("""COMPUTED_VALUE"""),45859.64583333333)</f>
        <v>45859.64583</v>
      </c>
      <c r="B628" s="5">
        <f>IFERROR(__xludf.DUMMYFUNCTION("""COMPUTED_VALUE"""),1543.8)</f>
        <v>1543.8</v>
      </c>
    </row>
    <row r="629">
      <c r="A629" s="4">
        <f>IFERROR(__xludf.DUMMYFUNCTION("""COMPUTED_VALUE"""),45860.64583333333)</f>
        <v>45860.64583</v>
      </c>
      <c r="B629" s="5">
        <f>IFERROR(__xludf.DUMMYFUNCTION("""COMPUTED_VALUE"""),1547.2)</f>
        <v>1547.2</v>
      </c>
    </row>
    <row r="630">
      <c r="A630" s="4">
        <f>IFERROR(__xludf.DUMMYFUNCTION("""COMPUTED_VALUE"""),45861.64583333333)</f>
        <v>45861.64583</v>
      </c>
      <c r="B630" s="5">
        <f>IFERROR(__xludf.DUMMYFUNCTION("""COMPUTED_VALUE"""),1546.6)</f>
        <v>1546.6</v>
      </c>
    </row>
    <row r="631">
      <c r="A631" s="4">
        <f>IFERROR(__xludf.DUMMYFUNCTION("""COMPUTED_VALUE"""),45862.64583333333)</f>
        <v>45862.64583</v>
      </c>
      <c r="B631" s="5">
        <f>IFERROR(__xludf.DUMMYFUNCTION("""COMPUTED_VALUE"""),1498.6)</f>
        <v>1498.6</v>
      </c>
    </row>
    <row r="632">
      <c r="A632" s="4">
        <f>IFERROR(__xludf.DUMMYFUNCTION("""COMPUTED_VALUE"""),45863.64583333333)</f>
        <v>45863.64583</v>
      </c>
      <c r="B632" s="5">
        <f>IFERROR(__xludf.DUMMYFUNCTION("""COMPUTED_VALUE"""),1461.9)</f>
        <v>1461.9</v>
      </c>
    </row>
    <row r="633">
      <c r="A633" s="4">
        <f>IFERROR(__xludf.DUMMYFUNCTION("""COMPUTED_VALUE"""),45866.64583333333)</f>
        <v>45866.64583</v>
      </c>
      <c r="B633" s="5">
        <f>IFERROR(__xludf.DUMMYFUNCTION("""COMPUTED_VALUE"""),1450.6)</f>
        <v>1450.6</v>
      </c>
    </row>
    <row r="634">
      <c r="A634" s="4">
        <f>IFERROR(__xludf.DUMMYFUNCTION("""COMPUTED_VALUE"""),45867.64583333333)</f>
        <v>45867.64583</v>
      </c>
      <c r="B634" s="5">
        <f>IFERROR(__xludf.DUMMYFUNCTION("""COMPUTED_VALUE"""),1453.8)</f>
        <v>1453.8</v>
      </c>
    </row>
    <row r="635">
      <c r="A635" s="4">
        <f>IFERROR(__xludf.DUMMYFUNCTION("""COMPUTED_VALUE"""),45868.64583333333)</f>
        <v>45868.64583</v>
      </c>
      <c r="B635" s="5">
        <f>IFERROR(__xludf.DUMMYFUNCTION("""COMPUTED_VALUE"""),1463.2)</f>
        <v>1463.2</v>
      </c>
    </row>
    <row r="636">
      <c r="A636" s="4">
        <f>IFERROR(__xludf.DUMMYFUNCTION("""COMPUTED_VALUE"""),45869.64583333333)</f>
        <v>45869.64583</v>
      </c>
      <c r="B636" s="5">
        <f>IFERROR(__xludf.DUMMYFUNCTION("""COMPUTED_VALUE"""),1463.7)</f>
        <v>1463.7</v>
      </c>
    </row>
    <row r="637">
      <c r="A637" s="4">
        <f>IFERROR(__xludf.DUMMYFUNCTION("""COMPUTED_VALUE"""),45870.64583333333)</f>
        <v>45870.64583</v>
      </c>
      <c r="B637" s="5">
        <f>IFERROR(__xludf.DUMMYFUNCTION("""COMPUTED_VALUE"""),1438.8)</f>
        <v>1438.8</v>
      </c>
    </row>
    <row r="638">
      <c r="A638" s="4">
        <f>IFERROR(__xludf.DUMMYFUNCTION("""COMPUTED_VALUE"""),45873.64583333333)</f>
        <v>45873.64583</v>
      </c>
      <c r="B638" s="5">
        <f>IFERROR(__xludf.DUMMYFUNCTION("""COMPUTED_VALUE"""),1475.0)</f>
        <v>1475</v>
      </c>
    </row>
    <row r="639">
      <c r="A639" s="4">
        <f>IFERROR(__xludf.DUMMYFUNCTION("""COMPUTED_VALUE"""),45874.64583333333)</f>
        <v>45874.64583</v>
      </c>
      <c r="B639" s="5">
        <f>IFERROR(__xludf.DUMMYFUNCTION("""COMPUTED_VALUE"""),1485.4)</f>
        <v>1485.4</v>
      </c>
    </row>
    <row r="640">
      <c r="A640" s="4">
        <f>IFERROR(__xludf.DUMMYFUNCTION("""COMPUTED_VALUE"""),45875.64583333333)</f>
        <v>45875.64583</v>
      </c>
      <c r="B640" s="5">
        <f>IFERROR(__xludf.DUMMYFUNCTION("""COMPUTED_VALUE"""),1459.0)</f>
        <v>1459</v>
      </c>
    </row>
    <row r="641">
      <c r="A641" s="4">
        <f>IFERROR(__xludf.DUMMYFUNCTION("""COMPUTED_VALUE"""),45876.64583333333)</f>
        <v>45876.64583</v>
      </c>
      <c r="B641" s="5">
        <f>IFERROR(__xludf.DUMMYFUNCTION("""COMPUTED_VALUE"""),1482.0)</f>
        <v>1482</v>
      </c>
    </row>
    <row r="642">
      <c r="A642" s="4">
        <f>IFERROR(__xludf.DUMMYFUNCTION("""COMPUTED_VALUE"""),45877.64583333333)</f>
        <v>45877.64583</v>
      </c>
      <c r="B642" s="5">
        <f>IFERROR(__xludf.DUMMYFUNCTION("""COMPUTED_VALUE"""),1480.4)</f>
        <v>1480.4</v>
      </c>
    </row>
    <row r="643">
      <c r="A643" s="4">
        <f>IFERROR(__xludf.DUMMYFUNCTION("""COMPUTED_VALUE"""),45880.64583333333)</f>
        <v>45880.64583</v>
      </c>
      <c r="B643" s="5">
        <f>IFERROR(__xludf.DUMMYFUNCTION("""COMPUTED_VALUE"""),1481.1)</f>
        <v>1481.1</v>
      </c>
    </row>
    <row r="644">
      <c r="A644" s="4">
        <f>IFERROR(__xludf.DUMMYFUNCTION("""COMPUTED_VALUE"""),45881.64583333333)</f>
        <v>45881.64583</v>
      </c>
      <c r="B644" s="5">
        <f>IFERROR(__xludf.DUMMYFUNCTION("""COMPUTED_VALUE"""),1509.3)</f>
        <v>1509.3</v>
      </c>
    </row>
    <row r="645">
      <c r="A645" s="4">
        <f>IFERROR(__xludf.DUMMYFUNCTION("""COMPUTED_VALUE"""),45882.64583333333)</f>
        <v>45882.64583</v>
      </c>
      <c r="B645" s="5">
        <f>IFERROR(__xludf.DUMMYFUNCTION("""COMPUTED_VALUE"""),1506.3)</f>
        <v>1506.3</v>
      </c>
    </row>
    <row r="646">
      <c r="A646" s="4">
        <f>IFERROR(__xludf.DUMMYFUNCTION("""COMPUTED_VALUE"""),45883.64583333333)</f>
        <v>45883.64583</v>
      </c>
      <c r="B646" s="5">
        <f>IFERROR(__xludf.DUMMYFUNCTION("""COMPUTED_VALUE"""),1486.7)</f>
        <v>1486.7</v>
      </c>
    </row>
    <row r="647">
      <c r="A647" s="4">
        <f>IFERROR(__xludf.DUMMYFUNCTION("""COMPUTED_VALUE"""),45887.64583333333)</f>
        <v>45887.64583</v>
      </c>
      <c r="B647" s="5">
        <f>IFERROR(__xludf.DUMMYFUNCTION("""COMPUTED_VALUE"""),1471.2)</f>
        <v>1471.2</v>
      </c>
    </row>
    <row r="648">
      <c r="A648" s="4">
        <f>IFERROR(__xludf.DUMMYFUNCTION("""COMPUTED_VALUE"""),45888.64583333333)</f>
        <v>45888.64583</v>
      </c>
      <c r="B648" s="5">
        <f>IFERROR(__xludf.DUMMYFUNCTION("""COMPUTED_VALUE"""),1496.7)</f>
        <v>1496.7</v>
      </c>
    </row>
    <row r="649">
      <c r="A649" s="4">
        <f>IFERROR(__xludf.DUMMYFUNCTION("""COMPUTED_VALUE"""),45889.64583333333)</f>
        <v>45889.64583</v>
      </c>
      <c r="B649" s="5">
        <f>IFERROR(__xludf.DUMMYFUNCTION("""COMPUTED_VALUE"""),1524.1)</f>
        <v>1524.1</v>
      </c>
    </row>
    <row r="650">
      <c r="A650" s="4">
        <f>IFERROR(__xludf.DUMMYFUNCTION("""COMPUTED_VALUE"""),45890.64583333333)</f>
        <v>45890.64583</v>
      </c>
      <c r="B650" s="5">
        <f>IFERROR(__xludf.DUMMYFUNCTION("""COMPUTED_VALUE"""),1521.3)</f>
        <v>1521.3</v>
      </c>
    </row>
    <row r="651">
      <c r="A651" s="4">
        <f>IFERROR(__xludf.DUMMYFUNCTION("""COMPUTED_VALUE"""),45891.64583333333)</f>
        <v>45891.64583</v>
      </c>
      <c r="B651" s="5">
        <f>IFERROR(__xludf.DUMMYFUNCTION("""COMPUTED_VALUE"""),1505.0)</f>
        <v>1505</v>
      </c>
    </row>
    <row r="652">
      <c r="A652" s="4">
        <f>IFERROR(__xludf.DUMMYFUNCTION("""COMPUTED_VALUE"""),45894.64583333333)</f>
        <v>45894.64583</v>
      </c>
      <c r="B652" s="5">
        <f>IFERROR(__xludf.DUMMYFUNCTION("""COMPUTED_VALUE"""),1527.1)</f>
        <v>1527.1</v>
      </c>
    </row>
    <row r="653">
      <c r="A653" s="4">
        <f>IFERROR(__xludf.DUMMYFUNCTION("""COMPUTED_VALUE"""),45895.64583333333)</f>
        <v>45895.64583</v>
      </c>
      <c r="B653" s="5">
        <f>IFERROR(__xludf.DUMMYFUNCTION("""COMPUTED_VALUE"""),1502.2)</f>
        <v>1502.2</v>
      </c>
    </row>
    <row r="654">
      <c r="A654" s="4">
        <f>IFERROR(__xludf.DUMMYFUNCTION("""COMPUTED_VALUE"""),45897.64583333333)</f>
        <v>45897.64583</v>
      </c>
      <c r="B654" s="5">
        <f>IFERROR(__xludf.DUMMYFUNCTION("""COMPUTED_VALUE"""),1495.6)</f>
        <v>1495.6</v>
      </c>
    </row>
    <row r="655">
      <c r="A655" s="4">
        <f>IFERROR(__xludf.DUMMYFUNCTION("""COMPUTED_VALUE"""),45898.64583333333)</f>
        <v>45898.64583</v>
      </c>
      <c r="B655" s="5">
        <f>IFERROR(__xludf.DUMMYFUNCTION("""COMPUTED_VALUE"""),1481.4)</f>
        <v>1481.4</v>
      </c>
    </row>
    <row r="656">
      <c r="A656" s="4">
        <f>IFERROR(__xludf.DUMMYFUNCTION("""COMPUTED_VALUE"""),45901.64583333333)</f>
        <v>45901.64583</v>
      </c>
      <c r="B656" s="5">
        <f>IFERROR(__xludf.DUMMYFUNCTION("""COMPUTED_VALUE"""),1505.5)</f>
        <v>1505.5</v>
      </c>
    </row>
    <row r="657">
      <c r="A657" s="4">
        <f>IFERROR(__xludf.DUMMYFUNCTION("""COMPUTED_VALUE"""),45902.64583333333)</f>
        <v>45902.64583</v>
      </c>
      <c r="B657" s="5">
        <f>IFERROR(__xludf.DUMMYFUNCTION("""COMPUTED_VALUE"""),1512.8)</f>
        <v>1512.8</v>
      </c>
    </row>
    <row r="658">
      <c r="A658" s="4">
        <f>IFERROR(__xludf.DUMMYFUNCTION("""COMPUTED_VALUE"""),45903.64583333333)</f>
        <v>45903.64583</v>
      </c>
      <c r="B658" s="5">
        <f>IFERROR(__xludf.DUMMYFUNCTION("""COMPUTED_VALUE"""),1508.2)</f>
        <v>1508.2</v>
      </c>
    </row>
    <row r="659">
      <c r="A659" s="4">
        <f>IFERROR(__xludf.DUMMYFUNCTION("""COMPUTED_VALUE"""),45904.64583333333)</f>
        <v>45904.64583</v>
      </c>
      <c r="B659" s="5">
        <f>IFERROR(__xludf.DUMMYFUNCTION("""COMPUTED_VALUE"""),1500.4)</f>
        <v>1500.4</v>
      </c>
    </row>
    <row r="660">
      <c r="A660" s="4">
        <f>IFERROR(__xludf.DUMMYFUNCTION("""COMPUTED_VALUE"""),45905.64583333333)</f>
        <v>45905.64583</v>
      </c>
      <c r="B660" s="5">
        <f>IFERROR(__xludf.DUMMYFUNCTION("""COMPUTED_VALUE"""),1477.9)</f>
        <v>1477.9</v>
      </c>
    </row>
    <row r="661">
      <c r="A661" s="4">
        <f>IFERROR(__xludf.DUMMYFUNCTION("""COMPUTED_VALUE"""),45908.64583333333)</f>
        <v>45908.64583</v>
      </c>
      <c r="B661" s="5">
        <f>IFERROR(__xludf.DUMMYFUNCTION("""COMPUTED_VALUE"""),1460.7)</f>
        <v>1460.7</v>
      </c>
    </row>
    <row r="662">
      <c r="A662" s="4">
        <f>IFERROR(__xludf.DUMMYFUNCTION("""COMPUTED_VALUE"""),45909.64583333333)</f>
        <v>45909.64583</v>
      </c>
      <c r="B662" s="5">
        <f>IFERROR(__xludf.DUMMYFUNCTION("""COMPUTED_VALUE"""),1498.2)</f>
        <v>1498.2</v>
      </c>
    </row>
    <row r="663">
      <c r="A663" s="4">
        <f>IFERROR(__xludf.DUMMYFUNCTION("""COMPUTED_VALUE"""),45910.64583333333)</f>
        <v>45910.64583</v>
      </c>
      <c r="B663" s="5">
        <f>IFERROR(__xludf.DUMMYFUNCTION("""COMPUTED_VALUE"""),1526.0)</f>
        <v>1526</v>
      </c>
    </row>
    <row r="664">
      <c r="A664" s="4">
        <f>IFERROR(__xludf.DUMMYFUNCTION("""COMPUTED_VALUE"""),45911.64583333333)</f>
        <v>45911.64583</v>
      </c>
      <c r="B664" s="5">
        <f>IFERROR(__xludf.DUMMYFUNCTION("""COMPUTED_VALUE"""),1521.2)</f>
        <v>1521.2</v>
      </c>
    </row>
    <row r="665">
      <c r="A665" s="4">
        <f>IFERROR(__xludf.DUMMYFUNCTION("""COMPUTED_VALUE"""),45912.64583333333)</f>
        <v>45912.64583</v>
      </c>
      <c r="B665" s="5">
        <f>IFERROR(__xludf.DUMMYFUNCTION("""COMPUTED_VALUE"""),1525.5)</f>
        <v>1525.5</v>
      </c>
    </row>
    <row r="666">
      <c r="A666" s="4">
        <f>IFERROR(__xludf.DUMMYFUNCTION("""COMPUTED_VALUE"""),45915.64583333333)</f>
        <v>45915.64583</v>
      </c>
      <c r="B666" s="5">
        <f>IFERROR(__xludf.DUMMYFUNCTION("""COMPUTED_VALUE"""),1519.8)</f>
        <v>1519.8</v>
      </c>
    </row>
    <row r="667">
      <c r="A667" s="4">
        <f>IFERROR(__xludf.DUMMYFUNCTION("""COMPUTED_VALUE"""),45916.64583333333)</f>
        <v>45916.64583</v>
      </c>
      <c r="B667" s="5">
        <f>IFERROR(__xludf.DUMMYFUNCTION("""COMPUTED_VALUE"""),1531.5)</f>
        <v>1531.5</v>
      </c>
    </row>
    <row r="668">
      <c r="A668" s="4">
        <f>IFERROR(__xludf.DUMMYFUNCTION("""COMPUTED_VALUE"""),45917.64583333333)</f>
        <v>45917.64583</v>
      </c>
      <c r="B668" s="5">
        <f>IFERROR(__xludf.DUMMYFUNCTION("""COMPUTED_VALUE"""),1547.2)</f>
        <v>1547.2</v>
      </c>
    </row>
    <row r="669">
      <c r="A669" s="4">
        <f>IFERROR(__xludf.DUMMYFUNCTION("""COMPUTED_VALUE"""),45918.64583333333)</f>
        <v>45918.64583</v>
      </c>
      <c r="B669" s="5">
        <f>IFERROR(__xludf.DUMMYFUNCTION("""COMPUTED_VALUE"""),1550.7)</f>
        <v>1550.7</v>
      </c>
    </row>
    <row r="670">
      <c r="A670" s="4">
        <f>IFERROR(__xludf.DUMMYFUNCTION("""COMPUTED_VALUE"""),45919.64583333333)</f>
        <v>45919.64583</v>
      </c>
      <c r="B670" s="5">
        <f>IFERROR(__xludf.DUMMYFUNCTION("""COMPUTED_VALUE"""),1553.8)</f>
        <v>1553.8</v>
      </c>
    </row>
    <row r="671">
      <c r="A671" s="4">
        <f>IFERROR(__xludf.DUMMYFUNCTION("""COMPUTED_VALUE"""),45922.64583333333)</f>
        <v>45922.64583</v>
      </c>
      <c r="B671" s="5">
        <f>IFERROR(__xludf.DUMMYFUNCTION("""COMPUTED_VALUE"""),1505.4)</f>
        <v>1505.4</v>
      </c>
    </row>
    <row r="672">
      <c r="A672" s="4">
        <f>IFERROR(__xludf.DUMMYFUNCTION("""COMPUTED_VALUE"""),45923.64583333333)</f>
        <v>45923.64583</v>
      </c>
      <c r="B672" s="5">
        <f>IFERROR(__xludf.DUMMYFUNCTION("""COMPUTED_VALUE"""),1471.9)</f>
        <v>1471.9</v>
      </c>
    </row>
    <row r="673">
      <c r="A673" s="4">
        <f>IFERROR(__xludf.DUMMYFUNCTION("""COMPUTED_VALUE"""),45924.64583333333)</f>
        <v>45924.64583</v>
      </c>
      <c r="B673" s="5">
        <f>IFERROR(__xludf.DUMMYFUNCTION("""COMPUTED_VALUE"""),1452.4)</f>
        <v>1452.4</v>
      </c>
    </row>
    <row r="674">
      <c r="A674" s="4">
        <f>IFERROR(__xludf.DUMMYFUNCTION("""COMPUTED_VALUE"""),45925.64583333333)</f>
        <v>45925.64583</v>
      </c>
      <c r="B674" s="5">
        <f>IFERROR(__xludf.DUMMYFUNCTION("""COMPUTED_VALUE"""),1444.3)</f>
        <v>1444.3</v>
      </c>
    </row>
    <row r="675">
      <c r="A675" s="4">
        <f>IFERROR(__xludf.DUMMYFUNCTION("""COMPUTED_VALUE"""),45926.64583333333)</f>
        <v>45926.64583</v>
      </c>
      <c r="B675" s="5">
        <f>IFERROR(__xludf.DUMMYFUNCTION("""COMPUTED_VALUE"""),1407.7)</f>
        <v>1407.7</v>
      </c>
    </row>
    <row r="676">
      <c r="A676" s="4">
        <f>IFERROR(__xludf.DUMMYFUNCTION("""COMPUTED_VALUE"""),45929.64583333333)</f>
        <v>45929.64583</v>
      </c>
      <c r="B676" s="5">
        <f>IFERROR(__xludf.DUMMYFUNCTION("""COMPUTED_VALUE"""),1410.7)</f>
        <v>1410.7</v>
      </c>
    </row>
    <row r="677">
      <c r="A677" s="4">
        <f>IFERROR(__xludf.DUMMYFUNCTION("""COMPUTED_VALUE"""),45930.64583333333)</f>
        <v>45930.64583</v>
      </c>
      <c r="B677" s="5">
        <f>IFERROR(__xludf.DUMMYFUNCTION("""COMPUTED_VALUE"""),1400.3)</f>
        <v>1400.3</v>
      </c>
    </row>
    <row r="678">
      <c r="A678" s="4">
        <f>IFERROR(__xludf.DUMMYFUNCTION("""COMPUTED_VALUE"""),45931.64583333333)</f>
        <v>45931.64583</v>
      </c>
      <c r="B678" s="5">
        <f>IFERROR(__xludf.DUMMYFUNCTION("""COMPUTED_VALUE"""),1416.0)</f>
        <v>1416</v>
      </c>
    </row>
    <row r="679">
      <c r="A679" s="4">
        <f>IFERROR(__xludf.DUMMYFUNCTION("""COMPUTED_VALUE"""),45933.64583333333)</f>
        <v>45933.64583</v>
      </c>
      <c r="B679" s="5">
        <f>IFERROR(__xludf.DUMMYFUNCTION("""COMPUTED_VALUE"""),1400.6)</f>
        <v>1400.6</v>
      </c>
    </row>
    <row r="680">
      <c r="A680" s="4">
        <f>IFERROR(__xludf.DUMMYFUNCTION("""COMPUTED_VALUE"""),45936.64583333333)</f>
        <v>45936.64583</v>
      </c>
      <c r="B680" s="5">
        <f>IFERROR(__xludf.DUMMYFUNCTION("""COMPUTED_VALUE"""),1439.3)</f>
        <v>1439.3</v>
      </c>
    </row>
    <row r="681">
      <c r="A681" s="4">
        <f>IFERROR(__xludf.DUMMYFUNCTION("""COMPUTED_VALUE"""),45937.64583333333)</f>
        <v>45937.64583</v>
      </c>
      <c r="B681" s="5">
        <f>IFERROR(__xludf.DUMMYFUNCTION("""COMPUTED_VALUE"""),1438.9)</f>
        <v>1438.9</v>
      </c>
    </row>
    <row r="682">
      <c r="A682" s="4">
        <f>IFERROR(__xludf.DUMMYFUNCTION("""COMPUTED_VALUE"""),45938.64583333333)</f>
        <v>45938.64583</v>
      </c>
      <c r="B682" s="5">
        <f>IFERROR(__xludf.DUMMYFUNCTION("""COMPUTED_VALUE"""),1458.2)</f>
        <v>1458.2</v>
      </c>
    </row>
    <row r="683">
      <c r="A683" s="4">
        <f>IFERROR(__xludf.DUMMYFUNCTION("""COMPUTED_VALUE"""),45939.64583333333)</f>
        <v>45939.64583</v>
      </c>
      <c r="B683" s="5">
        <f>IFERROR(__xludf.DUMMYFUNCTION("""COMPUTED_VALUE"""),1466.6)</f>
        <v>1466.6</v>
      </c>
    </row>
    <row r="684">
      <c r="A684" s="4">
        <f>IFERROR(__xludf.DUMMYFUNCTION("""COMPUTED_VALUE"""),45940.64583333333)</f>
        <v>45940.64583</v>
      </c>
      <c r="B684" s="5">
        <f>IFERROR(__xludf.DUMMYFUNCTION("""COMPUTED_VALUE"""),1457.2)</f>
        <v>1457.2</v>
      </c>
    </row>
    <row r="685">
      <c r="A685" s="4">
        <f>IFERROR(__xludf.DUMMYFUNCTION("""COMPUTED_VALUE"""),45943.64583333333)</f>
        <v>45943.64583</v>
      </c>
      <c r="B685" s="5">
        <f>IFERROR(__xludf.DUMMYFUNCTION("""COMPUTED_VALUE"""),1450.9)</f>
        <v>1450.9</v>
      </c>
    </row>
    <row r="686">
      <c r="A686" s="4">
        <f>IFERROR(__xludf.DUMMYFUNCTION("""COMPUTED_VALUE"""),45944.64583333333)</f>
        <v>45944.64583</v>
      </c>
      <c r="B686" s="5">
        <f>IFERROR(__xludf.DUMMYFUNCTION("""COMPUTED_VALUE"""),1468.0)</f>
        <v>1468</v>
      </c>
    </row>
    <row r="687">
      <c r="A687" s="4">
        <f>IFERROR(__xludf.DUMMYFUNCTION("""COMPUTED_VALUE"""),45945.64583333333)</f>
        <v>45945.64583</v>
      </c>
      <c r="B687" s="5">
        <f>IFERROR(__xludf.DUMMYFUNCTION("""COMPUTED_VALUE"""),1459.0)</f>
        <v>1459</v>
      </c>
    </row>
    <row r="688">
      <c r="A688" s="4">
        <f>IFERROR(__xludf.DUMMYFUNCTION("""COMPUTED_VALUE"""),45946.64583333333)</f>
        <v>45946.64583</v>
      </c>
      <c r="B688" s="5">
        <f>IFERROR(__xludf.DUMMYFUNCTION("""COMPUTED_VALUE"""),1463.8)</f>
        <v>1463.8</v>
      </c>
    </row>
    <row r="689">
      <c r="A689" s="4">
        <f>IFERROR(__xludf.DUMMYFUNCTION("""COMPUTED_VALUE"""),45947.64583333333)</f>
        <v>45947.64583</v>
      </c>
      <c r="B689" s="5">
        <f>IFERROR(__xludf.DUMMYFUNCTION("""COMPUTED_VALUE"""),1447.6)</f>
        <v>1447.6</v>
      </c>
    </row>
    <row r="690">
      <c r="A690" s="4">
        <f>IFERROR(__xludf.DUMMYFUNCTION("""COMPUTED_VALUE"""),45950.64583333333)</f>
        <v>45950.64583</v>
      </c>
      <c r="B690" s="5">
        <f>IFERROR(__xludf.DUMMYFUNCTION("""COMPUTED_VALUE"""),1444.4)</f>
        <v>1444.4</v>
      </c>
    </row>
    <row r="691">
      <c r="A691" s="4">
        <f>IFERROR(__xludf.DUMMYFUNCTION("""COMPUTED_VALUE"""),45951.64583333333)</f>
        <v>45951.64583</v>
      </c>
      <c r="B691" s="5">
        <f>IFERROR(__xludf.DUMMYFUNCTION("""COMPUTED_VALUE"""),1448.7)</f>
        <v>1448.7</v>
      </c>
    </row>
    <row r="692">
      <c r="A692" s="4">
        <f>IFERROR(__xludf.DUMMYFUNCTION("""COMPUTED_VALUE"""),45953.64583333333)</f>
        <v>45953.64583</v>
      </c>
      <c r="B692" s="5">
        <f>IFERROR(__xludf.DUMMYFUNCTION("""COMPUTED_VALUE"""),1463.4)</f>
        <v>1463.4</v>
      </c>
    </row>
    <row r="693">
      <c r="A693" s="4">
        <f>IFERROR(__xludf.DUMMYFUNCTION("""COMPUTED_VALUE"""),45954.64583333333)</f>
        <v>45954.64583</v>
      </c>
      <c r="B693" s="5">
        <f>IFERROR(__xludf.DUMMYFUNCTION("""COMPUTED_VALUE"""),1453.7)</f>
        <v>1453.7</v>
      </c>
    </row>
    <row r="694">
      <c r="A694" s="4">
        <f>IFERROR(__xludf.DUMMYFUNCTION("""COMPUTED_VALUE"""),45957.64583333333)</f>
        <v>45957.64583</v>
      </c>
      <c r="B694" s="5">
        <f>IFERROR(__xludf.DUMMYFUNCTION("""COMPUTED_VALUE"""),1462.8)</f>
        <v>1462.8</v>
      </c>
    </row>
    <row r="695">
      <c r="A695" s="4">
        <f>IFERROR(__xludf.DUMMYFUNCTION("""COMPUTED_VALUE"""),45958.64583333333)</f>
        <v>45958.64583</v>
      </c>
      <c r="B695" s="5">
        <f>IFERROR(__xludf.DUMMYFUNCTION("""COMPUTED_VALUE"""),1447.4)</f>
        <v>1447.4</v>
      </c>
    </row>
    <row r="696">
      <c r="A696" s="4">
        <f>IFERROR(__xludf.DUMMYFUNCTION("""COMPUTED_VALUE"""),45959.64583333333)</f>
        <v>45959.64583</v>
      </c>
      <c r="B696" s="5">
        <f>IFERROR(__xludf.DUMMYFUNCTION("""COMPUTED_VALUE"""),1452.2)</f>
        <v>1452.2</v>
      </c>
    </row>
    <row r="697">
      <c r="A697" s="4">
        <f>IFERROR(__xludf.DUMMYFUNCTION("""COMPUTED_VALUE"""),45960.64583333333)</f>
        <v>45960.64583</v>
      </c>
      <c r="B697" s="5">
        <f>IFERROR(__xludf.DUMMYFUNCTION("""COMPUTED_VALUE"""),1433.8)</f>
        <v>1433.8</v>
      </c>
    </row>
    <row r="698">
      <c r="A698" s="4">
        <f>IFERROR(__xludf.DUMMYFUNCTION("""COMPUTED_VALUE"""),45961.64583333333)</f>
        <v>45961.64583</v>
      </c>
      <c r="B698" s="5">
        <f>IFERROR(__xludf.DUMMYFUNCTION("""COMPUTED_VALUE"""),1424.4)</f>
        <v>1424.4</v>
      </c>
    </row>
    <row r="699">
      <c r="A699" s="4">
        <f>IFERROR(__xludf.DUMMYFUNCTION("""COMPUTED_VALUE"""),45964.64583333333)</f>
        <v>45964.64583</v>
      </c>
      <c r="B699" s="5">
        <f>IFERROR(__xludf.DUMMYFUNCTION("""COMPUTED_VALUE"""),1419.8)</f>
        <v>1419.8</v>
      </c>
    </row>
    <row r="700">
      <c r="A700" s="4">
        <f>IFERROR(__xludf.DUMMYFUNCTION("""COMPUTED_VALUE"""),45965.64583333333)</f>
        <v>45965.64583</v>
      </c>
      <c r="B700" s="5">
        <f>IFERROR(__xludf.DUMMYFUNCTION("""COMPUTED_VALUE"""),1409.2)</f>
        <v>1409.2</v>
      </c>
    </row>
    <row r="701">
      <c r="A701" s="4">
        <f>IFERROR(__xludf.DUMMYFUNCTION("""COMPUTED_VALUE"""),45967.64583333333)</f>
        <v>45967.64583</v>
      </c>
      <c r="B701" s="5">
        <f>IFERROR(__xludf.DUMMYFUNCTION("""COMPUTED_VALUE"""),1413.6)</f>
        <v>1413.6</v>
      </c>
    </row>
    <row r="702">
      <c r="A702" s="4">
        <f>IFERROR(__xludf.DUMMYFUNCTION("""COMPUTED_VALUE"""),45968.64583333333)</f>
        <v>45968.64583</v>
      </c>
      <c r="B702" s="5">
        <f>IFERROR(__xludf.DUMMYFUNCTION("""COMPUTED_VALUE"""),1386.7)</f>
        <v>1386.7</v>
      </c>
    </row>
    <row r="703">
      <c r="A703" s="4">
        <f>IFERROR(__xludf.DUMMYFUNCTION("""COMPUTED_VALUE"""),45971.64583333333)</f>
        <v>45971.64583</v>
      </c>
      <c r="B703" s="5">
        <f>IFERROR(__xludf.DUMMYFUNCTION("""COMPUTED_VALUE"""),1397.8)</f>
        <v>1397.8</v>
      </c>
    </row>
    <row r="704">
      <c r="A704" s="4">
        <f>IFERROR(__xludf.DUMMYFUNCTION("""COMPUTED_VALUE"""),45972.64583333333)</f>
        <v>45972.64583</v>
      </c>
      <c r="B704" s="5">
        <f>IFERROR(__xludf.DUMMYFUNCTION("""COMPUTED_VALUE"""),1408.0)</f>
        <v>1408</v>
      </c>
    </row>
    <row r="705">
      <c r="A705" s="4">
        <f>IFERROR(__xludf.DUMMYFUNCTION("""COMPUTED_VALUE"""),45973.64583333333)</f>
        <v>45973.64583</v>
      </c>
      <c r="B705" s="5">
        <f>IFERROR(__xludf.DUMMYFUNCTION("""COMPUTED_VALUE"""),1456.1)</f>
        <v>1456.1</v>
      </c>
    </row>
    <row r="706">
      <c r="A706" s="4">
        <f>IFERROR(__xludf.DUMMYFUNCTION("""COMPUTED_VALUE"""),45974.64583333333)</f>
        <v>45974.64583</v>
      </c>
      <c r="B706" s="5">
        <f>IFERROR(__xludf.DUMMYFUNCTION("""COMPUTED_VALUE"""),1451.4)</f>
        <v>1451.4</v>
      </c>
    </row>
    <row r="707">
      <c r="A707" s="4">
        <f>IFERROR(__xludf.DUMMYFUNCTION("""COMPUTED_VALUE"""),45975.64583333333)</f>
        <v>45975.64583</v>
      </c>
      <c r="B707" s="5">
        <f>IFERROR(__xludf.DUMMYFUNCTION("""COMPUTED_VALUE"""),1439.2)</f>
        <v>1439.2</v>
      </c>
    </row>
    <row r="708">
      <c r="A708" s="4">
        <f>IFERROR(__xludf.DUMMYFUNCTION("""COMPUTED_VALUE"""),45978.64583333333)</f>
        <v>45978.64583</v>
      </c>
      <c r="B708" s="5">
        <f>IFERROR(__xludf.DUMMYFUNCTION("""COMPUTED_VALUE"""),1452.8)</f>
        <v>1452.8</v>
      </c>
    </row>
    <row r="709">
      <c r="A709" s="4">
        <f>IFERROR(__xludf.DUMMYFUNCTION("""COMPUTED_VALUE"""),45979.64583333333)</f>
        <v>45979.64583</v>
      </c>
      <c r="B709" s="5">
        <f>IFERROR(__xludf.DUMMYFUNCTION("""COMPUTED_VALUE"""),1422.0)</f>
        <v>1422</v>
      </c>
    </row>
    <row r="710">
      <c r="A710" s="4">
        <f>IFERROR(__xludf.DUMMYFUNCTION("""COMPUTED_VALUE"""),45980.64583333333)</f>
        <v>45980.64583</v>
      </c>
      <c r="B710" s="5">
        <f>IFERROR(__xludf.DUMMYFUNCTION("""COMPUTED_VALUE"""),1433.9)</f>
        <v>1433.9</v>
      </c>
    </row>
    <row r="711">
      <c r="A711" s="4">
        <f>IFERROR(__xludf.DUMMYFUNCTION("""COMPUTED_VALUE"""),45981.64583333333)</f>
        <v>45981.64583</v>
      </c>
      <c r="B711" s="5">
        <f>IFERROR(__xludf.DUMMYFUNCTION("""COMPUTED_VALUE"""),1456.0)</f>
        <v>1456</v>
      </c>
    </row>
    <row r="712">
      <c r="A712" s="4">
        <f>IFERROR(__xludf.DUMMYFUNCTION("""COMPUTED_VALUE"""),45982.64583333333)</f>
        <v>45982.64583</v>
      </c>
      <c r="B712" s="5">
        <f>IFERROR(__xludf.DUMMYFUNCTION("""COMPUTED_VALUE"""),1461.5)</f>
        <v>1461.5</v>
      </c>
    </row>
    <row r="713">
      <c r="A713" s="4">
        <f>IFERROR(__xludf.DUMMYFUNCTION("""COMPUTED_VALUE"""),45985.64583333333)</f>
        <v>45985.64583</v>
      </c>
      <c r="B713" s="5">
        <f>IFERROR(__xludf.DUMMYFUNCTION("""COMPUTED_VALUE"""),1494.7)</f>
        <v>1494.7</v>
      </c>
    </row>
    <row r="714">
      <c r="A714" s="4">
        <f>IFERROR(__xludf.DUMMYFUNCTION("""COMPUTED_VALUE"""),45986.64583333333)</f>
        <v>45986.64583</v>
      </c>
      <c r="B714" s="5">
        <f>IFERROR(__xludf.DUMMYFUNCTION("""COMPUTED_VALUE"""),1494.7)</f>
        <v>1494.7</v>
      </c>
    </row>
    <row r="715">
      <c r="A715" s="4">
        <f>IFERROR(__xludf.DUMMYFUNCTION("""COMPUTED_VALUE"""),45987.64583333333)</f>
        <v>45987.64583</v>
      </c>
      <c r="B715" s="5">
        <f>IFERROR(__xludf.DUMMYFUNCTION("""COMPUTED_VALUE"""),1520.4)</f>
        <v>1520.4</v>
      </c>
    </row>
    <row r="716">
      <c r="A716" s="4">
        <f>IFERROR(__xludf.DUMMYFUNCTION("""COMPUTED_VALUE"""),45988.64583333333)</f>
        <v>45988.64583</v>
      </c>
      <c r="B716" s="5">
        <f>IFERROR(__xludf.DUMMYFUNCTION("""COMPUTED_VALUE"""),1509.8)</f>
        <v>1509.8</v>
      </c>
    </row>
    <row r="717">
      <c r="A717" s="4">
        <f>IFERROR(__xludf.DUMMYFUNCTION("""COMPUTED_VALUE"""),45989.64583333333)</f>
        <v>45989.64583</v>
      </c>
      <c r="B717" s="5">
        <f>IFERROR(__xludf.DUMMYFUNCTION("""COMPUTED_VALUE"""),1517.3)</f>
        <v>1517.3</v>
      </c>
    </row>
    <row r="718">
      <c r="A718" s="4">
        <f>IFERROR(__xludf.DUMMYFUNCTION("""COMPUTED_VALUE"""),45992.64583333333)</f>
        <v>45992.64583</v>
      </c>
      <c r="B718" s="5">
        <f>IFERROR(__xludf.DUMMYFUNCTION("""COMPUTED_VALUE"""),1529.5)</f>
        <v>1529.5</v>
      </c>
    </row>
    <row r="719">
      <c r="A719" s="4">
        <f>IFERROR(__xludf.DUMMYFUNCTION("""COMPUTED_VALUE"""),45993.64583333333)</f>
        <v>45993.64583</v>
      </c>
      <c r="B719" s="5">
        <f>IFERROR(__xludf.DUMMYFUNCTION("""COMPUTED_VALUE"""),1536.7)</f>
        <v>1536.7</v>
      </c>
    </row>
    <row r="720">
      <c r="A720" s="4">
        <f>IFERROR(__xludf.DUMMYFUNCTION("""COMPUTED_VALUE"""),45994.64583333333)</f>
        <v>45994.64583</v>
      </c>
      <c r="B720" s="5">
        <f>IFERROR(__xludf.DUMMYFUNCTION("""COMPUTED_VALUE"""),1541.7)</f>
        <v>1541.7</v>
      </c>
    </row>
    <row r="721">
      <c r="A721" s="4">
        <f>IFERROR(__xludf.DUMMYFUNCTION("""COMPUTED_VALUE"""),45995.64583333333)</f>
        <v>45995.64583</v>
      </c>
      <c r="B721" s="5">
        <f>IFERROR(__xludf.DUMMYFUNCTION("""COMPUTED_VALUE"""),1562.3)</f>
        <v>1562.3</v>
      </c>
    </row>
    <row r="722">
      <c r="A722" s="4">
        <f>IFERROR(__xludf.DUMMYFUNCTION("""COMPUTED_VALUE"""),45996.64583333333)</f>
        <v>45996.64583</v>
      </c>
      <c r="B722" s="5">
        <f>IFERROR(__xludf.DUMMYFUNCTION("""COMPUTED_VALUE"""),1570.8)</f>
        <v>1570.8</v>
      </c>
    </row>
    <row r="723">
      <c r="A723" s="4">
        <f>IFERROR(__xludf.DUMMYFUNCTION("""COMPUTED_VALUE"""),45999.64583333333)</f>
        <v>45999.64583</v>
      </c>
      <c r="B723" s="5">
        <f>IFERROR(__xludf.DUMMYFUNCTION("""COMPUTED_VALUE"""),1591.8)</f>
        <v>1591.8</v>
      </c>
    </row>
    <row r="724">
      <c r="A724" s="4">
        <f>IFERROR(__xludf.DUMMYFUNCTION("""COMPUTED_VALUE"""),46000.64583333333)</f>
        <v>46000.64583</v>
      </c>
      <c r="B724" s="5">
        <f>IFERROR(__xludf.DUMMYFUNCTION("""COMPUTED_VALUE"""),1561.6)</f>
        <v>1561.6</v>
      </c>
    </row>
    <row r="725">
      <c r="A725" s="4">
        <f>IFERROR(__xludf.DUMMYFUNCTION("""COMPUTED_VALUE"""),46001.64583333333)</f>
        <v>46001.64583</v>
      </c>
      <c r="B725" s="5">
        <f>IFERROR(__xludf.DUMMYFUNCTION("""COMPUTED_VALUE"""),1550.8)</f>
        <v>1550.8</v>
      </c>
    </row>
    <row r="726">
      <c r="A726" s="4">
        <f>IFERROR(__xludf.DUMMYFUNCTION("""COMPUTED_VALUE"""),46002.64583333333)</f>
        <v>46002.64583</v>
      </c>
      <c r="B726" s="5">
        <f>IFERROR(__xludf.DUMMYFUNCTION("""COMPUTED_VALUE"""),1568.2)</f>
        <v>1568.2</v>
      </c>
    </row>
    <row r="727">
      <c r="A727" s="4">
        <f>IFERROR(__xludf.DUMMYFUNCTION("""COMPUTED_VALUE"""),46003.64583333333)</f>
        <v>46003.64583</v>
      </c>
      <c r="B727" s="5">
        <f>IFERROR(__xludf.DUMMYFUNCTION("""COMPUTED_VALUE"""),1578.4)</f>
        <v>1578.4</v>
      </c>
    </row>
    <row r="728">
      <c r="A728" s="4">
        <f>IFERROR(__xludf.DUMMYFUNCTION("""COMPUTED_VALUE"""),46006.64583333333)</f>
        <v>46006.64583</v>
      </c>
      <c r="B728" s="5">
        <f>IFERROR(__xludf.DUMMYFUNCTION("""COMPUTED_VALUE"""),1575.4)</f>
        <v>1575.4</v>
      </c>
    </row>
    <row r="729">
      <c r="A729" s="4">
        <f>IFERROR(__xludf.DUMMYFUNCTION("""COMPUTED_VALUE"""),46007.64583333333)</f>
        <v>46007.64583</v>
      </c>
      <c r="B729" s="5">
        <f>IFERROR(__xludf.DUMMYFUNCTION("""COMPUTED_VALUE"""),1578.2)</f>
        <v>1578.2</v>
      </c>
    </row>
    <row r="730">
      <c r="A730" s="4">
        <f>IFERROR(__xludf.DUMMYFUNCTION("""COMPUTED_VALUE"""),46008.64583333333)</f>
        <v>46008.64583</v>
      </c>
      <c r="B730" s="5">
        <f>IFERROR(__xludf.DUMMYFUNCTION("""COMPUTED_VALUE"""),1579.4)</f>
        <v>1579.4</v>
      </c>
    </row>
    <row r="731">
      <c r="A731" s="4">
        <f>IFERROR(__xludf.DUMMYFUNCTION("""COMPUTED_VALUE"""),46009.64583333333)</f>
        <v>46009.64583</v>
      </c>
      <c r="B731" s="5">
        <f>IFERROR(__xludf.DUMMYFUNCTION("""COMPUTED_VALUE"""),1605.6)</f>
        <v>1605.6</v>
      </c>
    </row>
    <row r="732">
      <c r="A732" s="4">
        <f>IFERROR(__xludf.DUMMYFUNCTION("""COMPUTED_VALUE"""),46010.64583333333)</f>
        <v>46010.64583</v>
      </c>
      <c r="B732" s="5">
        <f>IFERROR(__xludf.DUMMYFUNCTION("""COMPUTED_VALUE"""),1612.5)</f>
        <v>1612.5</v>
      </c>
    </row>
    <row r="733">
      <c r="A733" s="4">
        <f>IFERROR(__xludf.DUMMYFUNCTION("""COMPUTED_VALUE"""),46013.64583333333)</f>
        <v>46013.64583</v>
      </c>
      <c r="B733" s="5">
        <f>IFERROR(__xludf.DUMMYFUNCTION("""COMPUTED_VALUE"""),1646.7)</f>
        <v>1646.7</v>
      </c>
    </row>
    <row r="734">
      <c r="A734" s="4">
        <f>IFERROR(__xludf.DUMMYFUNCTION("""COMPUTED_VALUE"""),46014.64583333333)</f>
        <v>46014.64583</v>
      </c>
      <c r="B734" s="5">
        <f>IFERROR(__xludf.DUMMYFUNCTION("""COMPUTED_VALUE"""),1633.0)</f>
        <v>1633</v>
      </c>
    </row>
    <row r="735">
      <c r="A735" s="4">
        <f>IFERROR(__xludf.DUMMYFUNCTION("""COMPUTED_VALUE"""),46015.64583333333)</f>
        <v>46015.64583</v>
      </c>
      <c r="B735" s="5">
        <f>IFERROR(__xludf.DUMMYFUNCTION("""COMPUTED_VALUE"""),1631.5)</f>
        <v>1631.5</v>
      </c>
    </row>
    <row r="736">
      <c r="A736" s="4">
        <f>IFERROR(__xludf.DUMMYFUNCTION("""COMPUTED_VALUE"""),46017.64583333333)</f>
        <v>46017.64583</v>
      </c>
      <c r="B736" s="5">
        <f>IFERROR(__xludf.DUMMYFUNCTION("""COMPUTED_VALUE"""),1612.3)</f>
        <v>1612.3</v>
      </c>
    </row>
    <row r="737">
      <c r="A737" s="4">
        <f>IFERROR(__xludf.DUMMYFUNCTION("""COMPUTED_VALUE"""),46020.64583333333)</f>
        <v>46020.64583</v>
      </c>
      <c r="B737" s="5">
        <f>IFERROR(__xludf.DUMMYFUNCTION("""COMPUTED_VALUE"""),1612.4)</f>
        <v>1612.4</v>
      </c>
    </row>
    <row r="738">
      <c r="A738" s="4">
        <f>IFERROR(__xludf.DUMMYFUNCTION("""COMPUTED_VALUE"""),46021.64583333333)</f>
        <v>46021.64583</v>
      </c>
      <c r="B738" s="5">
        <f>IFERROR(__xludf.DUMMYFUNCTION("""COMPUTED_VALUE"""),1604.6)</f>
        <v>1604.6</v>
      </c>
    </row>
    <row r="739">
      <c r="A739" s="4">
        <f>IFERROR(__xludf.DUMMYFUNCTION("""COMPUTED_VALUE"""),46022.64583333333)</f>
        <v>46022.64583</v>
      </c>
      <c r="B739" s="5">
        <f>IFERROR(__xludf.DUMMYFUNCTION("""COMPUTED_VALUE"""),1590.9)</f>
        <v>1590.9</v>
      </c>
    </row>
    <row r="740">
      <c r="A740" s="4">
        <f>IFERROR(__xludf.DUMMYFUNCTION("""COMPUTED_VALUE"""),46023.64583333333)</f>
        <v>46023.64583</v>
      </c>
      <c r="B740" s="5">
        <f>IFERROR(__xludf.DUMMYFUNCTION("""COMPUTED_VALUE"""),1607.7)</f>
        <v>1607.7</v>
      </c>
    </row>
    <row r="741">
      <c r="A741" s="4">
        <f>IFERROR(__xludf.DUMMYFUNCTION("""COMPUTED_VALUE"""),46024.64583333333)</f>
        <v>46024.64583</v>
      </c>
      <c r="B741" s="5">
        <f>IFERROR(__xludf.DUMMYFUNCTION("""COMPUTED_VALUE"""),1612.0)</f>
        <v>1612</v>
      </c>
    </row>
    <row r="742">
      <c r="A742" s="4">
        <f>IFERROR(__xludf.DUMMYFUNCTION("""COMPUTED_VALUE"""),46027.64583333333)</f>
        <v>46027.64583</v>
      </c>
      <c r="B742" s="5">
        <f>IFERROR(__xludf.DUMMYFUNCTION("""COMPUTED_VALUE"""),1596.9)</f>
        <v>1596.9</v>
      </c>
    </row>
    <row r="743">
      <c r="A743" s="4">
        <f>IFERROR(__xludf.DUMMYFUNCTION("""COMPUTED_VALUE"""),46028.64583333333)</f>
        <v>46028.64583</v>
      </c>
      <c r="B743" s="5">
        <f>IFERROR(__xludf.DUMMYFUNCTION("""COMPUTED_VALUE"""),1601.8)</f>
        <v>1601.8</v>
      </c>
    </row>
    <row r="744">
      <c r="A744" s="4">
        <f>IFERROR(__xludf.DUMMYFUNCTION("""COMPUTED_VALUE"""),46029.64583333333)</f>
        <v>46029.64583</v>
      </c>
      <c r="B744" s="5">
        <f>IFERROR(__xludf.DUMMYFUNCTION("""COMPUTED_VALUE"""),1625.2)</f>
        <v>1625.2</v>
      </c>
    </row>
    <row r="745">
      <c r="A745" s="4">
        <f>IFERROR(__xludf.DUMMYFUNCTION("""COMPUTED_VALUE"""),46030.64583333333)</f>
        <v>46030.64583</v>
      </c>
      <c r="B745" s="5">
        <f>IFERROR(__xludf.DUMMYFUNCTION("""COMPUTED_VALUE"""),1577.9)</f>
        <v>1577.9</v>
      </c>
    </row>
    <row r="746">
      <c r="A746" s="4">
        <f>IFERROR(__xludf.DUMMYFUNCTION("""COMPUTED_VALUE"""),46031.64583333333)</f>
        <v>46031.64583</v>
      </c>
      <c r="B746" s="5">
        <f>IFERROR(__xludf.DUMMYFUNCTION("""COMPUTED_VALUE"""),1582.2)</f>
        <v>1582.2</v>
      </c>
    </row>
    <row r="747">
      <c r="A747" s="4">
        <f>IFERROR(__xludf.DUMMYFUNCTION("""COMPUTED_VALUE"""),46034.64583333333)</f>
        <v>46034.64583</v>
      </c>
      <c r="B747" s="5">
        <f>IFERROR(__xludf.DUMMYFUNCTION("""COMPUTED_VALUE"""),1586.1)</f>
        <v>1586.1</v>
      </c>
    </row>
    <row r="748">
      <c r="A748" s="4">
        <f>IFERROR(__xludf.DUMMYFUNCTION("""COMPUTED_VALUE"""),46035.64583333333)</f>
        <v>46035.64583</v>
      </c>
      <c r="B748" s="5">
        <f>IFERROR(__xludf.DUMMYFUNCTION("""COMPUTED_VALUE"""),1614.8)</f>
        <v>1614.8</v>
      </c>
    </row>
    <row r="749">
      <c r="A749" s="4">
        <f>IFERROR(__xludf.DUMMYFUNCTION("""COMPUTED_VALUE"""),46036.64583333333)</f>
        <v>46036.64583</v>
      </c>
      <c r="B749" s="5">
        <f>IFERROR(__xludf.DUMMYFUNCTION("""COMPUTED_VALUE"""),1588.5)</f>
        <v>1588.5</v>
      </c>
    </row>
    <row r="750">
      <c r="A750" s="4">
        <f>IFERROR(__xludf.DUMMYFUNCTION("""COMPUTED_VALUE"""),46038.64583333333)</f>
        <v>46038.64583</v>
      </c>
      <c r="B750" s="5">
        <f>IFERROR(__xludf.DUMMYFUNCTION("""COMPUTED_VALUE"""),1670.5)</f>
        <v>1670.5</v>
      </c>
    </row>
    <row r="751">
      <c r="A751" s="4">
        <f>IFERROR(__xludf.DUMMYFUNCTION("""COMPUTED_VALUE"""),46041.64583333333)</f>
        <v>46041.64583</v>
      </c>
      <c r="B751" s="5">
        <f>IFERROR(__xludf.DUMMYFUNCTION("""COMPUTED_VALUE"""),1718.3)</f>
        <v>1718.3</v>
      </c>
    </row>
    <row r="752">
      <c r="A752" s="4">
        <f>IFERROR(__xludf.DUMMYFUNCTION("""COMPUTED_VALUE"""),46042.64583333333)</f>
        <v>46042.64583</v>
      </c>
      <c r="B752" s="5">
        <f>IFERROR(__xludf.DUMMYFUNCTION("""COMPUTED_VALUE"""),1678.5)</f>
        <v>1678.5</v>
      </c>
    </row>
    <row r="753">
      <c r="A753" s="4">
        <f>IFERROR(__xludf.DUMMYFUNCTION("""COMPUTED_VALUE"""),46043.64583333333)</f>
        <v>46043.64583</v>
      </c>
      <c r="B753" s="5">
        <f>IFERROR(__xludf.DUMMYFUNCTION("""COMPUTED_VALUE"""),1686.7)</f>
        <v>1686.7</v>
      </c>
    </row>
    <row r="754">
      <c r="A754" s="4">
        <f>IFERROR(__xludf.DUMMYFUNCTION("""COMPUTED_VALUE"""),46044.64583333333)</f>
        <v>46044.64583</v>
      </c>
      <c r="B754" s="5">
        <f>IFERROR(__xludf.DUMMYFUNCTION("""COMPUTED_VALUE"""),1687.4)</f>
        <v>1687.4</v>
      </c>
    </row>
    <row r="755">
      <c r="A755" s="4">
        <f>IFERROR(__xludf.DUMMYFUNCTION("""COMPUTED_VALUE"""),46045.64583333333)</f>
        <v>46045.64583</v>
      </c>
      <c r="B755" s="5">
        <f>IFERROR(__xludf.DUMMYFUNCTION("""COMPUTED_VALUE"""),1701.1)</f>
        <v>1701.1</v>
      </c>
    </row>
    <row r="756">
      <c r="A756" s="4">
        <f>IFERROR(__xludf.DUMMYFUNCTION("""COMPUTED_VALUE"""),46049.64583333333)</f>
        <v>46049.64583</v>
      </c>
      <c r="B756" s="5">
        <f>IFERROR(__xludf.DUMMYFUNCTION("""COMPUTED_VALUE"""),1745.1)</f>
        <v>1745.1</v>
      </c>
    </row>
    <row r="757">
      <c r="A757" s="4">
        <f>IFERROR(__xludf.DUMMYFUNCTION("""COMPUTED_VALUE"""),46050.64583333333)</f>
        <v>46050.64583</v>
      </c>
      <c r="B757" s="5">
        <f>IFERROR(__xludf.DUMMYFUNCTION("""COMPUTED_VALUE"""),1762.9)</f>
        <v>1762.9</v>
      </c>
    </row>
    <row r="758">
      <c r="A758" s="4">
        <f>IFERROR(__xludf.DUMMYFUNCTION("""COMPUTED_VALUE"""),46051.64583333333)</f>
        <v>46051.64583</v>
      </c>
      <c r="B758" s="5">
        <f>IFERROR(__xludf.DUMMYFUNCTION("""COMPUTED_VALUE"""),1768.4)</f>
        <v>1768.4</v>
      </c>
    </row>
    <row r="759">
      <c r="A759" s="4">
        <f>IFERROR(__xludf.DUMMYFUNCTION("""COMPUTED_VALUE"""),46052.64583333333)</f>
        <v>46052.64583</v>
      </c>
      <c r="B759" s="5">
        <f>IFERROR(__xludf.DUMMYFUNCTION("""COMPUTED_VALUE"""),1743.1)</f>
        <v>1743.1</v>
      </c>
    </row>
    <row r="760">
      <c r="A760" s="4">
        <f>IFERROR(__xludf.DUMMYFUNCTION("""COMPUTED_VALUE"""),46055.64583333333)</f>
        <v>46055.64583</v>
      </c>
      <c r="B760" s="5">
        <f>IFERROR(__xludf.DUMMYFUNCTION("""COMPUTED_VALUE"""),1724.0)</f>
        <v>1724</v>
      </c>
    </row>
    <row r="761">
      <c r="A761" s="4">
        <f>IFERROR(__xludf.DUMMYFUNCTION("""COMPUTED_VALUE"""),46056.64583333333)</f>
        <v>46056.64583</v>
      </c>
      <c r="B761" s="5">
        <f>IFERROR(__xludf.DUMMYFUNCTION("""COMPUTED_VALUE"""),1716.5)</f>
        <v>1716.5</v>
      </c>
    </row>
    <row r="762">
      <c r="A762" s="4">
        <f>IFERROR(__xludf.DUMMYFUNCTION("""COMPUTED_VALUE"""),46057.64583333333)</f>
        <v>46057.64583</v>
      </c>
      <c r="B762" s="5">
        <f>IFERROR(__xludf.DUMMYFUNCTION("""COMPUTED_VALUE"""),1645.3)</f>
        <v>1645.3</v>
      </c>
    </row>
    <row r="763">
      <c r="A763" s="4">
        <f>IFERROR(__xludf.DUMMYFUNCTION("""COMPUTED_VALUE"""),46058.64583333333)</f>
        <v>46058.64583</v>
      </c>
      <c r="B763" s="5">
        <f>IFERROR(__xludf.DUMMYFUNCTION("""COMPUTED_VALUE"""),1646.2)</f>
        <v>1646.2</v>
      </c>
    </row>
    <row r="764">
      <c r="A764" s="4">
        <f>IFERROR(__xludf.DUMMYFUNCTION("""COMPUTED_VALUE"""),46059.64583333333)</f>
        <v>46059.64583</v>
      </c>
      <c r="B764" s="5">
        <f>IFERROR(__xludf.DUMMYFUNCTION("""COMPUTED_VALUE"""),1619.9)</f>
        <v>1619.9</v>
      </c>
    </row>
    <row r="765">
      <c r="A765" s="4">
        <f>IFERROR(__xludf.DUMMYFUNCTION("""COMPUTED_VALUE"""),46062.64583333333)</f>
        <v>46062.64583</v>
      </c>
      <c r="B765" s="5">
        <f>IFERROR(__xludf.DUMMYFUNCTION("""COMPUTED_VALUE"""),1621.7)</f>
        <v>1621.7</v>
      </c>
    </row>
    <row r="766">
      <c r="A766" s="4">
        <f>IFERROR(__xludf.DUMMYFUNCTION("""COMPUTED_VALUE"""),46063.64583333333)</f>
        <v>46063.64583</v>
      </c>
      <c r="B766" s="5">
        <f>IFERROR(__xludf.DUMMYFUNCTION("""COMPUTED_VALUE"""),1644.6)</f>
        <v>1644.6</v>
      </c>
    </row>
    <row r="767">
      <c r="A767" s="4">
        <f>IFERROR(__xludf.DUMMYFUNCTION("""COMPUTED_VALUE"""),46064.64583333333)</f>
        <v>46064.64583</v>
      </c>
      <c r="B767" s="5">
        <f>IFERROR(__xludf.DUMMYFUNCTION("""COMPUTED_VALUE"""),1634.4)</f>
        <v>1634.4</v>
      </c>
    </row>
    <row r="768">
      <c r="A768" s="4">
        <f>IFERROR(__xludf.DUMMYFUNCTION("""COMPUTED_VALUE"""),46065.64583333333)</f>
        <v>46065.64583</v>
      </c>
      <c r="B768" s="5">
        <f>IFERROR(__xludf.DUMMYFUNCTION("""COMPUTED_VALUE"""),1536.6)</f>
        <v>1536.6</v>
      </c>
    </row>
    <row r="769">
      <c r="A769" s="4">
        <f>IFERROR(__xludf.DUMMYFUNCTION("""COMPUTED_VALUE"""),46066.64583333333)</f>
        <v>46066.64583</v>
      </c>
      <c r="B769" s="5">
        <f>IFERROR(__xludf.DUMMYFUNCTION("""COMPUTED_VALUE"""),1534.4)</f>
        <v>1534.4</v>
      </c>
    </row>
    <row r="770">
      <c r="A770" s="4">
        <f>IFERROR(__xludf.DUMMYFUNCTION("""COMPUTED_VALUE"""),46069.64583333333)</f>
        <v>46069.64583</v>
      </c>
      <c r="B770" s="5">
        <f>IFERROR(__xludf.DUMMYFUNCTION("""COMPUTED_VALUE"""),1512.7)</f>
        <v>1512.7</v>
      </c>
    </row>
    <row r="771">
      <c r="A771" s="4">
        <f>IFERROR(__xludf.DUMMYFUNCTION("""COMPUTED_VALUE"""),46070.64583333333)</f>
        <v>46070.64583</v>
      </c>
      <c r="B771" s="5">
        <f>IFERROR(__xludf.DUMMYFUNCTION("""COMPUTED_VALUE"""),1523.8)</f>
        <v>1523.8</v>
      </c>
    </row>
    <row r="772">
      <c r="A772" s="4">
        <f>IFERROR(__xludf.DUMMYFUNCTION("""COMPUTED_VALUE"""),46071.64583333333)</f>
        <v>46071.64583</v>
      </c>
      <c r="B772" s="5">
        <f>IFERROR(__xludf.DUMMYFUNCTION("""COMPUTED_VALUE"""),1504.8)</f>
        <v>1504.8</v>
      </c>
    </row>
    <row r="773">
      <c r="A773" s="4">
        <f>IFERROR(__xludf.DUMMYFUNCTION("""COMPUTED_VALUE"""),46072.64583333333)</f>
        <v>46072.64583</v>
      </c>
      <c r="B773" s="5">
        <f>IFERROR(__xludf.DUMMYFUNCTION("""COMPUTED_VALUE"""),1479.3)</f>
        <v>1479.3</v>
      </c>
    </row>
    <row r="774">
      <c r="A774" s="4">
        <f>IFERROR(__xludf.DUMMYFUNCTION("""COMPUTED_VALUE"""),46073.64583333333)</f>
        <v>46073.64583</v>
      </c>
      <c r="B774" s="5">
        <f>IFERROR(__xludf.DUMMYFUNCTION("""COMPUTED_VALUE"""),1456.9)</f>
        <v>1456.9</v>
      </c>
    </row>
    <row r="775">
      <c r="A775" s="4">
        <f>IFERROR(__xludf.DUMMYFUNCTION("""COMPUTED_VALUE"""),46076.64583333333)</f>
        <v>46076.64583</v>
      </c>
      <c r="B775" s="5">
        <f>IFERROR(__xludf.DUMMYFUNCTION("""COMPUTED_VALUE"""),1440.9)</f>
        <v>1440.9</v>
      </c>
    </row>
    <row r="776">
      <c r="A776" s="4">
        <f>IFERROR(__xludf.DUMMYFUNCTION("""COMPUTED_VALUE"""),46077.64583333333)</f>
        <v>46077.64583</v>
      </c>
      <c r="B776" s="5">
        <f>IFERROR(__xludf.DUMMYFUNCTION("""COMPUTED_VALUE"""),1345.4)</f>
        <v>1345.4</v>
      </c>
    </row>
    <row r="777">
      <c r="A777" s="4">
        <f>IFERROR(__xludf.DUMMYFUNCTION("""COMPUTED_VALUE"""),46078.64583333333)</f>
        <v>46078.64583</v>
      </c>
      <c r="B777" s="5">
        <f>IFERROR(__xludf.DUMMYFUNCTION("""COMPUTED_VALUE"""),1361.8)</f>
        <v>1361.8</v>
      </c>
    </row>
    <row r="778">
      <c r="A778" s="4">
        <f>IFERROR(__xludf.DUMMYFUNCTION("""COMPUTED_VALUE"""),46079.64583333333)</f>
        <v>46079.64583</v>
      </c>
      <c r="B778" s="5">
        <f>IFERROR(__xludf.DUMMYFUNCTION("""COMPUTED_VALUE"""),1361.8)</f>
        <v>1361.8</v>
      </c>
    </row>
    <row r="779">
      <c r="A779" s="4">
        <f>IFERROR(__xludf.DUMMYFUNCTION("""COMPUTED_VALUE"""),46080.64583333333)</f>
        <v>46080.64583</v>
      </c>
      <c r="B779" s="5">
        <f>IFERROR(__xludf.DUMMYFUNCTION("""COMPUTED_VALUE"""),1357.8)</f>
        <v>1357.8</v>
      </c>
    </row>
    <row r="780">
      <c r="A780" s="4">
        <f>IFERROR(__xludf.DUMMYFUNCTION("""COMPUTED_VALUE"""),46083.64583333333)</f>
        <v>46083.64583</v>
      </c>
      <c r="B780" s="5">
        <f>IFERROR(__xludf.DUMMYFUNCTION("""COMPUTED_VALUE"""),1345.4)</f>
        <v>1345.4</v>
      </c>
    </row>
    <row r="781">
      <c r="A781" s="4">
        <f>IFERROR(__xludf.DUMMYFUNCTION("""COMPUTED_VALUE"""),46085.64583333333)</f>
        <v>46085.64583</v>
      </c>
      <c r="B781" s="5">
        <f>IFERROR(__xludf.DUMMYFUNCTION("""COMPUTED_VALUE"""),1351.2)</f>
        <v>1351.2</v>
      </c>
    </row>
    <row r="782">
      <c r="A782" s="4">
        <f>IFERROR(__xludf.DUMMYFUNCTION("""COMPUTED_VALUE"""),46086.64583333333)</f>
        <v>46086.64583</v>
      </c>
      <c r="B782" s="5">
        <f>IFERROR(__xludf.DUMMYFUNCTION("""COMPUTED_VALUE"""),1333.3)</f>
        <v>1333.3</v>
      </c>
    </row>
    <row r="783">
      <c r="A783" s="4">
        <f>IFERROR(__xludf.DUMMYFUNCTION("""COMPUTED_VALUE"""),46087.64583333333)</f>
        <v>46087.64583</v>
      </c>
      <c r="B783" s="5">
        <f>IFERROR(__xludf.DUMMYFUNCTION("""COMPUTED_VALUE"""),1331.7)</f>
        <v>1331.7</v>
      </c>
    </row>
    <row r="784">
      <c r="A784" s="4">
        <f>IFERROR(__xludf.DUMMYFUNCTION("""COMPUTED_VALUE"""),46090.64583333333)</f>
        <v>46090.64583</v>
      </c>
      <c r="B784" s="5">
        <f>IFERROR(__xludf.DUMMYFUNCTION("""COMPUTED_VALUE"""),1336.3)</f>
        <v>1336.3</v>
      </c>
    </row>
    <row r="785">
      <c r="A785" s="4">
        <f>IFERROR(__xludf.DUMMYFUNCTION("""COMPUTED_VALUE"""),46091.64583333333)</f>
        <v>46091.64583</v>
      </c>
      <c r="B785" s="5">
        <f>IFERROR(__xludf.DUMMYFUNCTION("""COMPUTED_VALUE"""),1336.6)</f>
        <v>1336.6</v>
      </c>
    </row>
    <row r="786">
      <c r="A786" s="4">
        <f>IFERROR(__xludf.DUMMYFUNCTION("""COMPUTED_VALUE"""),46092.64583333333)</f>
        <v>46092.64583</v>
      </c>
      <c r="B786" s="5">
        <f>IFERROR(__xludf.DUMMYFUNCTION("""COMPUTED_VALUE"""),1334.4)</f>
        <v>1334.4</v>
      </c>
    </row>
    <row r="787">
      <c r="A787" s="4">
        <f>IFERROR(__xludf.DUMMYFUNCTION("""COMPUTED_VALUE"""),46093.64583333333)</f>
        <v>46093.64583</v>
      </c>
      <c r="B787" s="5">
        <f>IFERROR(__xludf.DUMMYFUNCTION("""COMPUTED_VALUE"""),1349.8)</f>
        <v>1349.8</v>
      </c>
    </row>
    <row r="788">
      <c r="A788" s="4">
        <f>IFERROR(__xludf.DUMMYFUNCTION("""COMPUTED_VALUE"""),46094.64583333333)</f>
        <v>46094.64583</v>
      </c>
      <c r="B788" s="5">
        <f>IFERROR(__xludf.DUMMYFUNCTION("""COMPUTED_VALUE"""),1332.8)</f>
        <v>1332.8</v>
      </c>
    </row>
    <row r="789">
      <c r="A789" s="4">
        <f>IFERROR(__xludf.DUMMYFUNCTION("""COMPUTED_VALUE"""),46097.64583333333)</f>
        <v>46097.64583</v>
      </c>
      <c r="B789" s="5">
        <f>IFERROR(__xludf.DUMMYFUNCTION("""COMPUTED_VALUE"""),1339.5)</f>
        <v>1339.5</v>
      </c>
    </row>
    <row r="790">
      <c r="A790" s="4">
        <f>IFERROR(__xludf.DUMMYFUNCTION("""COMPUTED_VALUE"""),46098.64583333333)</f>
        <v>46098.64583</v>
      </c>
      <c r="B790" s="5">
        <f>IFERROR(__xludf.DUMMYFUNCTION("""COMPUTED_VALUE"""),1341.8)</f>
        <v>1341.8</v>
      </c>
    </row>
    <row r="791">
      <c r="A791" s="4">
        <f>IFERROR(__xludf.DUMMYFUNCTION("""COMPUTED_VALUE"""),46099.64583333333)</f>
        <v>46099.64583</v>
      </c>
      <c r="B791" s="5">
        <f>IFERROR(__xludf.DUMMYFUNCTION("""COMPUTED_VALUE"""),1385.2)</f>
        <v>1385.2</v>
      </c>
    </row>
    <row r="792">
      <c r="A792" s="4">
        <f>IFERROR(__xludf.DUMMYFUNCTION("""COMPUTED_VALUE"""),46100.64583333333)</f>
        <v>46100.64583</v>
      </c>
      <c r="B792" s="5">
        <f>IFERROR(__xludf.DUMMYFUNCTION("""COMPUTED_VALUE"""),1340.6)</f>
        <v>1340.6</v>
      </c>
    </row>
    <row r="793">
      <c r="A793" s="4">
        <f>IFERROR(__xludf.DUMMYFUNCTION("""COMPUTED_VALUE"""),46101.64583333333)</f>
        <v>46101.64583</v>
      </c>
      <c r="B793" s="5">
        <f>IFERROR(__xludf.DUMMYFUNCTION("""COMPUTED_VALUE"""),1384.8)</f>
        <v>1384.8</v>
      </c>
    </row>
    <row r="794">
      <c r="A794" s="4">
        <f>IFERROR(__xludf.DUMMYFUNCTION("""COMPUTED_VALUE"""),46104.64583333333)</f>
        <v>46104.64583</v>
      </c>
      <c r="B794" s="5">
        <f>IFERROR(__xludf.DUMMYFUNCTION("""COMPUTED_VALUE"""),1384.0)</f>
        <v>1384</v>
      </c>
    </row>
    <row r="795">
      <c r="A795" s="4">
        <f>IFERROR(__xludf.DUMMYFUNCTION("""COMPUTED_VALUE"""),46105.64583333333)</f>
        <v>46105.64583</v>
      </c>
      <c r="B795" s="5">
        <f>IFERROR(__xludf.DUMMYFUNCTION("""COMPUTED_VALUE"""),1432.7)</f>
        <v>1432.7</v>
      </c>
    </row>
    <row r="796">
      <c r="A796" s="4">
        <f>IFERROR(__xludf.DUMMYFUNCTION("""COMPUTED_VALUE"""),46106.64583333333)</f>
        <v>46106.64583</v>
      </c>
      <c r="B796" s="5">
        <f>IFERROR(__xludf.DUMMYFUNCTION("""COMPUTED_VALUE"""),1408.5)</f>
        <v>1408.5</v>
      </c>
    </row>
    <row r="797">
      <c r="A797" s="4">
        <f>IFERROR(__xludf.DUMMYFUNCTION("""COMPUTED_VALUE"""),46108.64583333333)</f>
        <v>46108.64583</v>
      </c>
      <c r="B797" s="5">
        <f>IFERROR(__xludf.DUMMYFUNCTION("""COMPUTED_VALUE"""),1391.6)</f>
        <v>1391.6</v>
      </c>
    </row>
    <row r="798">
      <c r="A798" s="4">
        <f>IFERROR(__xludf.DUMMYFUNCTION("""COMPUTED_VALUE"""),46111.64583333333)</f>
        <v>46111.64583</v>
      </c>
      <c r="B798" s="5">
        <f>IFERROR(__xludf.DUMMYFUNCTION("""COMPUTED_VALUE"""),1384.0)</f>
        <v>1384</v>
      </c>
    </row>
    <row r="799">
      <c r="A799" s="4">
        <f>IFERROR(__xludf.DUMMYFUNCTION("""COMPUTED_VALUE"""),46113.64583333333)</f>
        <v>46113.64583</v>
      </c>
      <c r="B799" s="5">
        <f>IFERROR(__xludf.DUMMYFUNCTION("""COMPUTED_VALUE"""),1404.5)</f>
        <v>1404.5</v>
      </c>
    </row>
    <row r="800">
      <c r="A800" s="4">
        <f>IFERROR(__xludf.DUMMYFUNCTION("""COMPUTED_VALUE"""),46114.64583333333)</f>
        <v>46114.64583</v>
      </c>
      <c r="B800" s="5">
        <f>IFERROR(__xludf.DUMMYFUNCTION("""COMPUTED_VALUE"""),1441.5)</f>
        <v>1441.5</v>
      </c>
    </row>
    <row r="801">
      <c r="A801" s="4">
        <f>IFERROR(__xludf.DUMMYFUNCTION("""COMPUTED_VALUE"""),46118.64583333333)</f>
        <v>46118.64583</v>
      </c>
      <c r="B801" s="5">
        <f>IFERROR(__xludf.DUMMYFUNCTION("""COMPUTED_VALUE"""),1449.5)</f>
        <v>1449.5</v>
      </c>
    </row>
    <row r="802">
      <c r="A802" s="4">
        <f>IFERROR(__xludf.DUMMYFUNCTION("""COMPUTED_VALUE"""),46119.64583333333)</f>
        <v>46119.64583</v>
      </c>
      <c r="B802" s="5">
        <f>IFERROR(__xludf.DUMMYFUNCTION("""COMPUTED_VALUE"""),1473.4)</f>
        <v>1473.4</v>
      </c>
    </row>
    <row r="803">
      <c r="A803" s="4">
        <f>IFERROR(__xludf.DUMMYFUNCTION("""COMPUTED_VALUE"""),46120.64583333333)</f>
        <v>46120.64583</v>
      </c>
      <c r="B803" s="5">
        <f>IFERROR(__xludf.DUMMYFUNCTION("""COMPUTED_VALUE"""),1451.4)</f>
        <v>1451.4</v>
      </c>
    </row>
    <row r="804">
      <c r="A804" s="4">
        <f>IFERROR(__xludf.DUMMYFUNCTION("""COMPUTED_VALUE"""),46121.64583333333)</f>
        <v>46121.64583</v>
      </c>
      <c r="B804" s="5">
        <f>IFERROR(__xludf.DUMMYFUNCTION("""COMPUTED_VALUE"""),1461.6)</f>
        <v>1461.6</v>
      </c>
    </row>
    <row r="805">
      <c r="A805" s="4">
        <f>IFERROR(__xludf.DUMMYFUNCTION("""COMPUTED_VALUE"""),46122.64583333333)</f>
        <v>46122.64583</v>
      </c>
      <c r="B805" s="5">
        <f>IFERROR(__xludf.DUMMYFUNCTION("""COMPUTED_VALUE"""),1440.2)</f>
        <v>1440.2</v>
      </c>
    </row>
    <row r="806">
      <c r="A806" s="4">
        <f>IFERROR(__xludf.DUMMYFUNCTION("""COMPUTED_VALUE"""),46125.64583333333)</f>
        <v>46125.64583</v>
      </c>
      <c r="B806" s="5">
        <f>IFERROR(__xludf.DUMMYFUNCTION("""COMPUTED_VALUE"""),1435.4)</f>
        <v>1435.4</v>
      </c>
    </row>
    <row r="807">
      <c r="A807" s="4">
        <f>IFERROR(__xludf.DUMMYFUNCTION("""COMPUTED_VALUE"""),46127.64583333333)</f>
        <v>46127.64583</v>
      </c>
      <c r="B807" s="5">
        <f>IFERROR(__xludf.DUMMYFUNCTION("""COMPUTED_VALUE"""),1483.8)</f>
        <v>1483.8</v>
      </c>
    </row>
    <row r="808">
      <c r="A808" s="4">
        <f>IFERROR(__xludf.DUMMYFUNCTION("""COMPUTED_VALUE"""),46128.64583333333)</f>
        <v>46128.64583</v>
      </c>
      <c r="B808" s="5">
        <f>IFERROR(__xludf.DUMMYFUNCTION("""COMPUTED_VALUE"""),1491.0)</f>
        <v>1491</v>
      </c>
    </row>
    <row r="809">
      <c r="A809" s="4">
        <f>IFERROR(__xludf.DUMMYFUNCTION("""COMPUTED_VALUE"""),46129.64583333333)</f>
        <v>46129.64583</v>
      </c>
      <c r="B809" s="5">
        <f>IFERROR(__xludf.DUMMYFUNCTION("""COMPUTED_VALUE"""),1511.4)</f>
        <v>1511.4</v>
      </c>
    </row>
    <row r="810">
      <c r="A810" s="4">
        <f>IFERROR(__xludf.DUMMYFUNCTION("""COMPUTED_VALUE"""),46132.64583333333)</f>
        <v>46132.64583</v>
      </c>
      <c r="B810" s="5">
        <f>IFERROR(__xludf.DUMMYFUNCTION("""COMPUTED_VALUE"""),1504.4)</f>
        <v>1504.4</v>
      </c>
    </row>
    <row r="811">
      <c r="A811" s="4">
        <f>IFERROR(__xludf.DUMMYFUNCTION("""COMPUTED_VALUE"""),46133.64583333333)</f>
        <v>46133.64583</v>
      </c>
      <c r="B811" s="5">
        <f>IFERROR(__xludf.DUMMYFUNCTION("""COMPUTED_VALUE"""),1500.8)</f>
        <v>1500.8</v>
      </c>
    </row>
    <row r="812">
      <c r="A812" s="4">
        <f>IFERROR(__xludf.DUMMYFUNCTION("""COMPUTED_VALUE"""),46134.64583333333)</f>
        <v>46134.64583</v>
      </c>
      <c r="B812" s="5">
        <f>IFERROR(__xludf.DUMMYFUNCTION("""COMPUTED_VALUE"""),1462.6)</f>
        <v>1462.6</v>
      </c>
    </row>
    <row r="813">
      <c r="A813" s="4">
        <f>IFERROR(__xludf.DUMMYFUNCTION("""COMPUTED_VALUE"""),46135.64583333333)</f>
        <v>46135.64583</v>
      </c>
      <c r="B813" s="5">
        <f>IFERROR(__xludf.DUMMYFUNCTION("""COMPUTED_VALUE"""),1421.5)</f>
        <v>1421.5</v>
      </c>
    </row>
    <row r="814">
      <c r="A814" s="4">
        <f>IFERROR(__xludf.DUMMYFUNCTION("""COMPUTED_VALUE"""),46136.64583333333)</f>
        <v>46136.64583</v>
      </c>
      <c r="B814" s="5">
        <f>IFERROR(__xludf.DUMMYFUNCTION("""COMPUTED_VALUE"""),1358.5)</f>
        <v>1358.5</v>
      </c>
    </row>
    <row r="815">
      <c r="A815" s="4">
        <f>IFERROR(__xludf.DUMMYFUNCTION("""COMPUTED_VALUE"""),46139.64583333333)</f>
        <v>46139.64583</v>
      </c>
      <c r="B815" s="5">
        <f>IFERROR(__xludf.DUMMYFUNCTION("""COMPUTED_VALUE"""),1396.1)</f>
        <v>1396.1</v>
      </c>
    </row>
    <row r="816">
      <c r="A816" s="4">
        <f>IFERROR(__xludf.DUMMYFUNCTION("""COMPUTED_VALUE"""),46140.64583333333)</f>
        <v>46140.64583</v>
      </c>
      <c r="B816" s="5">
        <f>IFERROR(__xludf.DUMMYFUNCTION("""COMPUTED_VALUE"""),1408.1)</f>
        <v>1408.1</v>
      </c>
    </row>
    <row r="817">
      <c r="A817" s="4">
        <f>IFERROR(__xludf.DUMMYFUNCTION("""COMPUTED_VALUE"""),46141.64583333333)</f>
        <v>46141.64583</v>
      </c>
      <c r="B817" s="5">
        <f>IFERROR(__xludf.DUMMYFUNCTION("""COMPUTED_VALUE"""),1459.8)</f>
        <v>1459.8</v>
      </c>
    </row>
    <row r="818">
      <c r="A818" s="4">
        <f>IFERROR(__xludf.DUMMYFUNCTION("""COMPUTED_VALUE"""),46142.64583333333)</f>
        <v>46142.64583</v>
      </c>
      <c r="B818" s="5">
        <f>IFERROR(__xludf.DUMMYFUNCTION("""COMPUTED_VALUE"""),1473.5)</f>
        <v>1473.5</v>
      </c>
    </row>
    <row r="819">
      <c r="A819" s="4">
        <f>IFERROR(__xludf.DUMMYFUNCTION("""COMPUTED_VALUE"""),46146.64583333333)</f>
        <v>46146.64583</v>
      </c>
      <c r="B819" s="5">
        <f>IFERROR(__xludf.DUMMYFUNCTION("""COMPUTED_VALUE"""),1471.6)</f>
        <v>1471.6</v>
      </c>
    </row>
    <row r="820">
      <c r="A820" s="4">
        <f>IFERROR(__xludf.DUMMYFUNCTION("""COMPUTED_VALUE"""),46147.64583333333)</f>
        <v>46147.64583</v>
      </c>
      <c r="B820" s="5">
        <f>IFERROR(__xludf.DUMMYFUNCTION("""COMPUTED_VALUE"""),1452.2)</f>
        <v>1452.2</v>
      </c>
    </row>
    <row r="821">
      <c r="A821" s="4">
        <f>IFERROR(__xludf.DUMMYFUNCTION("""COMPUTED_VALUE"""),46148.64583333333)</f>
        <v>46148.64583</v>
      </c>
      <c r="B821" s="5">
        <f>IFERROR(__xludf.DUMMYFUNCTION("""COMPUTED_VALUE"""),1466.7)</f>
        <v>1466.7</v>
      </c>
    </row>
    <row r="822">
      <c r="A822" s="4">
        <f>IFERROR(__xludf.DUMMYFUNCTION("""COMPUTED_VALUE"""),46149.64583333333)</f>
        <v>46149.64583</v>
      </c>
      <c r="B822" s="5">
        <f>IFERROR(__xludf.DUMMYFUNCTION("""COMPUTED_VALUE"""),1448.2)</f>
        <v>1448.2</v>
      </c>
    </row>
    <row r="823">
      <c r="A823" s="4">
        <f>IFERROR(__xludf.DUMMYFUNCTION("""COMPUTED_VALUE"""),46150.64583333333)</f>
        <v>46150.64583</v>
      </c>
      <c r="B823" s="5">
        <f>IFERROR(__xludf.DUMMYFUNCTION("""COMPUTED_VALUE"""),1463.0)</f>
        <v>1463</v>
      </c>
    </row>
    <row r="824">
      <c r="A824" s="4">
        <f>IFERROR(__xludf.DUMMYFUNCTION("""COMPUTED_VALUE"""),46153.64583333333)</f>
        <v>46153.64583</v>
      </c>
      <c r="B824" s="5">
        <f>IFERROR(__xludf.DUMMYFUNCTION("""COMPUTED_VALUE"""),1457.4)</f>
        <v>1457.4</v>
      </c>
    </row>
    <row r="825">
      <c r="A825" s="4">
        <f>IFERROR(__xludf.DUMMYFUNCTION("""COMPUTED_VALUE"""),46154.64583333333)</f>
        <v>46154.64583</v>
      </c>
      <c r="B825" s="5">
        <f>IFERROR(__xludf.DUMMYFUNCTION("""COMPUTED_VALUE"""),1392.9)</f>
        <v>1392.9</v>
      </c>
    </row>
    <row r="826">
      <c r="A826" s="4">
        <f>IFERROR(__xludf.DUMMYFUNCTION("""COMPUTED_VALUE"""),46155.64583333333)</f>
        <v>46155.64583</v>
      </c>
      <c r="B826" s="5">
        <f>IFERROR(__xludf.DUMMYFUNCTION("""COMPUTED_VALUE"""),1375.0)</f>
        <v>1375</v>
      </c>
    </row>
    <row r="827">
      <c r="A827" s="4">
        <f>IFERROR(__xludf.DUMMYFUNCTION("""COMPUTED_VALUE"""),46156.64583333333)</f>
        <v>46156.64583</v>
      </c>
      <c r="B827" s="5">
        <f>IFERROR(__xludf.DUMMYFUNCTION("""COMPUTED_VALUE"""),1343.4)</f>
        <v>1343.4</v>
      </c>
    </row>
    <row r="828">
      <c r="A828" s="4">
        <f>IFERROR(__xludf.DUMMYFUNCTION("""COMPUTED_VALUE"""),46157.64583333333)</f>
        <v>46157.64583</v>
      </c>
      <c r="B828" s="5">
        <f>IFERROR(__xludf.DUMMYFUNCTION("""COMPUTED_VALUE"""),1370.5)</f>
        <v>1370.5</v>
      </c>
    </row>
    <row r="829">
      <c r="A829" s="4">
        <f>IFERROR(__xludf.DUMMYFUNCTION("""COMPUTED_VALUE"""),46160.64583333333)</f>
        <v>46160.64583</v>
      </c>
      <c r="B829" s="5">
        <f>IFERROR(__xludf.DUMMYFUNCTION("""COMPUTED_VALUE"""),1430.0)</f>
        <v>1430</v>
      </c>
    </row>
    <row r="830">
      <c r="A830" s="4">
        <f>IFERROR(__xludf.DUMMYFUNCTION("""COMPUTED_VALUE"""),46161.64583333333)</f>
        <v>46161.64583</v>
      </c>
      <c r="B830" s="5">
        <f>IFERROR(__xludf.DUMMYFUNCTION("""COMPUTED_VALUE"""),1467.1)</f>
        <v>1467.1</v>
      </c>
    </row>
    <row r="831">
      <c r="A831" s="4">
        <f>IFERROR(__xludf.DUMMYFUNCTION("""COMPUTED_VALUE"""),46162.64583333333)</f>
        <v>46162.64583</v>
      </c>
      <c r="B831" s="5">
        <f>IFERROR(__xludf.DUMMYFUNCTION("""COMPUTED_VALUE"""),1439.0)</f>
        <v>1439</v>
      </c>
    </row>
    <row r="832">
      <c r="A832" s="4">
        <f>IFERROR(__xludf.DUMMYFUNCTION("""COMPUTED_VALUE"""),46163.64583333333)</f>
        <v>46163.64583</v>
      </c>
      <c r="B832" s="5">
        <f>IFERROR(__xludf.DUMMYFUNCTION("""COMPUTED_VALUE"""),1420.0)</f>
        <v>1420</v>
      </c>
    </row>
    <row r="833">
      <c r="A833" s="4">
        <f>IFERROR(__xludf.DUMMYFUNCTION("""COMPUTED_VALUE"""),46164.64583333333)</f>
        <v>46164.64583</v>
      </c>
      <c r="B833" s="5">
        <f>IFERROR(__xludf.DUMMYFUNCTION("""COMPUTED_VALUE"""),1422.2)</f>
        <v>1422.2</v>
      </c>
    </row>
    <row r="834">
      <c r="A834" s="4">
        <f>IFERROR(__xludf.DUMMYFUNCTION("""COMPUTED_VALUE"""),46167.64583333333)</f>
        <v>46167.64583</v>
      </c>
      <c r="B834" s="5">
        <f>IFERROR(__xludf.DUMMYFUNCTION("""COMPUTED_VALUE"""),1435.5)</f>
        <v>1435.5</v>
      </c>
    </row>
    <row r="835">
      <c r="A835" s="4">
        <f>IFERROR(__xludf.DUMMYFUNCTION("""COMPUTED_VALUE"""),46168.64583333333)</f>
        <v>46168.64583</v>
      </c>
      <c r="B835" s="5">
        <f>IFERROR(__xludf.DUMMYFUNCTION("""COMPUTED_VALUE"""),1458.7)</f>
        <v>1458.7</v>
      </c>
    </row>
    <row r="836">
      <c r="A836" s="4">
        <f>IFERROR(__xludf.DUMMYFUNCTION("""COMPUTED_VALUE"""),46169.64583333333)</f>
        <v>46169.64583</v>
      </c>
      <c r="B836" s="5">
        <f>IFERROR(__xludf.DUMMYFUNCTION("""COMPUTED_VALUE"""),1455.6)</f>
        <v>1455.6</v>
      </c>
    </row>
    <row r="837">
      <c r="A837" s="4">
        <f>IFERROR(__xludf.DUMMYFUNCTION("""COMPUTED_VALUE"""),46171.64583333333)</f>
        <v>46171.64583</v>
      </c>
      <c r="B837" s="5">
        <f>IFERROR(__xludf.DUMMYFUNCTION("""COMPUTED_VALUE"""),1483.9)</f>
        <v>1483.9</v>
      </c>
    </row>
    <row r="838">
      <c r="A838" s="4">
        <f>IFERROR(__xludf.DUMMYFUNCTION("""COMPUTED_VALUE"""),46174.64583333333)</f>
        <v>46174.64583</v>
      </c>
      <c r="B838" s="5">
        <f>IFERROR(__xludf.DUMMYFUNCTION("""COMPUTED_VALUE"""),1543.2)</f>
        <v>1543.2</v>
      </c>
    </row>
    <row r="839">
      <c r="A839" s="4">
        <f>IFERROR(__xludf.DUMMYFUNCTION("""COMPUTED_VALUE"""),46175.64583333333)</f>
        <v>46175.64583</v>
      </c>
      <c r="B839" s="5">
        <f>IFERROR(__xludf.DUMMYFUNCTION("""COMPUTED_VALUE"""),1571.4)</f>
        <v>1571.4</v>
      </c>
    </row>
    <row r="840">
      <c r="A840" s="4">
        <f>IFERROR(__xludf.DUMMYFUNCTION("""COMPUTED_VALUE"""),46176.64583333333)</f>
        <v>46176.64583</v>
      </c>
      <c r="B840" s="5">
        <f>IFERROR(__xludf.DUMMYFUNCTION("""COMPUTED_VALUE"""),1472.3)</f>
        <v>1472.3</v>
      </c>
    </row>
    <row r="841">
      <c r="A841" s="4">
        <f>IFERROR(__xludf.DUMMYFUNCTION("""COMPUTED_VALUE"""),46177.64583333333)</f>
        <v>46177.64583</v>
      </c>
      <c r="B841" s="5">
        <f>IFERROR(__xludf.DUMMYFUNCTION("""COMPUTED_VALUE"""),1487.3)</f>
        <v>1487.3</v>
      </c>
    </row>
    <row r="842">
      <c r="A842" s="4">
        <f>IFERROR(__xludf.DUMMYFUNCTION("""COMPUTED_VALUE"""),46178.64583333333)</f>
        <v>46178.64583</v>
      </c>
      <c r="B842" s="5">
        <f>IFERROR(__xludf.DUMMYFUNCTION("""COMPUTED_VALUE"""),1483.5)</f>
        <v>1483.5</v>
      </c>
    </row>
    <row r="843">
      <c r="A843" s="4">
        <f>IFERROR(__xludf.DUMMYFUNCTION("""COMPUTED_VALUE"""),46181.64583333333)</f>
        <v>46181.64583</v>
      </c>
      <c r="B843" s="5">
        <f>IFERROR(__xludf.DUMMYFUNCTION("""COMPUTED_VALUE"""),1503.4)</f>
        <v>1503.4</v>
      </c>
    </row>
    <row r="844">
      <c r="A844" s="4">
        <f>IFERROR(__xludf.DUMMYFUNCTION("""COMPUTED_VALUE"""),46182.64583333333)</f>
        <v>46182.64583</v>
      </c>
      <c r="B844" s="5">
        <f>IFERROR(__xludf.DUMMYFUNCTION("""COMPUTED_VALUE"""),1483.8)</f>
        <v>1483.8</v>
      </c>
    </row>
    <row r="845">
      <c r="A845" s="4">
        <f>IFERROR(__xludf.DUMMYFUNCTION("""COMPUTED_VALUE"""),46183.64583333333)</f>
        <v>46183.64583</v>
      </c>
      <c r="B845" s="5">
        <f>IFERROR(__xludf.DUMMYFUNCTION("""COMPUTED_VALUE"""),1478.9)</f>
        <v>1478.9</v>
      </c>
    </row>
    <row r="846">
      <c r="A846" s="4">
        <f>IFERROR(__xludf.DUMMYFUNCTION("""COMPUTED_VALUE"""),46184.64583333333)</f>
        <v>46184.64583</v>
      </c>
      <c r="B846" s="5">
        <f>IFERROR(__xludf.DUMMYFUNCTION("""COMPUTED_VALUE"""),1465.1)</f>
        <v>1465.1</v>
      </c>
    </row>
    <row r="847">
      <c r="A847" s="4">
        <f>IFERROR(__xludf.DUMMYFUNCTION("""COMPUTED_VALUE"""),46185.64583333333)</f>
        <v>46185.64583</v>
      </c>
      <c r="B847" s="5">
        <f>IFERROR(__xludf.DUMMYFUNCTION("""COMPUTED_VALUE"""),1429.2)</f>
        <v>1429.2</v>
      </c>
    </row>
    <row r="848">
      <c r="A848" s="4">
        <f>IFERROR(__xludf.DUMMYFUNCTION("""COMPUTED_VALUE"""),46188.64583333333)</f>
        <v>46188.64583</v>
      </c>
      <c r="B848" s="5">
        <f>IFERROR(__xludf.DUMMYFUNCTION("""COMPUTED_VALUE"""),1425.6)</f>
        <v>1425.6</v>
      </c>
    </row>
    <row r="849">
      <c r="A849" s="4">
        <f>IFERROR(__xludf.DUMMYFUNCTION("""COMPUTED_VALUE"""),46189.64583333333)</f>
        <v>46189.64583</v>
      </c>
      <c r="B849" s="5">
        <f>IFERROR(__xludf.DUMMYFUNCTION("""COMPUTED_VALUE"""),1446.8)</f>
        <v>1446.8</v>
      </c>
    </row>
    <row r="850">
      <c r="A850" s="4">
        <f>IFERROR(__xludf.DUMMYFUNCTION("""COMPUTED_VALUE"""),46190.64583333333)</f>
        <v>46190.64583</v>
      </c>
      <c r="B850" s="5">
        <f>IFERROR(__xludf.DUMMYFUNCTION("""COMPUTED_VALUE"""),1462.4)</f>
        <v>1462.4</v>
      </c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35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IFERROR(__xludf.DUMMYFUNCTION("""COMPUTED_VALUE"""),978.08)</f>
        <v>978.08</v>
      </c>
    </row>
    <row r="4">
      <c r="A4" s="4">
        <f>IFERROR(__xludf.DUMMYFUNCTION("""COMPUTED_VALUE"""),44929.64583333333)</f>
        <v>44929.64583</v>
      </c>
      <c r="B4" s="5">
        <f>IFERROR(__xludf.DUMMYFUNCTION("""COMPUTED_VALUE"""),986.37)</f>
        <v>986.37</v>
      </c>
    </row>
    <row r="5">
      <c r="A5" s="4">
        <f>IFERROR(__xludf.DUMMYFUNCTION("""COMPUTED_VALUE"""),44930.64583333333)</f>
        <v>44930.64583</v>
      </c>
      <c r="B5" s="5">
        <f>IFERROR(__xludf.DUMMYFUNCTION("""COMPUTED_VALUE"""),976.0)</f>
        <v>976</v>
      </c>
    </row>
    <row r="6">
      <c r="A6" s="4">
        <f>IFERROR(__xludf.DUMMYFUNCTION("""COMPUTED_VALUE"""),44931.64583333333)</f>
        <v>44931.64583</v>
      </c>
      <c r="B6" s="5">
        <f>IFERROR(__xludf.DUMMYFUNCTION("""COMPUTED_VALUE"""),988.8)</f>
        <v>988.8</v>
      </c>
    </row>
    <row r="7">
      <c r="A7" s="4">
        <f>IFERROR(__xludf.DUMMYFUNCTION("""COMPUTED_VALUE"""),44932.64583333333)</f>
        <v>44932.64583</v>
      </c>
      <c r="B7" s="5">
        <f>IFERROR(__xludf.DUMMYFUNCTION("""COMPUTED_VALUE"""),994.26)</f>
        <v>994.26</v>
      </c>
    </row>
    <row r="8">
      <c r="A8" s="4">
        <f>IFERROR(__xludf.DUMMYFUNCTION("""COMPUTED_VALUE"""),44935.64583333333)</f>
        <v>44935.64583</v>
      </c>
      <c r="B8" s="5">
        <f>IFERROR(__xludf.DUMMYFUNCTION("""COMPUTED_VALUE"""),1004.29)</f>
        <v>1004.29</v>
      </c>
    </row>
    <row r="9">
      <c r="A9" s="4">
        <f>IFERROR(__xludf.DUMMYFUNCTION("""COMPUTED_VALUE"""),44936.64583333333)</f>
        <v>44936.64583</v>
      </c>
      <c r="B9" s="5">
        <f>IFERROR(__xludf.DUMMYFUNCTION("""COMPUTED_VALUE"""),1001.2)</f>
        <v>1001.2</v>
      </c>
    </row>
    <row r="10">
      <c r="A10" s="4">
        <f>IFERROR(__xludf.DUMMYFUNCTION("""COMPUTED_VALUE"""),44937.64583333333)</f>
        <v>44937.64583</v>
      </c>
      <c r="B10" s="5">
        <f>IFERROR(__xludf.DUMMYFUNCTION("""COMPUTED_VALUE"""),987.92)</f>
        <v>987.92</v>
      </c>
    </row>
    <row r="11">
      <c r="A11" s="4">
        <f>IFERROR(__xludf.DUMMYFUNCTION("""COMPUTED_VALUE"""),44938.64583333333)</f>
        <v>44938.64583</v>
      </c>
      <c r="B11" s="5">
        <f>IFERROR(__xludf.DUMMYFUNCTION("""COMPUTED_VALUE"""),993.66)</f>
        <v>993.66</v>
      </c>
    </row>
    <row r="12">
      <c r="A12" s="4">
        <f>IFERROR(__xludf.DUMMYFUNCTION("""COMPUTED_VALUE"""),44939.64583333333)</f>
        <v>44939.64583</v>
      </c>
      <c r="B12" s="5">
        <f>IFERROR(__xludf.DUMMYFUNCTION("""COMPUTED_VALUE"""),989.22)</f>
        <v>989.22</v>
      </c>
    </row>
    <row r="13">
      <c r="A13" s="4">
        <f>IFERROR(__xludf.DUMMYFUNCTION("""COMPUTED_VALUE"""),44942.64583333333)</f>
        <v>44942.64583</v>
      </c>
      <c r="B13" s="5">
        <f>IFERROR(__xludf.DUMMYFUNCTION("""COMPUTED_VALUE"""),986.78)</f>
        <v>986.78</v>
      </c>
    </row>
    <row r="14">
      <c r="A14" s="4">
        <f>IFERROR(__xludf.DUMMYFUNCTION("""COMPUTED_VALUE"""),44943.64583333333)</f>
        <v>44943.64583</v>
      </c>
      <c r="B14" s="5">
        <f>IFERROR(__xludf.DUMMYFUNCTION("""COMPUTED_VALUE"""),997.29)</f>
        <v>997.29</v>
      </c>
    </row>
    <row r="15">
      <c r="A15" s="4">
        <f>IFERROR(__xludf.DUMMYFUNCTION("""COMPUTED_VALUE"""),44944.64583333333)</f>
        <v>44944.64583</v>
      </c>
      <c r="B15" s="5">
        <f>IFERROR(__xludf.DUMMYFUNCTION("""COMPUTED_VALUE"""),991.17)</f>
        <v>991.17</v>
      </c>
    </row>
    <row r="16">
      <c r="A16" s="4">
        <f>IFERROR(__xludf.DUMMYFUNCTION("""COMPUTED_VALUE"""),44945.64583333333)</f>
        <v>44945.64583</v>
      </c>
      <c r="B16" s="5">
        <f>IFERROR(__xludf.DUMMYFUNCTION("""COMPUTED_VALUE"""),984.06)</f>
        <v>984.06</v>
      </c>
    </row>
    <row r="17">
      <c r="A17" s="4">
        <f>IFERROR(__xludf.DUMMYFUNCTION("""COMPUTED_VALUE"""),44946.64583333333)</f>
        <v>44946.64583</v>
      </c>
      <c r="B17" s="5">
        <f>IFERROR(__xludf.DUMMYFUNCTION("""COMPUTED_VALUE"""),960.0)</f>
        <v>960</v>
      </c>
    </row>
    <row r="18">
      <c r="A18" s="4">
        <f>IFERROR(__xludf.DUMMYFUNCTION("""COMPUTED_VALUE"""),44949.64583333333)</f>
        <v>44949.64583</v>
      </c>
      <c r="B18" s="5">
        <f>IFERROR(__xludf.DUMMYFUNCTION("""COMPUTED_VALUE"""),968.36)</f>
        <v>968.36</v>
      </c>
    </row>
    <row r="19">
      <c r="A19" s="4">
        <f>IFERROR(__xludf.DUMMYFUNCTION("""COMPUTED_VALUE"""),44950.64583333333)</f>
        <v>44950.64583</v>
      </c>
      <c r="B19" s="5">
        <f>IFERROR(__xludf.DUMMYFUNCTION("""COMPUTED_VALUE"""),964.54)</f>
        <v>964.54</v>
      </c>
    </row>
    <row r="20">
      <c r="A20" s="4">
        <f>IFERROR(__xludf.DUMMYFUNCTION("""COMPUTED_VALUE"""),44951.64583333333)</f>
        <v>44951.64583</v>
      </c>
      <c r="B20" s="5">
        <f>IFERROR(__xludf.DUMMYFUNCTION("""COMPUTED_VALUE"""),961.78)</f>
        <v>961.78</v>
      </c>
    </row>
    <row r="21">
      <c r="A21" s="4">
        <f>IFERROR(__xludf.DUMMYFUNCTION("""COMPUTED_VALUE"""),44953.64583333333)</f>
        <v>44953.64583</v>
      </c>
      <c r="B21" s="5">
        <f>IFERROR(__xludf.DUMMYFUNCTION("""COMPUTED_VALUE"""),960.82)</f>
        <v>960.82</v>
      </c>
    </row>
    <row r="22">
      <c r="A22" s="4">
        <f>IFERROR(__xludf.DUMMYFUNCTION("""COMPUTED_VALUE"""),44956.64583333333)</f>
        <v>44956.64583</v>
      </c>
      <c r="B22" s="5">
        <f>IFERROR(__xludf.DUMMYFUNCTION("""COMPUTED_VALUE"""),958.3)</f>
        <v>958.3</v>
      </c>
    </row>
    <row r="23">
      <c r="A23" s="4">
        <f>IFERROR(__xludf.DUMMYFUNCTION("""COMPUTED_VALUE"""),44957.64583333333)</f>
        <v>44957.64583</v>
      </c>
      <c r="B23" s="5">
        <f>IFERROR(__xludf.DUMMYFUNCTION("""COMPUTED_VALUE"""),950.89)</f>
        <v>950.89</v>
      </c>
    </row>
    <row r="24">
      <c r="A24" s="4">
        <f>IFERROR(__xludf.DUMMYFUNCTION("""COMPUTED_VALUE"""),44958.64583333333)</f>
        <v>44958.64583</v>
      </c>
      <c r="B24" s="5">
        <f>IFERROR(__xludf.DUMMYFUNCTION("""COMPUTED_VALUE"""),954.49)</f>
        <v>954.49</v>
      </c>
    </row>
    <row r="25">
      <c r="A25" s="4">
        <f>IFERROR(__xludf.DUMMYFUNCTION("""COMPUTED_VALUE"""),44959.64583333333)</f>
        <v>44959.64583</v>
      </c>
      <c r="B25" s="5">
        <f>IFERROR(__xludf.DUMMYFUNCTION("""COMPUTED_VALUE"""),947.73)</f>
        <v>947.73</v>
      </c>
    </row>
    <row r="26">
      <c r="A26" s="4">
        <f>IFERROR(__xludf.DUMMYFUNCTION("""COMPUTED_VALUE"""),44960.64583333333)</f>
        <v>44960.64583</v>
      </c>
      <c r="B26" s="5">
        <f>IFERROR(__xludf.DUMMYFUNCTION("""COMPUTED_VALUE"""),950.22)</f>
        <v>950.22</v>
      </c>
    </row>
    <row r="27">
      <c r="A27" s="4">
        <f>IFERROR(__xludf.DUMMYFUNCTION("""COMPUTED_VALUE"""),44963.64583333333)</f>
        <v>44963.64583</v>
      </c>
      <c r="B27" s="5">
        <f>IFERROR(__xludf.DUMMYFUNCTION("""COMPUTED_VALUE"""),951.08)</f>
        <v>951.08</v>
      </c>
    </row>
    <row r="28">
      <c r="A28" s="4">
        <f>IFERROR(__xludf.DUMMYFUNCTION("""COMPUTED_VALUE"""),44964.64583333333)</f>
        <v>44964.64583</v>
      </c>
      <c r="B28" s="5">
        <f>IFERROR(__xludf.DUMMYFUNCTION("""COMPUTED_VALUE"""),948.9)</f>
        <v>948.9</v>
      </c>
    </row>
    <row r="29">
      <c r="A29" s="4">
        <f>IFERROR(__xludf.DUMMYFUNCTION("""COMPUTED_VALUE"""),44965.64583333333)</f>
        <v>44965.64583</v>
      </c>
      <c r="B29" s="5">
        <f>IFERROR(__xludf.DUMMYFUNCTION("""COMPUTED_VALUE"""),949.75)</f>
        <v>949.75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IFERROR(__xludf.DUMMYFUNCTION("""COMPUTED_VALUE"""),950.02)</f>
        <v>950.02</v>
      </c>
    </row>
    <row r="31">
      <c r="A31" s="4">
        <f>IFERROR(__xludf.DUMMYFUNCTION("""COMPUTED_VALUE"""),44967.64583333333)</f>
        <v>44967.64583</v>
      </c>
      <c r="B31" s="5">
        <f>IFERROR(__xludf.DUMMYFUNCTION("""COMPUTED_VALUE"""),951.19)</f>
        <v>951.19</v>
      </c>
    </row>
    <row r="32">
      <c r="A32" s="4">
        <f>IFERROR(__xludf.DUMMYFUNCTION("""COMPUTED_VALUE"""),44970.64583333333)</f>
        <v>44970.64583</v>
      </c>
      <c r="B32" s="5">
        <f>IFERROR(__xludf.DUMMYFUNCTION("""COMPUTED_VALUE"""),951.34)</f>
        <v>951.34</v>
      </c>
    </row>
    <row r="33">
      <c r="A33" s="4">
        <f>IFERROR(__xludf.DUMMYFUNCTION("""COMPUTED_VALUE"""),44971.64583333333)</f>
        <v>44971.64583</v>
      </c>
      <c r="B33" s="5">
        <f>IFERROR(__xludf.DUMMYFUNCTION("""COMPUTED_VALUE"""),954.15)</f>
        <v>954.15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IFERROR(__xludf.DUMMYFUNCTION("""COMPUTED_VALUE"""),963.05)</f>
        <v>963.05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IFERROR(__xludf.DUMMYFUNCTION("""COMPUTED_VALUE"""),981.44)</f>
        <v>981.44</v>
      </c>
    </row>
    <row r="36">
      <c r="A36" s="4">
        <f>IFERROR(__xludf.DUMMYFUNCTION("""COMPUTED_VALUE"""),44974.64583333333)</f>
        <v>44974.64583</v>
      </c>
      <c r="B36" s="5">
        <f>IFERROR(__xludf.DUMMYFUNCTION("""COMPUTED_VALUE"""),951.07)</f>
        <v>951.07</v>
      </c>
    </row>
    <row r="37">
      <c r="A37" s="4">
        <f>IFERROR(__xludf.DUMMYFUNCTION("""COMPUTED_VALUE"""),44977.64583333333)</f>
        <v>44977.64583</v>
      </c>
      <c r="B37" s="5">
        <f>IFERROR(__xludf.DUMMYFUNCTION("""COMPUTED_VALUE"""),941.15)</f>
        <v>941.15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IFERROR(__xludf.DUMMYFUNCTION("""COMPUTED_VALUE"""),942.44)</f>
        <v>942.44</v>
      </c>
    </row>
    <row r="39">
      <c r="A39" s="4">
        <f>IFERROR(__xludf.DUMMYFUNCTION("""COMPUTED_VALUE"""),44979.64583333333)</f>
        <v>44979.64583</v>
      </c>
      <c r="B39" s="5">
        <f>IFERROR(__xludf.DUMMYFUNCTION("""COMPUTED_VALUE"""),933.71)</f>
        <v>933.71</v>
      </c>
    </row>
    <row r="40">
      <c r="A40" s="4">
        <f>IFERROR(__xludf.DUMMYFUNCTION("""COMPUTED_VALUE"""),44980.64583333333)</f>
        <v>44980.64583</v>
      </c>
      <c r="B40" s="5">
        <f>IFERROR(__xludf.DUMMYFUNCTION("""COMPUTED_VALUE"""),932.4)</f>
        <v>932.4</v>
      </c>
    </row>
    <row r="41">
      <c r="A41" s="4">
        <f>IFERROR(__xludf.DUMMYFUNCTION("""COMPUTED_VALUE"""),44981.64583333333)</f>
        <v>44981.64583</v>
      </c>
      <c r="B41" s="5">
        <f>IFERROR(__xludf.DUMMYFUNCTION("""COMPUTED_VALUE"""),934.05)</f>
        <v>934.05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IFERROR(__xludf.DUMMYFUNCTION("""COMPUTED_VALUE"""),931.14)</f>
        <v>931.14</v>
      </c>
    </row>
    <row r="43">
      <c r="A43" s="4">
        <f>IFERROR(__xludf.DUMMYFUNCTION("""COMPUTED_VALUE"""),44985.64583333333)</f>
        <v>44985.64583</v>
      </c>
      <c r="B43" s="5">
        <f>IFERROR(__xludf.DUMMYFUNCTION("""COMPUTED_VALUE"""),933.5)</f>
        <v>933.5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IFERROR(__xludf.DUMMYFUNCTION("""COMPUTED_VALUE"""),938.94)</f>
        <v>938.94</v>
      </c>
    </row>
    <row r="45">
      <c r="A45" s="4">
        <f>IFERROR(__xludf.DUMMYFUNCTION("""COMPUTED_VALUE"""),44987.64583333333)</f>
        <v>44987.64583</v>
      </c>
      <c r="B45" s="5">
        <f>IFERROR(__xludf.DUMMYFUNCTION("""COMPUTED_VALUE"""),924.09)</f>
        <v>924.09</v>
      </c>
    </row>
    <row r="46">
      <c r="A46" s="4">
        <f>IFERROR(__xludf.DUMMYFUNCTION("""COMPUTED_VALUE"""),44988.64583333333)</f>
        <v>44988.64583</v>
      </c>
      <c r="B46" s="5">
        <f>IFERROR(__xludf.DUMMYFUNCTION("""COMPUTED_VALUE"""),922.5)</f>
        <v>922.5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IFERROR(__xludf.DUMMYFUNCTION("""COMPUTED_VALUE"""),925.74)</f>
        <v>925.74</v>
      </c>
    </row>
    <row r="48">
      <c r="A48" s="4">
        <f>IFERROR(__xludf.DUMMYFUNCTION("""COMPUTED_VALUE"""),44993.64583333333)</f>
        <v>44993.64583</v>
      </c>
      <c r="B48" s="5">
        <f>IFERROR(__xludf.DUMMYFUNCTION("""COMPUTED_VALUE"""),925.91)</f>
        <v>925.91</v>
      </c>
    </row>
    <row r="49">
      <c r="A49" s="4">
        <f>IFERROR(__xludf.DUMMYFUNCTION("""COMPUTED_VALUE"""),44994.64583333333)</f>
        <v>44994.64583</v>
      </c>
      <c r="B49" s="5">
        <f>IFERROR(__xludf.DUMMYFUNCTION("""COMPUTED_VALUE"""),926.79)</f>
        <v>926.79</v>
      </c>
    </row>
    <row r="50">
      <c r="A50" s="4">
        <f>IFERROR(__xludf.DUMMYFUNCTION("""COMPUTED_VALUE"""),44995.64583333333)</f>
        <v>44995.64583</v>
      </c>
      <c r="B50" s="5">
        <f>IFERROR(__xludf.DUMMYFUNCTION("""COMPUTED_VALUE"""),924.29)</f>
        <v>924.29</v>
      </c>
    </row>
    <row r="51">
      <c r="A51" s="4">
        <f>IFERROR(__xludf.DUMMYFUNCTION("""COMPUTED_VALUE"""),44998.64583333333)</f>
        <v>44998.64583</v>
      </c>
      <c r="B51" s="5">
        <f>IFERROR(__xludf.DUMMYFUNCTION("""COMPUTED_VALUE"""),915.87)</f>
        <v>915.87</v>
      </c>
    </row>
    <row r="52">
      <c r="A52" s="4">
        <f>IFERROR(__xludf.DUMMYFUNCTION("""COMPUTED_VALUE"""),44999.64583333333)</f>
        <v>44999.64583</v>
      </c>
      <c r="B52" s="5">
        <f>IFERROR(__xludf.DUMMYFUNCTION("""COMPUTED_VALUE"""),913.23)</f>
        <v>913.23</v>
      </c>
    </row>
    <row r="53">
      <c r="A53" s="4">
        <f>IFERROR(__xludf.DUMMYFUNCTION("""COMPUTED_VALUE"""),45000.64583333333)</f>
        <v>45000.64583</v>
      </c>
      <c r="B53" s="5">
        <f>IFERROR(__xludf.DUMMYFUNCTION("""COMPUTED_VALUE"""),899.67)</f>
        <v>899.67</v>
      </c>
    </row>
    <row r="54">
      <c r="A54" s="4">
        <f>IFERROR(__xludf.DUMMYFUNCTION("""COMPUTED_VALUE"""),45001.64583333333)</f>
        <v>45001.64583</v>
      </c>
      <c r="B54" s="5">
        <f>IFERROR(__xludf.DUMMYFUNCTION("""COMPUTED_VALUE"""),922.53)</f>
        <v>922.53</v>
      </c>
    </row>
    <row r="55">
      <c r="A55" s="4">
        <f>IFERROR(__xludf.DUMMYFUNCTION("""COMPUTED_VALUE"""),45002.64583333333)</f>
        <v>45002.64583</v>
      </c>
      <c r="B55" s="5">
        <f>IFERROR(__xludf.DUMMYFUNCTION("""COMPUTED_VALUE"""),942.91)</f>
        <v>942.91</v>
      </c>
    </row>
    <row r="56">
      <c r="A56" s="4">
        <f>IFERROR(__xludf.DUMMYFUNCTION("""COMPUTED_VALUE"""),45005.64583333333)</f>
        <v>45005.64583</v>
      </c>
      <c r="B56" s="5">
        <f>IFERROR(__xludf.DUMMYFUNCTION("""COMPUTED_VALUE"""),946.89)</f>
        <v>946.89</v>
      </c>
    </row>
    <row r="57">
      <c r="A57" s="4">
        <f>IFERROR(__xludf.DUMMYFUNCTION("""COMPUTED_VALUE"""),45006.64583333333)</f>
        <v>45006.64583</v>
      </c>
      <c r="B57" s="5">
        <f>IFERROR(__xludf.DUMMYFUNCTION("""COMPUTED_VALUE"""),946.37)</f>
        <v>946.37</v>
      </c>
    </row>
    <row r="58">
      <c r="A58" s="4">
        <f>IFERROR(__xludf.DUMMYFUNCTION("""COMPUTED_VALUE"""),45007.64583333333)</f>
        <v>45007.64583</v>
      </c>
      <c r="B58" s="5">
        <f>IFERROR(__xludf.DUMMYFUNCTION("""COMPUTED_VALUE"""),940.99)</f>
        <v>940.99</v>
      </c>
    </row>
    <row r="59">
      <c r="A59" s="4">
        <f>IFERROR(__xludf.DUMMYFUNCTION("""COMPUTED_VALUE"""),45008.64583333333)</f>
        <v>45008.64583</v>
      </c>
      <c r="B59" s="5">
        <f>IFERROR(__xludf.DUMMYFUNCTION("""COMPUTED_VALUE"""),952.22)</f>
        <v>952.22</v>
      </c>
    </row>
    <row r="60">
      <c r="A60" s="4">
        <f>IFERROR(__xludf.DUMMYFUNCTION("""COMPUTED_VALUE"""),45009.64583333333)</f>
        <v>45009.64583</v>
      </c>
      <c r="B60" s="5">
        <f>IFERROR(__xludf.DUMMYFUNCTION("""COMPUTED_VALUE"""),947.66)</f>
        <v>947.66</v>
      </c>
    </row>
    <row r="61">
      <c r="A61" s="4">
        <f>IFERROR(__xludf.DUMMYFUNCTION("""COMPUTED_VALUE"""),45012.64583333333)</f>
        <v>45012.64583</v>
      </c>
      <c r="B61" s="5">
        <f>IFERROR(__xludf.DUMMYFUNCTION("""COMPUTED_VALUE"""),944.55)</f>
        <v>944.55</v>
      </c>
    </row>
    <row r="62">
      <c r="A62" s="4">
        <f>IFERROR(__xludf.DUMMYFUNCTION("""COMPUTED_VALUE"""),45013.64583333333)</f>
        <v>45013.64583</v>
      </c>
      <c r="B62" s="5">
        <f>IFERROR(__xludf.DUMMYFUNCTION("""COMPUTED_VALUE"""),947.3)</f>
        <v>947.3</v>
      </c>
    </row>
    <row r="63">
      <c r="A63" s="4">
        <f>IFERROR(__xludf.DUMMYFUNCTION("""COMPUTED_VALUE"""),45014.64583333333)</f>
        <v>45014.64583</v>
      </c>
      <c r="B63" s="5">
        <f>IFERROR(__xludf.DUMMYFUNCTION("""COMPUTED_VALUE"""),952.65)</f>
        <v>952.65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IFERROR(__xludf.DUMMYFUNCTION("""COMPUTED_VALUE"""),985.23)</f>
        <v>985.23</v>
      </c>
    </row>
    <row r="65">
      <c r="A65" s="4">
        <f>IFERROR(__xludf.DUMMYFUNCTION("""COMPUTED_VALUE"""),45019.64583333333)</f>
        <v>45019.64583</v>
      </c>
      <c r="B65" s="5">
        <f>IFERROR(__xludf.DUMMYFUNCTION("""COMPUTED_VALUE"""),985.27)</f>
        <v>985.27</v>
      </c>
    </row>
    <row r="66">
      <c r="A66" s="4">
        <f>IFERROR(__xludf.DUMMYFUNCTION("""COMPUTED_VALUE"""),45021.64583333333)</f>
        <v>45021.64583</v>
      </c>
      <c r="B66" s="5">
        <f>IFERROR(__xludf.DUMMYFUNCTION("""COMPUTED_VALUE"""),991.1)</f>
        <v>991.1</v>
      </c>
    </row>
    <row r="67">
      <c r="A67" s="4">
        <f>IFERROR(__xludf.DUMMYFUNCTION("""COMPUTED_VALUE"""),45022.64583333333)</f>
        <v>45022.64583</v>
      </c>
      <c r="B67" s="5">
        <f>IFERROR(__xludf.DUMMYFUNCTION("""COMPUTED_VALUE"""),985.41)</f>
        <v>985.41</v>
      </c>
    </row>
    <row r="68">
      <c r="A68" s="4">
        <f>IFERROR(__xludf.DUMMYFUNCTION("""COMPUTED_VALUE"""),45026.64583333333)</f>
        <v>45026.64583</v>
      </c>
      <c r="B68" s="5">
        <f>IFERROR(__xludf.DUMMYFUNCTION("""COMPUTED_VALUE"""),976.51)</f>
        <v>976.51</v>
      </c>
    </row>
    <row r="69">
      <c r="A69" s="4">
        <f>IFERROR(__xludf.DUMMYFUNCTION("""COMPUTED_VALUE"""),45027.64583333333)</f>
        <v>45027.64583</v>
      </c>
      <c r="B69" s="5">
        <f>IFERROR(__xludf.DUMMYFUNCTION("""COMPUTED_VALUE"""),983.73)</f>
        <v>983.73</v>
      </c>
    </row>
    <row r="70">
      <c r="A70" s="4">
        <f>IFERROR(__xludf.DUMMYFUNCTION("""COMPUTED_VALUE"""),45028.64583333333)</f>
        <v>45028.64583</v>
      </c>
      <c r="B70" s="5">
        <f>IFERROR(__xludf.DUMMYFUNCTION("""COMPUTED_VALUE"""),972.02)</f>
        <v>972.02</v>
      </c>
    </row>
    <row r="71">
      <c r="A71" s="4">
        <f>IFERROR(__xludf.DUMMYFUNCTION("""COMPUTED_VALUE"""),45029.64583333333)</f>
        <v>45029.64583</v>
      </c>
      <c r="B71" s="5">
        <f>IFERROR(__xludf.DUMMYFUNCTION("""COMPUTED_VALUE"""),973.27)</f>
        <v>973.27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IFERROR(__xludf.DUMMYFUNCTION("""COMPUTED_VALUE"""),1012.22)</f>
        <v>1012.22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IFERROR(__xludf.DUMMYFUNCTION("""COMPUTED_VALUE"""),1033.06)</f>
        <v>1033.06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IFERROR(__xludf.DUMMYFUNCTION("""COMPUTED_VALUE"""),1030.94)</f>
        <v>1030.94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IFERROR(__xludf.DUMMYFUNCTION("""COMPUTED_VALUE"""),1023.66)</f>
        <v>1023.66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IFERROR(__xludf.DUMMYFUNCTION("""COMPUTED_VALUE"""),1024.84)</f>
        <v>1024.84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IFERROR(__xludf.DUMMYFUNCTION("""COMPUTED_VALUE"""),1034.46)</f>
        <v>1034.46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IFERROR(__xludf.DUMMYFUNCTION("""COMPUTED_VALUE"""),1033.26)</f>
        <v>1033.26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IFERROR(__xludf.DUMMYFUNCTION("""COMPUTED_VALUE"""),1051.31)</f>
        <v>1051.31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IFERROR(__xludf.DUMMYFUNCTION("""COMPUTED_VALUE"""),1057.37)</f>
        <v>1057.37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IFERROR(__xludf.DUMMYFUNCTION("""COMPUTED_VALUE"""),1088.07)</f>
        <v>1088.07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IFERROR(__xludf.DUMMYFUNCTION("""COMPUTED_VALUE"""),1087.29)</f>
        <v>1087.29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IFERROR(__xludf.DUMMYFUNCTION("""COMPUTED_VALUE"""),1093.79)</f>
        <v>1093.79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IFERROR(__xludf.DUMMYFUNCTION("""COMPUTED_VALUE"""),1084.69)</f>
        <v>1084.69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IFERROR(__xludf.DUMMYFUNCTION("""COMPUTED_VALUE"""),1100.99)</f>
        <v>1100.99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IFERROR(__xludf.DUMMYFUNCTION("""COMPUTED_VALUE"""),1099.16)</f>
        <v>1099.16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IFERROR(__xludf.DUMMYFUNCTION("""COMPUTED_VALUE"""),1098.57)</f>
        <v>1098.57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IFERROR(__xludf.DUMMYFUNCTION("""COMPUTED_VALUE"""),1102.5)</f>
        <v>1102.5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IFERROR(__xludf.DUMMYFUNCTION("""COMPUTED_VALUE"""),1100.99)</f>
        <v>1100.99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IFERROR(__xludf.DUMMYFUNCTION("""COMPUTED_VALUE"""),1089.71)</f>
        <v>1089.71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IFERROR(__xludf.DUMMYFUNCTION("""COMPUTED_VALUE"""),1089.33)</f>
        <v>1089.33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IFERROR(__xludf.DUMMYFUNCTION("""COMPUTED_VALUE"""),1089.02)</f>
        <v>1089.02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IFERROR(__xludf.DUMMYFUNCTION("""COMPUTED_VALUE"""),1086.63)</f>
        <v>1086.63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IFERROR(__xludf.DUMMYFUNCTION("""COMPUTED_VALUE"""),1083.98)</f>
        <v>1083.98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IFERROR(__xludf.DUMMYFUNCTION("""COMPUTED_VALUE"""),1084.51)</f>
        <v>1084.51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IFERROR(__xludf.DUMMYFUNCTION("""COMPUTED_VALUE"""),1074.74)</f>
        <v>1074.74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IFERROR(__xludf.DUMMYFUNCTION("""COMPUTED_VALUE"""),1070.19)</f>
        <v>1070.19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IFERROR(__xludf.DUMMYFUNCTION("""COMPUTED_VALUE"""),1069.03)</f>
        <v>1069.03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IFERROR(__xludf.DUMMYFUNCTION("""COMPUTED_VALUE"""),1073.74)</f>
        <v>1073.74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IFERROR(__xludf.DUMMYFUNCTION("""COMPUTED_VALUE"""),1079.09)</f>
        <v>1079.09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IFERROR(__xludf.DUMMYFUNCTION("""COMPUTED_VALUE"""),1086.47)</f>
        <v>1086.47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IFERROR(__xludf.DUMMYFUNCTION("""COMPUTED_VALUE"""),1078.72)</f>
        <v>1078.72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IFERROR(__xludf.DUMMYFUNCTION("""COMPUTED_VALUE"""),1083.66)</f>
        <v>1083.66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IFERROR(__xludf.DUMMYFUNCTION("""COMPUTED_VALUE"""),1093.71)</f>
        <v>1093.71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IFERROR(__xludf.DUMMYFUNCTION("""COMPUTED_VALUE"""),1102.32)</f>
        <v>1102.32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IFERROR(__xludf.DUMMYFUNCTION("""COMPUTED_VALUE"""),1091.71)</f>
        <v>1091.71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IFERROR(__xludf.DUMMYFUNCTION("""COMPUTED_VALUE"""),1085.27)</f>
        <v>1085.27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IFERROR(__xludf.DUMMYFUNCTION("""COMPUTED_VALUE"""),1118.39)</f>
        <v>1118.39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IFERROR(__xludf.DUMMYFUNCTION("""COMPUTED_VALUE"""),1107.45)</f>
        <v>1107.45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IFERROR(__xludf.DUMMYFUNCTION("""COMPUTED_VALUE"""),1103.67)</f>
        <v>1103.67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IFERROR(__xludf.DUMMYFUNCTION("""COMPUTED_VALUE"""),1114.47)</f>
        <v>1114.47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IFERROR(__xludf.DUMMYFUNCTION("""COMPUTED_VALUE"""),1124.63)</f>
        <v>1124.63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IFERROR(__xludf.DUMMYFUNCTION("""COMPUTED_VALUE"""),1136.44)</f>
        <v>1136.44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IFERROR(__xludf.DUMMYFUNCTION("""COMPUTED_VALUE"""),1148.31)</f>
        <v>1148.31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IFERROR(__xludf.DUMMYFUNCTION("""COMPUTED_VALUE"""),1148.43)</f>
        <v>1148.43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IFERROR(__xludf.DUMMYFUNCTION("""COMPUTED_VALUE"""),1139.74)</f>
        <v>1139.74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IFERROR(__xludf.DUMMYFUNCTION("""COMPUTED_VALUE"""),1147.78)</f>
        <v>1147.78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IFERROR(__xludf.DUMMYFUNCTION("""COMPUTED_VALUE"""),1144.58)</f>
        <v>1144.58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IFERROR(__xludf.DUMMYFUNCTION("""COMPUTED_VALUE"""),1126.65)</f>
        <v>1126.65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IFERROR(__xludf.DUMMYFUNCTION("""COMPUTED_VALUE"""),1126.84)</f>
        <v>1126.84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IFERROR(__xludf.DUMMYFUNCTION("""COMPUTED_VALUE"""),1131.54)</f>
        <v>1131.54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IFERROR(__xludf.DUMMYFUNCTION("""COMPUTED_VALUE"""),1131.86)</f>
        <v>1131.86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IFERROR(__xludf.DUMMYFUNCTION("""COMPUTED_VALUE"""),1137.21)</f>
        <v>1137.21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IFERROR(__xludf.DUMMYFUNCTION("""COMPUTED_VALUE"""),1144.71)</f>
        <v>1144.71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IFERROR(__xludf.DUMMYFUNCTION("""COMPUTED_VALUE"""),1131.63)</f>
        <v>1131.63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IFERROR(__xludf.DUMMYFUNCTION("""COMPUTED_VALUE"""),1131.2)</f>
        <v>1131.2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IFERROR(__xludf.DUMMYFUNCTION("""COMPUTED_VALUE"""),1144.99)</f>
        <v>1144.99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IFERROR(__xludf.DUMMYFUNCTION("""COMPUTED_VALUE"""),1154.97)</f>
        <v>1154.97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IFERROR(__xludf.DUMMYFUNCTION("""COMPUTED_VALUE"""),1145.31)</f>
        <v>1145.31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IFERROR(__xludf.DUMMYFUNCTION("""COMPUTED_VALUE"""),1129.01)</f>
        <v>1129.01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IFERROR(__xludf.DUMMYFUNCTION("""COMPUTED_VALUE"""),1142.62)</f>
        <v>1142.62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IFERROR(__xludf.DUMMYFUNCTION("""COMPUTED_VALUE"""),1153.0)</f>
        <v>1153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IFERROR(__xludf.DUMMYFUNCTION("""COMPUTED_VALUE"""),1141.04)</f>
        <v>1141.04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IFERROR(__xludf.DUMMYFUNCTION("""COMPUTED_VALUE"""),1156.9)</f>
        <v>1156.9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IFERROR(__xludf.DUMMYFUNCTION("""COMPUTED_VALUE"""),1153.54)</f>
        <v>1153.54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IFERROR(__xludf.DUMMYFUNCTION("""COMPUTED_VALUE"""),1148.86)</f>
        <v>1148.86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IFERROR(__xludf.DUMMYFUNCTION("""COMPUTED_VALUE"""),1147.05)</f>
        <v>1147.05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IFERROR(__xludf.DUMMYFUNCTION("""COMPUTED_VALUE"""),1150.4)</f>
        <v>1150.4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IFERROR(__xludf.DUMMYFUNCTION("""COMPUTED_VALUE"""),1149.13)</f>
        <v>1149.13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IFERROR(__xludf.DUMMYFUNCTION("""COMPUTED_VALUE"""),1141.01)</f>
        <v>1141.01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IFERROR(__xludf.DUMMYFUNCTION("""COMPUTED_VALUE"""),1138.65)</f>
        <v>1138.65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IFERROR(__xludf.DUMMYFUNCTION("""COMPUTED_VALUE"""),1139.99)</f>
        <v>1139.99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IFERROR(__xludf.DUMMYFUNCTION("""COMPUTED_VALUE"""),1116.27)</f>
        <v>1116.27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IFERROR(__xludf.DUMMYFUNCTION("""COMPUTED_VALUE"""),1124.05)</f>
        <v>1124.05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IFERROR(__xludf.DUMMYFUNCTION("""COMPUTED_VALUE"""),1127.67)</f>
        <v>1127.67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IFERROR(__xludf.DUMMYFUNCTION("""COMPUTED_VALUE"""),1129.69)</f>
        <v>1129.69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IFERROR(__xludf.DUMMYFUNCTION("""COMPUTED_VALUE"""),1144.12)</f>
        <v>1144.12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IFERROR(__xludf.DUMMYFUNCTION("""COMPUTED_VALUE"""),1123.79)</f>
        <v>1123.79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IFERROR(__xludf.DUMMYFUNCTION("""COMPUTED_VALUE"""),1122.72)</f>
        <v>1122.72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IFERROR(__xludf.DUMMYFUNCTION("""COMPUTED_VALUE"""),1122.96)</f>
        <v>1122.96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IFERROR(__xludf.DUMMYFUNCTION("""COMPUTED_VALUE"""),1111.46)</f>
        <v>1111.46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IFERROR(__xludf.DUMMYFUNCTION("""COMPUTED_VALUE"""),1110.92)</f>
        <v>1110.92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IFERROR(__xludf.DUMMYFUNCTION("""COMPUTED_VALUE"""),1099.49)</f>
        <v>1099.49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IFERROR(__xludf.DUMMYFUNCTION("""COMPUTED_VALUE"""),1092.12)</f>
        <v>1092.12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IFERROR(__xludf.DUMMYFUNCTION("""COMPUTED_VALUE"""),1094.97)</f>
        <v>1094.97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IFERROR(__xludf.DUMMYFUNCTION("""COMPUTED_VALUE"""),1097.4)</f>
        <v>1097.4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IFERROR(__xludf.DUMMYFUNCTION("""COMPUTED_VALUE"""),1083.37)</f>
        <v>1083.37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IFERROR(__xludf.DUMMYFUNCTION("""COMPUTED_VALUE"""),1091.5)</f>
        <v>1091.5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IFERROR(__xludf.DUMMYFUNCTION("""COMPUTED_VALUE"""),1101.72)</f>
        <v>1101.72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IFERROR(__xludf.DUMMYFUNCTION("""COMPUTED_VALUE"""),1101.3)</f>
        <v>1101.3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IFERROR(__xludf.DUMMYFUNCTION("""COMPUTED_VALUE"""),1109.16)</f>
        <v>1109.16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IFERROR(__xludf.DUMMYFUNCTION("""COMPUTED_VALUE"""),1112.24)</f>
        <v>1112.24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IFERROR(__xludf.DUMMYFUNCTION("""COMPUTED_VALUE"""),1109.43)</f>
        <v>1109.43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IFERROR(__xludf.DUMMYFUNCTION("""COMPUTED_VALUE"""),1101.72)</f>
        <v>1101.72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IFERROR(__xludf.DUMMYFUNCTION("""COMPUTED_VALUE"""),1103.15)</f>
        <v>1103.15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IFERROR(__xludf.DUMMYFUNCTION("""COMPUTED_VALUE"""),1109.93)</f>
        <v>1109.93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IFERROR(__xludf.DUMMYFUNCTION("""COMPUTED_VALUE"""),1099.32)</f>
        <v>1099.32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IFERROR(__xludf.DUMMYFUNCTION("""COMPUTED_VALUE"""),1095.78)</f>
        <v>1095.78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IFERROR(__xludf.DUMMYFUNCTION("""COMPUTED_VALUE"""),1086.91)</f>
        <v>1086.91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IFERROR(__xludf.DUMMYFUNCTION("""COMPUTED_VALUE"""),1097.72)</f>
        <v>1097.72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IFERROR(__xludf.DUMMYFUNCTION("""COMPUTED_VALUE"""),1100.21)</f>
        <v>1100.21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IFERROR(__xludf.DUMMYFUNCTION("""COMPUTED_VALUE"""),1094.82)</f>
        <v>1094.82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IFERROR(__xludf.DUMMYFUNCTION("""COMPUTED_VALUE"""),1094.16)</f>
        <v>1094.16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IFERROR(__xludf.DUMMYFUNCTION("""COMPUTED_VALUE"""),1106.35)</f>
        <v>1106.35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IFERROR(__xludf.DUMMYFUNCTION("""COMPUTED_VALUE"""),1115.89)</f>
        <v>1115.89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IFERROR(__xludf.DUMMYFUNCTION("""COMPUTED_VALUE"""),1108.99)</f>
        <v>1108.99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IFERROR(__xludf.DUMMYFUNCTION("""COMPUTED_VALUE"""),1123.89)</f>
        <v>1123.89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IFERROR(__xludf.DUMMYFUNCTION("""COMPUTED_VALUE"""),1131.12)</f>
        <v>1131.12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IFERROR(__xludf.DUMMYFUNCTION("""COMPUTED_VALUE"""),1140.97)</f>
        <v>1140.97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IFERROR(__xludf.DUMMYFUNCTION("""COMPUTED_VALUE"""),1134.01)</f>
        <v>1134.01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IFERROR(__xludf.DUMMYFUNCTION("""COMPUTED_VALUE"""),1126.68)</f>
        <v>1126.68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IFERROR(__xludf.DUMMYFUNCTION("""COMPUTED_VALUE"""),1126.63)</f>
        <v>1126.63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IFERROR(__xludf.DUMMYFUNCTION("""COMPUTED_VALUE"""),1131.94)</f>
        <v>1131.94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IFERROR(__xludf.DUMMYFUNCTION("""COMPUTED_VALUE"""),1150.28)</f>
        <v>1150.28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IFERROR(__xludf.DUMMYFUNCTION("""COMPUTED_VALUE"""),1143.65)</f>
        <v>1143.65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IFERROR(__xludf.DUMMYFUNCTION("""COMPUTED_VALUE"""),1126.92)</f>
        <v>1126.92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IFERROR(__xludf.DUMMYFUNCTION("""COMPUTED_VALUE"""),1125.35)</f>
        <v>1125.35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IFERROR(__xludf.DUMMYFUNCTION("""COMPUTED_VALUE"""),1115.76)</f>
        <v>1115.76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IFERROR(__xludf.DUMMYFUNCTION("""COMPUTED_VALUE"""),1149.31)</f>
        <v>1149.31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IFERROR(__xludf.DUMMYFUNCTION("""COMPUTED_VALUE"""),1145.94)</f>
        <v>1145.94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IFERROR(__xludf.DUMMYFUNCTION("""COMPUTED_VALUE"""),1145.61)</f>
        <v>1145.61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IFERROR(__xludf.DUMMYFUNCTION("""COMPUTED_VALUE"""),1144.09)</f>
        <v>1144.09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IFERROR(__xludf.DUMMYFUNCTION("""COMPUTED_VALUE"""),1148.4)</f>
        <v>1148.4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IFERROR(__xludf.DUMMYFUNCTION("""COMPUTED_VALUE"""),1160.1)</f>
        <v>1160.1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IFERROR(__xludf.DUMMYFUNCTION("""COMPUTED_VALUE"""),1153.76)</f>
        <v>1153.76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IFERROR(__xludf.DUMMYFUNCTION("""COMPUTED_VALUE"""),1177.72)</f>
        <v>1177.72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IFERROR(__xludf.DUMMYFUNCTION("""COMPUTED_VALUE"""),1155.43)</f>
        <v>1155.43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IFERROR(__xludf.DUMMYFUNCTION("""COMPUTED_VALUE"""),1166.27)</f>
        <v>1166.27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IFERROR(__xludf.DUMMYFUNCTION("""COMPUTED_VALUE"""),1163.15)</f>
        <v>1163.15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IFERROR(__xludf.DUMMYFUNCTION("""COMPUTED_VALUE"""),1206.62)</f>
        <v>1206.62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IFERROR(__xludf.DUMMYFUNCTION("""COMPUTED_VALUE"""),1213.98)</f>
        <v>1213.98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IFERROR(__xludf.DUMMYFUNCTION("""COMPUTED_VALUE"""),1209.89)</f>
        <v>1209.89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IFERROR(__xludf.DUMMYFUNCTION("""COMPUTED_VALUE"""),1213.14)</f>
        <v>1213.14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IFERROR(__xludf.DUMMYFUNCTION("""COMPUTED_VALUE"""),1177.28)</f>
        <v>1177.28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IFERROR(__xludf.DUMMYFUNCTION("""COMPUTED_VALUE"""),1202.85)</f>
        <v>1202.85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IFERROR(__xludf.DUMMYFUNCTION("""COMPUTED_VALUE"""),1208.59)</f>
        <v>1208.59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IFERROR(__xludf.DUMMYFUNCTION("""COMPUTED_VALUE"""),1211.74)</f>
        <v>1211.74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IFERROR(__xludf.DUMMYFUNCTION("""COMPUTED_VALUE"""),1193.64)</f>
        <v>1193.64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IFERROR(__xludf.DUMMYFUNCTION("""COMPUTED_VALUE"""),1205.59)</f>
        <v>1205.59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IFERROR(__xludf.DUMMYFUNCTION("""COMPUTED_VALUE"""),1199.95)</f>
        <v>1199.95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IFERROR(__xludf.DUMMYFUNCTION("""COMPUTED_VALUE"""),1214.48)</f>
        <v>1214.48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IFERROR(__xludf.DUMMYFUNCTION("""COMPUTED_VALUE"""),1218.47)</f>
        <v>1218.47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IFERROR(__xludf.DUMMYFUNCTION("""COMPUTED_VALUE"""),1214.08)</f>
        <v>1214.08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IFERROR(__xludf.DUMMYFUNCTION("""COMPUTED_VALUE"""),1211.34)</f>
        <v>1211.34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IFERROR(__xludf.DUMMYFUNCTION("""COMPUTED_VALUE"""),1206.86)</f>
        <v>1206.86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IFERROR(__xludf.DUMMYFUNCTION("""COMPUTED_VALUE"""),1204.29)</f>
        <v>1204.29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IFERROR(__xludf.DUMMYFUNCTION("""COMPUTED_VALUE"""),1208.7)</f>
        <v>1208.7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IFERROR(__xludf.DUMMYFUNCTION("""COMPUTED_VALUE"""),1204.15)</f>
        <v>1204.15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IFERROR(__xludf.DUMMYFUNCTION("""COMPUTED_VALUE"""),1218.65)</f>
        <v>1218.65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IFERROR(__xludf.DUMMYFUNCTION("""COMPUTED_VALUE"""),1215.13)</f>
        <v>1215.13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IFERROR(__xludf.DUMMYFUNCTION("""COMPUTED_VALUE"""),1218.67)</f>
        <v>1218.67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IFERROR(__xludf.DUMMYFUNCTION("""COMPUTED_VALUE"""),1217.54)</f>
        <v>1217.54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IFERROR(__xludf.DUMMYFUNCTION("""COMPUTED_VALUE"""),1219.67)</f>
        <v>1219.67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IFERROR(__xludf.DUMMYFUNCTION("""COMPUTED_VALUE"""),1206.95)</f>
        <v>1206.95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IFERROR(__xludf.DUMMYFUNCTION("""COMPUTED_VALUE"""),1210.93)</f>
        <v>1210.93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IFERROR(__xludf.DUMMYFUNCTION("""COMPUTED_VALUE"""),1203.38)</f>
        <v>1203.38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IFERROR(__xludf.DUMMYFUNCTION("""COMPUTED_VALUE"""),1211.81)</f>
        <v>1211.81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IFERROR(__xludf.DUMMYFUNCTION("""COMPUTED_VALUE"""),1216.93)</f>
        <v>1216.93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IFERROR(__xludf.DUMMYFUNCTION("""COMPUTED_VALUE"""),1220.14)</f>
        <v>1220.14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IFERROR(__xludf.DUMMYFUNCTION("""COMPUTED_VALUE"""),1230.45)</f>
        <v>1230.45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IFERROR(__xludf.DUMMYFUNCTION("""COMPUTED_VALUE"""),1248.43)</f>
        <v>1248.43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IFERROR(__xludf.DUMMYFUNCTION("""COMPUTED_VALUE"""),1248.76)</f>
        <v>1248.76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IFERROR(__xludf.DUMMYFUNCTION("""COMPUTED_VALUE"""),1239.48)</f>
        <v>1239.48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IFERROR(__xludf.DUMMYFUNCTION("""COMPUTED_VALUE"""),1252.17)</f>
        <v>1252.17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IFERROR(__xludf.DUMMYFUNCTION("""COMPUTED_VALUE"""),1247.36)</f>
        <v>1247.36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IFERROR(__xludf.DUMMYFUNCTION("""COMPUTED_VALUE"""),1252.22)</f>
        <v>1252.22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IFERROR(__xludf.DUMMYFUNCTION("""COMPUTED_VALUE"""),1239.67)</f>
        <v>1239.67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IFERROR(__xludf.DUMMYFUNCTION("""COMPUTED_VALUE"""),1218.32)</f>
        <v>1218.32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IFERROR(__xludf.DUMMYFUNCTION("""COMPUTED_VALUE"""),1217.71)</f>
        <v>1217.71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IFERROR(__xludf.DUMMYFUNCTION("""COMPUTED_VALUE"""),1274.48)</f>
        <v>1274.48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IFERROR(__xludf.DUMMYFUNCTION("""COMPUTED_VALUE"""),1254.89)</f>
        <v>1254.89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IFERROR(__xludf.DUMMYFUNCTION("""COMPUTED_VALUE"""),1255.79)</f>
        <v>1255.79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IFERROR(__xludf.DUMMYFUNCTION("""COMPUTED_VALUE"""),1268.42)</f>
        <v>1268.42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IFERROR(__xludf.DUMMYFUNCTION("""COMPUTED_VALUE"""),1278.1)</f>
        <v>1278.1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IFERROR(__xludf.DUMMYFUNCTION("""COMPUTED_VALUE"""),1286.02)</f>
        <v>1286.02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IFERROR(__xludf.DUMMYFUNCTION("""COMPUTED_VALUE"""),1312.5)</f>
        <v>1312.5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IFERROR(__xludf.DUMMYFUNCTION("""COMPUTED_VALUE"""),1329.02)</f>
        <v>1329.02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IFERROR(__xludf.DUMMYFUNCTION("""COMPUTED_VALUE"""),1368.62)</f>
        <v>1368.62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IFERROR(__xludf.DUMMYFUNCTION("""COMPUTED_VALUE"""),1361.16)</f>
        <v>1361.16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IFERROR(__xludf.DUMMYFUNCTION("""COMPUTED_VALUE"""),1331.76)</f>
        <v>1331.76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IFERROR(__xludf.DUMMYFUNCTION("""COMPUTED_VALUE"""),1355.82)</f>
        <v>1355.82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IFERROR(__xludf.DUMMYFUNCTION("""COMPUTED_VALUE"""),1333.2)</f>
        <v>1333.2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IFERROR(__xludf.DUMMYFUNCTION("""COMPUTED_VALUE"""),1309.65)</f>
        <v>1309.65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IFERROR(__xludf.DUMMYFUNCTION("""COMPUTED_VALUE"""),1296.3)</f>
        <v>1296.3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IFERROR(__xludf.DUMMYFUNCTION("""COMPUTED_VALUE"""),1289.05)</f>
        <v>1289.05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IFERROR(__xludf.DUMMYFUNCTION("""COMPUTED_VALUE"""),1278.6)</f>
        <v>1278.6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IFERROR(__xludf.DUMMYFUNCTION("""COMPUTED_VALUE"""),1274.8)</f>
        <v>1274.8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IFERROR(__xludf.DUMMYFUNCTION("""COMPUTED_VALUE"""),1273.78)</f>
        <v>1273.78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IFERROR(__xludf.DUMMYFUNCTION("""COMPUTED_VALUE"""),1271.03)</f>
        <v>1271.03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IFERROR(__xludf.DUMMYFUNCTION("""COMPUTED_VALUE"""),1271.55)</f>
        <v>1271.55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IFERROR(__xludf.DUMMYFUNCTION("""COMPUTED_VALUE"""),1251.0)</f>
        <v>1251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IFERROR(__xludf.DUMMYFUNCTION("""COMPUTED_VALUE"""),1257.08)</f>
        <v>1257.08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IFERROR(__xludf.DUMMYFUNCTION("""COMPUTED_VALUE"""),1231.45)</f>
        <v>1231.45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IFERROR(__xludf.DUMMYFUNCTION("""COMPUTED_VALUE"""),1256.97)</f>
        <v>1256.97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IFERROR(__xludf.DUMMYFUNCTION("""COMPUTED_VALUE"""),1241.08)</f>
        <v>1241.08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IFERROR(__xludf.DUMMYFUNCTION("""COMPUTED_VALUE"""),1249.28)</f>
        <v>1249.28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IFERROR(__xludf.DUMMYFUNCTION("""COMPUTED_VALUE"""),1246.03)</f>
        <v>1246.03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IFERROR(__xludf.DUMMYFUNCTION("""COMPUTED_VALUE"""),1253.0)</f>
        <v>1253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IFERROR(__xludf.DUMMYFUNCTION("""COMPUTED_VALUE"""),1233.9)</f>
        <v>1233.9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IFERROR(__xludf.DUMMYFUNCTION("""COMPUTED_VALUE"""),1240.7)</f>
        <v>1240.7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IFERROR(__xludf.DUMMYFUNCTION("""COMPUTED_VALUE"""),1231.35)</f>
        <v>1231.35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IFERROR(__xludf.DUMMYFUNCTION("""COMPUTED_VALUE"""),1228.33)</f>
        <v>1228.33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IFERROR(__xludf.DUMMYFUNCTION("""COMPUTED_VALUE"""),1249.8)</f>
        <v>1249.8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IFERROR(__xludf.DUMMYFUNCTION("""COMPUTED_VALUE"""),1211.53)</f>
        <v>1211.53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IFERROR(__xludf.DUMMYFUNCTION("""COMPUTED_VALUE"""),1225.05)</f>
        <v>1225.05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IFERROR(__xludf.DUMMYFUNCTION("""COMPUTED_VALUE"""),1229.53)</f>
        <v>1229.53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IFERROR(__xludf.DUMMYFUNCTION("""COMPUTED_VALUE"""),1228.68)</f>
        <v>1228.68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IFERROR(__xludf.DUMMYFUNCTION("""COMPUTED_VALUE"""),1243.5)</f>
        <v>1243.5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IFERROR(__xludf.DUMMYFUNCTION("""COMPUTED_VALUE"""),1226.78)</f>
        <v>1226.78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IFERROR(__xludf.DUMMYFUNCTION("""COMPUTED_VALUE"""),1243.83)</f>
        <v>1243.83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IFERROR(__xludf.DUMMYFUNCTION("""COMPUTED_VALUE"""),1256.63)</f>
        <v>1256.63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IFERROR(__xludf.DUMMYFUNCTION("""COMPUTED_VALUE"""),1269.7)</f>
        <v>1269.7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IFERROR(__xludf.DUMMYFUNCTION("""COMPUTED_VALUE"""),1271.8)</f>
        <v>1271.8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IFERROR(__xludf.DUMMYFUNCTION("""COMPUTED_VALUE"""),1281.58)</f>
        <v>1281.58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IFERROR(__xludf.DUMMYFUNCTION("""COMPUTED_VALUE"""),1289.5)</f>
        <v>1289.5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IFERROR(__xludf.DUMMYFUNCTION("""COMPUTED_VALUE"""),1291.95)</f>
        <v>1291.95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IFERROR(__xludf.DUMMYFUNCTION("""COMPUTED_VALUE"""),1299.35)</f>
        <v>1299.35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IFERROR(__xludf.DUMMYFUNCTION("""COMPUTED_VALUE"""),1285.45)</f>
        <v>1285.45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IFERROR(__xludf.DUMMYFUNCTION("""COMPUTED_VALUE"""),1298.1)</f>
        <v>1298.1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IFERROR(__xludf.DUMMYFUNCTION("""COMPUTED_VALUE"""),1300.72)</f>
        <v>1300.72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IFERROR(__xludf.DUMMYFUNCTION("""COMPUTED_VALUE"""),1294.55)</f>
        <v>1294.55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IFERROR(__xludf.DUMMYFUNCTION("""COMPUTED_VALUE"""),1269.33)</f>
        <v>1269.33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IFERROR(__xludf.DUMMYFUNCTION("""COMPUTED_VALUE"""),1266.53)</f>
        <v>1266.53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IFERROR(__xludf.DUMMYFUNCTION("""COMPUTED_VALUE"""),1280.47)</f>
        <v>1280.47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IFERROR(__xludf.DUMMYFUNCTION("""COMPUTED_VALUE"""),1305.75)</f>
        <v>1305.75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IFERROR(__xludf.DUMMYFUNCTION("""COMPUTED_VALUE"""),1295.08)</f>
        <v>1295.08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IFERROR(__xludf.DUMMYFUNCTION("""COMPUTED_VALUE"""),1291.47)</f>
        <v>1291.47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IFERROR(__xludf.DUMMYFUNCTION("""COMPUTED_VALUE"""),1306.38)</f>
        <v>1306.38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IFERROR(__xludf.DUMMYFUNCTION("""COMPUTED_VALUE"""),1301.83)</f>
        <v>1301.83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IFERROR(__xludf.DUMMYFUNCTION("""COMPUTED_VALUE"""),1290.18)</f>
        <v>1290.18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IFERROR(__xludf.DUMMYFUNCTION("""COMPUTED_VALUE"""),1248.03)</f>
        <v>1248.03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IFERROR(__xludf.DUMMYFUNCTION("""COMPUTED_VALUE"""),1275.13)</f>
        <v>1275.13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IFERROR(__xludf.DUMMYFUNCTION("""COMPUTED_VALUE"""),1276.83)</f>
        <v>1276.83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IFERROR(__xludf.DUMMYFUNCTION("""COMPUTED_VALUE"""),1286.7)</f>
        <v>1286.7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IFERROR(__xludf.DUMMYFUNCTION("""COMPUTED_VALUE"""),1293.05)</f>
        <v>1293.05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IFERROR(__xludf.DUMMYFUNCTION("""COMPUTED_VALUE"""),1283.22)</f>
        <v>1283.22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IFERROR(__xludf.DUMMYFUNCTION("""COMPUTED_VALUE"""),1311.18)</f>
        <v>1311.18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IFERROR(__xludf.DUMMYFUNCTION("""COMPUTED_VALUE"""),1292.8)</f>
        <v>1292.8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IFERROR(__xludf.DUMMYFUNCTION("""COMPUTED_VALUE"""),1311.65)</f>
        <v>1311.65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IFERROR(__xludf.DUMMYFUNCTION("""COMPUTED_VALUE"""),1276.97)</f>
        <v>1276.97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IFERROR(__xludf.DUMMYFUNCTION("""COMPUTED_VALUE"""),1274.8)</f>
        <v>1274.8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IFERROR(__xludf.DUMMYFUNCTION("""COMPUTED_VALUE"""),1268.83)</f>
        <v>1268.83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IFERROR(__xludf.DUMMYFUNCTION("""COMPUTED_VALUE"""),1249.03)</f>
        <v>1249.03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IFERROR(__xludf.DUMMYFUNCTION("""COMPUTED_VALUE"""),1251.4)</f>
        <v>1251.4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IFERROR(__xludf.DUMMYFUNCTION("""COMPUTED_VALUE"""),1263.8)</f>
        <v>1263.8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IFERROR(__xludf.DUMMYFUNCTION("""COMPUTED_VALUE"""),1268.1)</f>
        <v>1268.1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IFERROR(__xludf.DUMMYFUNCTION("""COMPUTED_VALUE"""),1276.83)</f>
        <v>1276.83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IFERROR(__xludf.DUMMYFUNCTION("""COMPUTED_VALUE"""),1273.05)</f>
        <v>1273.05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IFERROR(__xludf.DUMMYFUNCTION("""COMPUTED_VALUE"""),1231.28)</f>
        <v>1231.28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IFERROR(__xludf.DUMMYFUNCTION("""COMPUTED_VALUE"""),1218.85)</f>
        <v>1218.85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IFERROR(__xludf.DUMMYFUNCTION("""COMPUTED_VALUE"""),1229.35)</f>
        <v>1229.35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IFERROR(__xludf.DUMMYFUNCTION("""COMPUTED_VALUE"""),1250.63)</f>
        <v>1250.63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IFERROR(__xludf.DUMMYFUNCTION("""COMPUTED_VALUE"""),1250.08)</f>
        <v>1250.08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IFERROR(__xludf.DUMMYFUNCTION("""COMPUTED_VALUE"""),1281.33)</f>
        <v>1281.33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IFERROR(__xludf.DUMMYFUNCTION("""COMPUTED_VALUE"""),1241.38)</f>
        <v>1241.38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IFERROR(__xludf.DUMMYFUNCTION("""COMPUTED_VALUE"""),1254.9)</f>
        <v>1254.9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IFERROR(__xludf.DUMMYFUNCTION("""COMPUTED_VALUE"""),1253.7)</f>
        <v>1253.7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IFERROR(__xludf.DUMMYFUNCTION("""COMPUTED_VALUE"""),1256.15)</f>
        <v>1256.15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IFERROR(__xludf.DUMMYFUNCTION("""COMPUTED_VALUE"""),1228.05)</f>
        <v>1228.05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IFERROR(__xludf.DUMMYFUNCTION("""COMPUTED_VALUE"""),1228.7)</f>
        <v>1228.7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IFERROR(__xludf.DUMMYFUNCTION("""COMPUTED_VALUE"""),1254.33)</f>
        <v>1254.33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IFERROR(__xludf.DUMMYFUNCTION("""COMPUTED_VALUE"""),1269.5)</f>
        <v>1269.5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IFERROR(__xludf.DUMMYFUNCTION("""COMPUTED_VALUE"""),1256.72)</f>
        <v>1256.72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IFERROR(__xludf.DUMMYFUNCTION("""COMPUTED_VALUE"""),1266.6)</f>
        <v>1266.6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IFERROR(__xludf.DUMMYFUNCTION("""COMPUTED_VALUE"""),1258.13)</f>
        <v>1258.13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IFERROR(__xludf.DUMMYFUNCTION("""COMPUTED_VALUE"""),1243.68)</f>
        <v>1243.68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IFERROR(__xludf.DUMMYFUNCTION("""COMPUTED_VALUE"""),1232.5)</f>
        <v>1232.5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IFERROR(__xludf.DUMMYFUNCTION("""COMPUTED_VALUE"""),1234.18)</f>
        <v>1234.18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IFERROR(__xludf.DUMMYFUNCTION("""COMPUTED_VALUE"""),1222.75)</f>
        <v>1222.75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IFERROR(__xludf.DUMMYFUNCTION("""COMPUTED_VALUE"""),1230.4)</f>
        <v>1230.4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IFERROR(__xludf.DUMMYFUNCTION("""COMPUTED_VALUE"""),1234.58)</f>
        <v>1234.58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IFERROR(__xludf.DUMMYFUNCTION("""COMPUTED_VALUE"""),1237.08)</f>
        <v>1237.08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IFERROR(__xludf.DUMMYFUNCTION("""COMPUTED_VALUE"""),1233.88)</f>
        <v>1233.88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IFERROR(__xludf.DUMMYFUNCTION("""COMPUTED_VALUE"""),1229.95)</f>
        <v>1229.95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IFERROR(__xludf.DUMMYFUNCTION("""COMPUTED_VALUE"""),1225.85)</f>
        <v>1225.85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IFERROR(__xludf.DUMMYFUNCTION("""COMPUTED_VALUE"""),1238.1)</f>
        <v>1238.1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IFERROR(__xludf.DUMMYFUNCTION("""COMPUTED_VALUE"""),1202.4)</f>
        <v>1202.4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IFERROR(__xludf.DUMMYFUNCTION("""COMPUTED_VALUE"""),1177.45)</f>
        <v>1177.45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IFERROR(__xludf.DUMMYFUNCTION("""COMPUTED_VALUE"""),1177.53)</f>
        <v>1177.53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IFERROR(__xludf.DUMMYFUNCTION("""COMPUTED_VALUE"""),1213.88)</f>
        <v>1213.88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IFERROR(__xludf.DUMMYFUNCTION("""COMPUTED_VALUE"""),1254.93)</f>
        <v>1254.93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IFERROR(__xludf.DUMMYFUNCTION("""COMPUTED_VALUE"""),1235.7)</f>
        <v>1235.7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IFERROR(__xludf.DUMMYFUNCTION("""COMPUTED_VALUE"""),1251.22)</f>
        <v>1251.22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IFERROR(__xludf.DUMMYFUNCTION("""COMPUTED_VALUE"""),1274.1)</f>
        <v>1274.1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IFERROR(__xludf.DUMMYFUNCTION("""COMPUTED_VALUE"""),1270.97)</f>
        <v>1270.97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IFERROR(__xludf.DUMMYFUNCTION("""COMPUTED_VALUE"""),1268.65)</f>
        <v>1268.65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IFERROR(__xludf.DUMMYFUNCTION("""COMPUTED_VALUE"""),1275.88)</f>
        <v>1275.88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IFERROR(__xludf.DUMMYFUNCTION("""COMPUTED_VALUE"""),1271.25)</f>
        <v>1271.25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IFERROR(__xludf.DUMMYFUNCTION("""COMPUTED_VALUE"""),1275.18)</f>
        <v>1275.18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IFERROR(__xludf.DUMMYFUNCTION("""COMPUTED_VALUE"""),1263.03)</f>
        <v>1263.03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IFERROR(__xludf.DUMMYFUNCTION("""COMPUTED_VALUE"""),1269.88)</f>
        <v>1269.88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IFERROR(__xludf.DUMMYFUNCTION("""COMPUTED_VALUE"""),1249.2)</f>
        <v>1249.2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IFERROR(__xludf.DUMMYFUNCTION("""COMPUTED_VALUE"""),1265.03)</f>
        <v>1265.03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IFERROR(__xludf.DUMMYFUNCTION("""COMPUTED_VALUE"""),1257.72)</f>
        <v>1257.72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IFERROR(__xludf.DUMMYFUNCTION("""COMPUTED_VALUE"""),1267.13)</f>
        <v>1267.13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IFERROR(__xludf.DUMMYFUNCTION("""COMPUTED_VALUE"""),1266.88)</f>
        <v>1266.88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IFERROR(__xludf.DUMMYFUNCTION("""COMPUTED_VALUE"""),1275.83)</f>
        <v>1275.83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IFERROR(__xludf.DUMMYFUNCTION("""COMPUTED_VALUE"""),1284.05)</f>
        <v>1284.05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IFERROR(__xludf.DUMMYFUNCTION("""COMPUTED_VALUE"""),1272.22)</f>
        <v>1272.22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IFERROR(__xludf.DUMMYFUNCTION("""COMPUTED_VALUE"""),1275.75)</f>
        <v>1275.75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IFERROR(__xludf.DUMMYFUNCTION("""COMPUTED_VALUE"""),1272.58)</f>
        <v>1272.58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IFERROR(__xludf.DUMMYFUNCTION("""COMPUTED_VALUE"""),1287.08)</f>
        <v>1287.08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IFERROR(__xludf.DUMMYFUNCTION("""COMPUTED_VALUE"""),1301.7)</f>
        <v>1301.7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IFERROR(__xludf.DUMMYFUNCTION("""COMPUTED_VALUE"""),1316.55)</f>
        <v>1316.55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IFERROR(__xludf.DUMMYFUNCTION("""COMPUTED_VALUE"""),1308.22)</f>
        <v>1308.22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IFERROR(__xludf.DUMMYFUNCTION("""COMPUTED_VALUE"""),1296.6)</f>
        <v>1296.6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IFERROR(__xludf.DUMMYFUNCTION("""COMPUTED_VALUE"""),1304.5)</f>
        <v>1304.5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IFERROR(__xludf.DUMMYFUNCTION("""COMPUTED_VALUE"""),1302.55)</f>
        <v>1302.55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IFERROR(__xludf.DUMMYFUNCTION("""COMPUTED_VALUE"""),1303.65)</f>
        <v>1303.65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IFERROR(__xludf.DUMMYFUNCTION("""COMPUTED_VALUE"""),1313.53)</f>
        <v>1313.53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IFERROR(__xludf.DUMMYFUNCTION("""COMPUTED_VALUE"""),1298.93)</f>
        <v>1298.93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IFERROR(__xludf.DUMMYFUNCTION("""COMPUTED_VALUE"""),1293.65)</f>
        <v>1293.65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IFERROR(__xludf.DUMMYFUNCTION("""COMPUTED_VALUE"""),1290.78)</f>
        <v>1290.78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IFERROR(__xludf.DUMMYFUNCTION("""COMPUTED_VALUE"""),1270.7)</f>
        <v>1270.7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IFERROR(__xludf.DUMMYFUNCTION("""COMPUTED_VALUE"""),1240.33)</f>
        <v>1240.33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IFERROR(__xludf.DUMMYFUNCTION("""COMPUTED_VALUE"""),1238.45)</f>
        <v>1238.45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IFERROR(__xludf.DUMMYFUNCTION("""COMPUTED_VALUE"""),1235.15)</f>
        <v>1235.15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IFERROR(__xludf.DUMMYFUNCTION("""COMPUTED_VALUE"""),1228.83)</f>
        <v>1228.83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IFERROR(__xludf.DUMMYFUNCTION("""COMPUTED_VALUE"""),1228.18)</f>
        <v>1228.18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IFERROR(__xludf.DUMMYFUNCTION("""COMPUTED_VALUE"""),1242.0)</f>
        <v>1242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IFERROR(__xludf.DUMMYFUNCTION("""COMPUTED_VALUE"""),1247.55)</f>
        <v>1247.55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IFERROR(__xludf.DUMMYFUNCTION("""COMPUTED_VALUE"""),1255.45)</f>
        <v>1255.45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IFERROR(__xludf.DUMMYFUNCTION("""COMPUTED_VALUE"""),1254.25)</f>
        <v>1254.25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IFERROR(__xludf.DUMMYFUNCTION("""COMPUTED_VALUE"""),1261.4)</f>
        <v>1261.4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IFERROR(__xludf.DUMMYFUNCTION("""COMPUTED_VALUE"""),1244.55)</f>
        <v>1244.55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IFERROR(__xludf.DUMMYFUNCTION("""COMPUTED_VALUE"""),1252.35)</f>
        <v>1252.35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IFERROR(__xludf.DUMMYFUNCTION("""COMPUTED_VALUE"""),1236.55)</f>
        <v>1236.55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IFERROR(__xludf.DUMMYFUNCTION("""COMPUTED_VALUE"""),1242.35)</f>
        <v>1242.35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IFERROR(__xludf.DUMMYFUNCTION("""COMPUTED_VALUE"""),1237.3)</f>
        <v>1237.3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IFERROR(__xludf.DUMMYFUNCTION("""COMPUTED_VALUE"""),1262.72)</f>
        <v>1262.72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IFERROR(__xludf.DUMMYFUNCTION("""COMPUTED_VALUE"""),1251.58)</f>
        <v>1251.58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IFERROR(__xludf.DUMMYFUNCTION("""COMPUTED_VALUE"""),1259.25)</f>
        <v>1259.25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IFERROR(__xludf.DUMMYFUNCTION("""COMPUTED_VALUE"""),1275.88)</f>
        <v>1275.88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IFERROR(__xludf.DUMMYFUNCTION("""COMPUTED_VALUE"""),1275.5)</f>
        <v>1275.5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IFERROR(__xludf.DUMMYFUNCTION("""COMPUTED_VALUE"""),1264.6)</f>
        <v>1264.6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IFERROR(__xludf.DUMMYFUNCTION("""COMPUTED_VALUE"""),1259.78)</f>
        <v>1259.78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IFERROR(__xludf.DUMMYFUNCTION("""COMPUTED_VALUE"""),1260.72)</f>
        <v>1260.72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IFERROR(__xludf.DUMMYFUNCTION("""COMPUTED_VALUE"""),1246.25)</f>
        <v>1246.25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IFERROR(__xludf.DUMMYFUNCTION("""COMPUTED_VALUE"""),1252.28)</f>
        <v>1252.28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IFERROR(__xludf.DUMMYFUNCTION("""COMPUTED_VALUE"""),1250.38)</f>
        <v>1250.38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IFERROR(__xludf.DUMMYFUNCTION("""COMPUTED_VALUE"""),1254.95)</f>
        <v>1254.95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IFERROR(__xludf.DUMMYFUNCTION("""COMPUTED_VALUE"""),1265.38)</f>
        <v>1265.38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IFERROR(__xludf.DUMMYFUNCTION("""COMPUTED_VALUE"""),1267.38)</f>
        <v>1267.38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IFERROR(__xludf.DUMMYFUNCTION("""COMPUTED_VALUE"""),1252.45)</f>
        <v>1252.45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IFERROR(__xludf.DUMMYFUNCTION("""COMPUTED_VALUE"""),1251.6)</f>
        <v>1251.6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IFERROR(__xludf.DUMMYFUNCTION("""COMPUTED_VALUE"""),1258.38)</f>
        <v>1258.38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IFERROR(__xludf.DUMMYFUNCTION("""COMPUTED_VALUE"""),1267.75)</f>
        <v>1267.75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IFERROR(__xludf.DUMMYFUNCTION("""COMPUTED_VALUE"""),1263.43)</f>
        <v>1263.43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IFERROR(__xludf.DUMMYFUNCTION("""COMPUTED_VALUE"""),1263.93)</f>
        <v>1263.93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IFERROR(__xludf.DUMMYFUNCTION("""COMPUTED_VALUE"""),1265.7)</f>
        <v>1265.7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IFERROR(__xludf.DUMMYFUNCTION("""COMPUTED_VALUE"""),1274.8)</f>
        <v>1274.8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IFERROR(__xludf.DUMMYFUNCTION("""COMPUTED_VALUE"""),1273.43)</f>
        <v>1273.43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IFERROR(__xludf.DUMMYFUNCTION("""COMPUTED_VALUE"""),1298.58)</f>
        <v>1298.58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IFERROR(__xludf.DUMMYFUNCTION("""COMPUTED_VALUE"""),1317.1)</f>
        <v>1317.1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IFERROR(__xludf.DUMMYFUNCTION("""COMPUTED_VALUE"""),1349.78)</f>
        <v>1349.78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IFERROR(__xludf.DUMMYFUNCTION("""COMPUTED_VALUE"""),1362.58)</f>
        <v>1362.58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IFERROR(__xludf.DUMMYFUNCTION("""COMPUTED_VALUE"""),1348.2)</f>
        <v>1348.2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IFERROR(__xludf.DUMMYFUNCTION("""COMPUTED_VALUE"""),1348.68)</f>
        <v>1348.68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IFERROR(__xludf.DUMMYFUNCTION("""COMPUTED_VALUE"""),1377.75)</f>
        <v>1377.75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IFERROR(__xludf.DUMMYFUNCTION("""COMPUTED_VALUE"""),1372.85)</f>
        <v>1372.85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IFERROR(__xludf.DUMMYFUNCTION("""COMPUTED_VALUE"""),1344.98)</f>
        <v>1344.98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IFERROR(__xludf.DUMMYFUNCTION("""COMPUTED_VALUE"""),1353.53)</f>
        <v>1353.53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IFERROR(__xludf.DUMMYFUNCTION("""COMPUTED_VALUE"""),1337.43)</f>
        <v>1337.43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IFERROR(__xludf.DUMMYFUNCTION("""COMPUTED_VALUE"""),1299.08)</f>
        <v>1299.08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IFERROR(__xludf.DUMMYFUNCTION("""COMPUTED_VALUE"""),1286.93)</f>
        <v>1286.93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IFERROR(__xludf.DUMMYFUNCTION("""COMPUTED_VALUE"""),1290.88)</f>
        <v>1290.88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IFERROR(__xludf.DUMMYFUNCTION("""COMPUTED_VALUE"""),1258.0)</f>
        <v>1258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IFERROR(__xludf.DUMMYFUNCTION("""COMPUTED_VALUE"""),1256.22)</f>
        <v>1256.22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IFERROR(__xludf.DUMMYFUNCTION("""COMPUTED_VALUE"""),1255.9)</f>
        <v>1255.9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IFERROR(__xludf.DUMMYFUNCTION("""COMPUTED_VALUE"""),1251.03)</f>
        <v>1251.03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IFERROR(__xludf.DUMMYFUNCTION("""COMPUTED_VALUE"""),1242.13)</f>
        <v>1242.13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IFERROR(__xludf.DUMMYFUNCTION("""COMPUTED_VALUE"""),1231.13)</f>
        <v>1231.13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IFERROR(__xludf.DUMMYFUNCTION("""COMPUTED_VALUE"""),1189.35)</f>
        <v>1189.35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IFERROR(__xludf.DUMMYFUNCTION("""COMPUTED_VALUE"""),1175.13)</f>
        <v>1175.13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IFERROR(__xludf.DUMMYFUNCTION("""COMPUTED_VALUE"""),1177.33)</f>
        <v>1177.33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IFERROR(__xludf.DUMMYFUNCTION("""COMPUTED_VALUE"""),1175.13)</f>
        <v>1175.13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IFERROR(__xludf.DUMMYFUNCTION("""COMPUTED_VALUE"""),1163.58)</f>
        <v>1163.58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IFERROR(__xludf.DUMMYFUNCTION("""COMPUTED_VALUE"""),1129.33)</f>
        <v>1129.33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IFERROR(__xludf.DUMMYFUNCTION("""COMPUTED_VALUE"""),1130.35)</f>
        <v>1130.35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IFERROR(__xludf.DUMMYFUNCTION("""COMPUTED_VALUE"""),1136.03)</f>
        <v>1136.03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IFERROR(__xludf.DUMMYFUNCTION("""COMPUTED_VALUE"""),1139.03)</f>
        <v>1139.03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IFERROR(__xludf.DUMMYFUNCTION("""COMPUTED_VALUE"""),1138.15)</f>
        <v>1138.15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IFERROR(__xludf.DUMMYFUNCTION("""COMPUTED_VALUE"""),1131.47)</f>
        <v>1131.47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IFERROR(__xludf.DUMMYFUNCTION("""COMPUTED_VALUE"""),1123.1)</f>
        <v>1123.1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IFERROR(__xludf.DUMMYFUNCTION("""COMPUTED_VALUE"""),1131.22)</f>
        <v>1131.22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IFERROR(__xludf.DUMMYFUNCTION("""COMPUTED_VALUE"""),1137.8)</f>
        <v>1137.8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IFERROR(__xludf.DUMMYFUNCTION("""COMPUTED_VALUE"""),1131.43)</f>
        <v>1131.43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IFERROR(__xludf.DUMMYFUNCTION("""COMPUTED_VALUE"""),1147.83)</f>
        <v>1147.83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IFERROR(__xludf.DUMMYFUNCTION("""COMPUTED_VALUE"""),1139.53)</f>
        <v>1139.53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IFERROR(__xludf.DUMMYFUNCTION("""COMPUTED_VALUE"""),1128.1)</f>
        <v>1128.1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IFERROR(__xludf.DUMMYFUNCTION("""COMPUTED_VALUE"""),1117.63)</f>
        <v>1117.63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IFERROR(__xludf.DUMMYFUNCTION("""COMPUTED_VALUE"""),1091.4)</f>
        <v>1091.4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IFERROR(__xludf.DUMMYFUNCTION("""COMPUTED_VALUE"""),1106.6)</f>
        <v>1106.6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IFERROR(__xludf.DUMMYFUNCTION("""COMPUTED_VALUE"""),1107.08)</f>
        <v>1107.08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IFERROR(__xludf.DUMMYFUNCTION("""COMPUTED_VALUE"""),1105.6)</f>
        <v>1105.6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IFERROR(__xludf.DUMMYFUNCTION("""COMPUTED_VALUE"""),1123.65)</f>
        <v>1123.65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IFERROR(__xludf.DUMMYFUNCTION("""COMPUTED_VALUE"""),1128.47)</f>
        <v>1128.47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IFERROR(__xludf.DUMMYFUNCTION("""COMPUTED_VALUE"""),1132.63)</f>
        <v>1132.63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IFERROR(__xludf.DUMMYFUNCTION("""COMPUTED_VALUE"""),1136.97)</f>
        <v>1136.97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IFERROR(__xludf.DUMMYFUNCTION("""COMPUTED_VALUE"""),1118.13)</f>
        <v>1118.13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IFERROR(__xludf.DUMMYFUNCTION("""COMPUTED_VALUE"""),1117.33)</f>
        <v>1117.33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IFERROR(__xludf.DUMMYFUNCTION("""COMPUTED_VALUE"""),1125.93)</f>
        <v>1125.93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IFERROR(__xludf.DUMMYFUNCTION("""COMPUTED_VALUE"""),1130.85)</f>
        <v>1130.85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IFERROR(__xludf.DUMMYFUNCTION("""COMPUTED_VALUE"""),1128.9)</f>
        <v>1128.9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IFERROR(__xludf.DUMMYFUNCTION("""COMPUTED_VALUE"""),1132.75)</f>
        <v>1132.75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IFERROR(__xludf.DUMMYFUNCTION("""COMPUTED_VALUE"""),1133.9)</f>
        <v>1133.9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IFERROR(__xludf.DUMMYFUNCTION("""COMPUTED_VALUE"""),1114.43)</f>
        <v>1114.43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IFERROR(__xludf.DUMMYFUNCTION("""COMPUTED_VALUE"""),1107.22)</f>
        <v>1107.22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IFERROR(__xludf.DUMMYFUNCTION("""COMPUTED_VALUE"""),1120.53)</f>
        <v>1120.53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IFERROR(__xludf.DUMMYFUNCTION("""COMPUTED_VALUE"""),1112.03)</f>
        <v>1112.03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IFERROR(__xludf.DUMMYFUNCTION("""COMPUTED_VALUE"""),1126.75)</f>
        <v>1126.75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IFERROR(__xludf.DUMMYFUNCTION("""COMPUTED_VALUE"""),1119.38)</f>
        <v>1119.38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IFERROR(__xludf.DUMMYFUNCTION("""COMPUTED_VALUE"""),1101.47)</f>
        <v>1101.47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IFERROR(__xludf.DUMMYFUNCTION("""COMPUTED_VALUE"""),1094.03)</f>
        <v>1094.03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IFERROR(__xludf.DUMMYFUNCTION("""COMPUTED_VALUE"""),1080.2)</f>
        <v>1080.2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IFERROR(__xludf.DUMMYFUNCTION("""COMPUTED_VALUE"""),1081.75)</f>
        <v>1081.75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IFERROR(__xludf.DUMMYFUNCTION("""COMPUTED_VALUE"""),1075.8)</f>
        <v>1075.8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IFERROR(__xludf.DUMMYFUNCTION("""COMPUTED_VALUE"""),1083.35)</f>
        <v>1083.35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IFERROR(__xludf.DUMMYFUNCTION("""COMPUTED_VALUE"""),1074.95)</f>
        <v>1074.95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IFERROR(__xludf.DUMMYFUNCTION("""COMPUTED_VALUE"""),1082.8)</f>
        <v>1082.8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IFERROR(__xludf.DUMMYFUNCTION("""COMPUTED_VALUE"""),1079.95)</f>
        <v>1079.95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IFERROR(__xludf.DUMMYFUNCTION("""COMPUTED_VALUE"""),1085.03)</f>
        <v>1085.03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IFERROR(__xludf.DUMMYFUNCTION("""COMPUTED_VALUE"""),1084.63)</f>
        <v>1084.63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IFERROR(__xludf.DUMMYFUNCTION("""COMPUTED_VALUE"""),1100.1)</f>
        <v>1100.1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IFERROR(__xludf.DUMMYFUNCTION("""COMPUTED_VALUE"""),1116.35)</f>
        <v>1116.35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IFERROR(__xludf.DUMMYFUNCTION("""COMPUTED_VALUE"""),1092.5)</f>
        <v>1092.5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IFERROR(__xludf.DUMMYFUNCTION("""COMPUTED_VALUE"""),1106.33)</f>
        <v>1106.33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IFERROR(__xludf.DUMMYFUNCTION("""COMPUTED_VALUE"""),1109.95)</f>
        <v>1109.95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IFERROR(__xludf.DUMMYFUNCTION("""COMPUTED_VALUE"""),1128.03)</f>
        <v>1128.03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IFERROR(__xludf.DUMMYFUNCTION("""COMPUTED_VALUE"""),1123.95)</f>
        <v>1123.95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IFERROR(__xludf.DUMMYFUNCTION("""COMPUTED_VALUE"""),1118.68)</f>
        <v>1118.68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IFERROR(__xludf.DUMMYFUNCTION("""COMPUTED_VALUE"""),1109.53)</f>
        <v>1109.53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IFERROR(__xludf.DUMMYFUNCTION("""COMPUTED_VALUE"""),1099.83)</f>
        <v>1099.83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IFERROR(__xludf.DUMMYFUNCTION("""COMPUTED_VALUE"""),1084.65)</f>
        <v>1084.65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IFERROR(__xludf.DUMMYFUNCTION("""COMPUTED_VALUE"""),1108.6)</f>
        <v>1108.6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IFERROR(__xludf.DUMMYFUNCTION("""COMPUTED_VALUE"""),1107.0)</f>
        <v>1107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IFERROR(__xludf.DUMMYFUNCTION("""COMPUTED_VALUE"""),1098.22)</f>
        <v>1098.22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IFERROR(__xludf.DUMMYFUNCTION("""COMPUTED_VALUE"""),1103.9)</f>
        <v>1103.9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IFERROR(__xludf.DUMMYFUNCTION("""COMPUTED_VALUE"""),1099.47)</f>
        <v>1099.47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IFERROR(__xludf.DUMMYFUNCTION("""COMPUTED_VALUE"""),1103.95)</f>
        <v>1103.95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IFERROR(__xludf.DUMMYFUNCTION("""COMPUTED_VALUE"""),1087.38)</f>
        <v>1087.38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IFERROR(__xludf.DUMMYFUNCTION("""COMPUTED_VALUE"""),1078.15)</f>
        <v>1078.15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IFERROR(__xludf.DUMMYFUNCTION("""COMPUTED_VALUE"""),1090.35)</f>
        <v>1090.35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IFERROR(__xludf.DUMMYFUNCTION("""COMPUTED_VALUE"""),1108.68)</f>
        <v>1108.68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IFERROR(__xludf.DUMMYFUNCTION("""COMPUTED_VALUE"""),1156.6)</f>
        <v>1156.6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IFERROR(__xludf.DUMMYFUNCTION("""COMPUTED_VALUE"""),1158.55)</f>
        <v>1158.55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IFERROR(__xludf.DUMMYFUNCTION("""COMPUTED_VALUE"""),1149.72)</f>
        <v>1149.72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IFERROR(__xludf.DUMMYFUNCTION("""COMPUTED_VALUE"""),1124.47)</f>
        <v>1124.47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IFERROR(__xludf.DUMMYFUNCTION("""COMPUTED_VALUE"""),1119.72)</f>
        <v>1119.72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IFERROR(__xludf.DUMMYFUNCTION("""COMPUTED_VALUE"""),1112.55)</f>
        <v>1112.55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IFERROR(__xludf.DUMMYFUNCTION("""COMPUTED_VALUE"""),1110.53)</f>
        <v>1110.53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IFERROR(__xludf.DUMMYFUNCTION("""COMPUTED_VALUE"""),1097.75)</f>
        <v>1097.75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IFERROR(__xludf.DUMMYFUNCTION("""COMPUTED_VALUE"""),1096.88)</f>
        <v>1096.88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IFERROR(__xludf.DUMMYFUNCTION("""COMPUTED_VALUE"""),1088.78)</f>
        <v>1088.78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IFERROR(__xludf.DUMMYFUNCTION("""COMPUTED_VALUE"""),1097.93)</f>
        <v>1097.93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IFERROR(__xludf.DUMMYFUNCTION("""COMPUTED_VALUE"""),1108.25)</f>
        <v>1108.25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IFERROR(__xludf.DUMMYFUNCTION("""COMPUTED_VALUE"""),1111.2)</f>
        <v>1111.2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IFERROR(__xludf.DUMMYFUNCTION("""COMPUTED_VALUE"""),1102.47)</f>
        <v>1102.47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IFERROR(__xludf.DUMMYFUNCTION("""COMPUTED_VALUE"""),1103.38)</f>
        <v>1103.38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IFERROR(__xludf.DUMMYFUNCTION("""COMPUTED_VALUE"""),1107.47)</f>
        <v>1107.47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IFERROR(__xludf.DUMMYFUNCTION("""COMPUTED_VALUE"""),1110.2)</f>
        <v>1110.2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IFERROR(__xludf.DUMMYFUNCTION("""COMPUTED_VALUE"""),1125.2)</f>
        <v>1125.2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IFERROR(__xludf.DUMMYFUNCTION("""COMPUTED_VALUE"""),1139.1)</f>
        <v>1139.1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IFERROR(__xludf.DUMMYFUNCTION("""COMPUTED_VALUE"""),1094.83)</f>
        <v>1094.83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IFERROR(__xludf.DUMMYFUNCTION("""COMPUTED_VALUE"""),1092.78)</f>
        <v>1092.78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IFERROR(__xludf.DUMMYFUNCTION("""COMPUTED_VALUE"""),1073.25)</f>
        <v>1073.25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IFERROR(__xludf.DUMMYFUNCTION("""COMPUTED_VALUE"""),1098.5)</f>
        <v>1098.5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IFERROR(__xludf.DUMMYFUNCTION("""COMPUTED_VALUE"""),1100.6)</f>
        <v>1100.6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IFERROR(__xludf.DUMMYFUNCTION("""COMPUTED_VALUE"""),1119.22)</f>
        <v>1119.22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IFERROR(__xludf.DUMMYFUNCTION("""COMPUTED_VALUE"""),1124.2)</f>
        <v>1124.2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IFERROR(__xludf.DUMMYFUNCTION("""COMPUTED_VALUE"""),1125.7)</f>
        <v>1125.7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IFERROR(__xludf.DUMMYFUNCTION("""COMPUTED_VALUE"""),1097.75)</f>
        <v>1097.75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IFERROR(__xludf.DUMMYFUNCTION("""COMPUTED_VALUE"""),1095.97)</f>
        <v>1095.97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IFERROR(__xludf.DUMMYFUNCTION("""COMPUTED_VALUE"""),1087.18)</f>
        <v>1087.18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IFERROR(__xludf.DUMMYFUNCTION("""COMPUTED_VALUE"""),1101.03)</f>
        <v>1101.03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IFERROR(__xludf.DUMMYFUNCTION("""COMPUTED_VALUE"""),1092.0)</f>
        <v>1092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IFERROR(__xludf.DUMMYFUNCTION("""COMPUTED_VALUE"""),1110.78)</f>
        <v>1110.78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IFERROR(__xludf.DUMMYFUNCTION("""COMPUTED_VALUE"""),1134.43)</f>
        <v>1134.43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IFERROR(__xludf.DUMMYFUNCTION("""COMPUTED_VALUE"""),1131.78)</f>
        <v>1131.78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IFERROR(__xludf.DUMMYFUNCTION("""COMPUTED_VALUE"""),1127.43)</f>
        <v>1127.43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IFERROR(__xludf.DUMMYFUNCTION("""COMPUTED_VALUE"""),1121.72)</f>
        <v>1121.72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IFERROR(__xludf.DUMMYFUNCTION("""COMPUTED_VALUE"""),1121.03)</f>
        <v>1121.03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IFERROR(__xludf.DUMMYFUNCTION("""COMPUTED_VALUE"""),1125.38)</f>
        <v>1125.38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IFERROR(__xludf.DUMMYFUNCTION("""COMPUTED_VALUE"""),1117.0)</f>
        <v>1117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IFERROR(__xludf.DUMMYFUNCTION("""COMPUTED_VALUE"""),1105.35)</f>
        <v>1105.35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IFERROR(__xludf.DUMMYFUNCTION("""COMPUTED_VALUE"""),1122.83)</f>
        <v>1122.83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IFERROR(__xludf.DUMMYFUNCTION("""COMPUTED_VALUE"""),1131.08)</f>
        <v>1131.08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IFERROR(__xludf.DUMMYFUNCTION("""COMPUTED_VALUE"""),1124.5)</f>
        <v>1124.5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IFERROR(__xludf.DUMMYFUNCTION("""COMPUTED_VALUE"""),1137.7)</f>
        <v>1137.7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IFERROR(__xludf.DUMMYFUNCTION("""COMPUTED_VALUE"""),1172.43)</f>
        <v>1172.43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IFERROR(__xludf.DUMMYFUNCTION("""COMPUTED_VALUE"""),1180.7)</f>
        <v>1180.7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IFERROR(__xludf.DUMMYFUNCTION("""COMPUTED_VALUE"""),1183.95)</f>
        <v>1183.95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IFERROR(__xludf.DUMMYFUNCTION("""COMPUTED_VALUE"""),1191.65)</f>
        <v>1191.65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IFERROR(__xludf.DUMMYFUNCTION("""COMPUTED_VALUE"""),1208.3)</f>
        <v>1208.3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IFERROR(__xludf.DUMMYFUNCTION("""COMPUTED_VALUE"""),1199.7)</f>
        <v>1199.7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IFERROR(__xludf.DUMMYFUNCTION("""COMPUTED_VALUE"""),1203.65)</f>
        <v>1203.65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IFERROR(__xludf.DUMMYFUNCTION("""COMPUTED_VALUE"""),1216.7)</f>
        <v>1216.7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IFERROR(__xludf.DUMMYFUNCTION("""COMPUTED_VALUE"""),1216.6)</f>
        <v>1216.6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IFERROR(__xludf.DUMMYFUNCTION("""COMPUTED_VALUE"""),1206.75)</f>
        <v>1206.75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IFERROR(__xludf.DUMMYFUNCTION("""COMPUTED_VALUE"""),1203.0)</f>
        <v>1203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IFERROR(__xludf.DUMMYFUNCTION("""COMPUTED_VALUE"""),1193.75)</f>
        <v>1193.75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IFERROR(__xludf.DUMMYFUNCTION("""COMPUTED_VALUE"""),1194.1)</f>
        <v>1194.1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IFERROR(__xludf.DUMMYFUNCTION("""COMPUTED_VALUE"""),1168.85)</f>
        <v>1168.85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IFERROR(__xludf.DUMMYFUNCTION("""COMPUTED_VALUE"""),1164.1)</f>
        <v>1164.1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IFERROR(__xludf.DUMMYFUNCTION("""COMPUTED_VALUE"""),1178.25)</f>
        <v>1178.25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IFERROR(__xludf.DUMMYFUNCTION("""COMPUTED_VALUE"""),1169.2)</f>
        <v>1169.2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IFERROR(__xludf.DUMMYFUNCTION("""COMPUTED_VALUE"""),1170.35)</f>
        <v>1170.35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IFERROR(__xludf.DUMMYFUNCTION("""COMPUTED_VALUE"""),1162.7)</f>
        <v>1162.7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IFERROR(__xludf.DUMMYFUNCTION("""COMPUTED_VALUE"""),1191.9)</f>
        <v>1191.9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IFERROR(__xludf.DUMMYFUNCTION("""COMPUTED_VALUE"""),1185.1)</f>
        <v>1185.1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IFERROR(__xludf.DUMMYFUNCTION("""COMPUTED_VALUE"""),1185.2)</f>
        <v>1185.2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IFERROR(__xludf.DUMMYFUNCTION("""COMPUTED_VALUE"""),1199.05)</f>
        <v>1199.05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IFERROR(__xludf.DUMMYFUNCTION("""COMPUTED_VALUE"""),1204.4)</f>
        <v>1204.4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IFERROR(__xludf.DUMMYFUNCTION("""COMPUTED_VALUE"""),1203.9)</f>
        <v>1203.9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IFERROR(__xludf.DUMMYFUNCTION("""COMPUTED_VALUE"""),1179.25)</f>
        <v>1179.25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IFERROR(__xludf.DUMMYFUNCTION("""COMPUTED_VALUE"""),1196.3)</f>
        <v>1196.3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IFERROR(__xludf.DUMMYFUNCTION("""COMPUTED_VALUE"""),1180.85)</f>
        <v>1180.85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IFERROR(__xludf.DUMMYFUNCTION("""COMPUTED_VALUE"""),1207.2)</f>
        <v>1207.2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IFERROR(__xludf.DUMMYFUNCTION("""COMPUTED_VALUE"""),1227.0)</f>
        <v>1227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IFERROR(__xludf.DUMMYFUNCTION("""COMPUTED_VALUE"""),1230.45)</f>
        <v>1230.45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IFERROR(__xludf.DUMMYFUNCTION("""COMPUTED_VALUE"""),1209.5)</f>
        <v>1209.5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IFERROR(__xludf.DUMMYFUNCTION("""COMPUTED_VALUE"""),1217.5)</f>
        <v>1217.5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IFERROR(__xludf.DUMMYFUNCTION("""COMPUTED_VALUE"""),1198.1)</f>
        <v>1198.1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IFERROR(__xludf.DUMMYFUNCTION("""COMPUTED_VALUE"""),1203.15)</f>
        <v>1203.15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IFERROR(__xludf.DUMMYFUNCTION("""COMPUTED_VALUE"""),1195.7)</f>
        <v>1195.7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IFERROR(__xludf.DUMMYFUNCTION("""COMPUTED_VALUE"""),1198.75)</f>
        <v>1198.75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IFERROR(__xludf.DUMMYFUNCTION("""COMPUTED_VALUE"""),1200.65)</f>
        <v>1200.65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IFERROR(__xludf.DUMMYFUNCTION("""COMPUTED_VALUE"""),1208.6)</f>
        <v>1208.6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IFERROR(__xludf.DUMMYFUNCTION("""COMPUTED_VALUE"""),1207.65)</f>
        <v>1207.65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IFERROR(__xludf.DUMMYFUNCTION("""COMPUTED_VALUE"""),1215.7)</f>
        <v>1215.7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IFERROR(__xludf.DUMMYFUNCTION("""COMPUTED_VALUE"""),1209.6)</f>
        <v>1209.6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IFERROR(__xludf.DUMMYFUNCTION("""COMPUTED_VALUE"""),1192.8)</f>
        <v>1192.8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IFERROR(__xludf.DUMMYFUNCTION("""COMPUTED_VALUE"""),1188.4)</f>
        <v>1188.4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IFERROR(__xludf.DUMMYFUNCTION("""COMPUTED_VALUE"""),1194.9)</f>
        <v>1194.9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IFERROR(__xludf.DUMMYFUNCTION("""COMPUTED_VALUE"""),1181.0)</f>
        <v>1181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IFERROR(__xludf.DUMMYFUNCTION("""COMPUTED_VALUE"""),1170.4)</f>
        <v>1170.4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IFERROR(__xludf.DUMMYFUNCTION("""COMPUTED_VALUE"""),1159.45)</f>
        <v>1159.45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IFERROR(__xludf.DUMMYFUNCTION("""COMPUTED_VALUE"""),1180.2)</f>
        <v>1180.2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IFERROR(__xludf.DUMMYFUNCTION("""COMPUTED_VALUE"""),1179.55)</f>
        <v>1179.55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IFERROR(__xludf.DUMMYFUNCTION("""COMPUTED_VALUE"""),1182.9)</f>
        <v>1182.9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IFERROR(__xludf.DUMMYFUNCTION("""COMPUTED_VALUE"""),1202.2)</f>
        <v>1202.2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IFERROR(__xludf.DUMMYFUNCTION("""COMPUTED_VALUE"""),1215.7)</f>
        <v>1215.7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IFERROR(__xludf.DUMMYFUNCTION("""COMPUTED_VALUE"""),1229.35)</f>
        <v>1229.35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IFERROR(__xludf.DUMMYFUNCTION("""COMPUTED_VALUE"""),1232.65)</f>
        <v>1232.65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IFERROR(__xludf.DUMMYFUNCTION("""COMPUTED_VALUE"""),1205.05)</f>
        <v>1205.05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IFERROR(__xludf.DUMMYFUNCTION("""COMPUTED_VALUE"""),1194.0)</f>
        <v>1194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IFERROR(__xludf.DUMMYFUNCTION("""COMPUTED_VALUE"""),1194.2)</f>
        <v>1194.2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IFERROR(__xludf.DUMMYFUNCTION("""COMPUTED_VALUE"""),1196.4)</f>
        <v>1196.4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IFERROR(__xludf.DUMMYFUNCTION("""COMPUTED_VALUE"""),1211.05)</f>
        <v>1211.05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IFERROR(__xludf.DUMMYFUNCTION("""COMPUTED_VALUE"""),1208.95)</f>
        <v>1208.95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IFERROR(__xludf.DUMMYFUNCTION("""COMPUTED_VALUE"""),1213.9)</f>
        <v>1213.9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IFERROR(__xludf.DUMMYFUNCTION("""COMPUTED_VALUE"""),1200.7)</f>
        <v>1200.7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IFERROR(__xludf.DUMMYFUNCTION("""COMPUTED_VALUE"""),1201.75)</f>
        <v>1201.75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IFERROR(__xludf.DUMMYFUNCTION("""COMPUTED_VALUE"""),1196.45)</f>
        <v>1196.45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IFERROR(__xludf.DUMMYFUNCTION("""COMPUTED_VALUE"""),1208.15)</f>
        <v>1208.15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IFERROR(__xludf.DUMMYFUNCTION("""COMPUTED_VALUE"""),1230.0)</f>
        <v>1230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IFERROR(__xludf.DUMMYFUNCTION("""COMPUTED_VALUE"""),1224.55)</f>
        <v>1224.55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IFERROR(__xludf.DUMMYFUNCTION("""COMPUTED_VALUE"""),1236.1)</f>
        <v>1236.1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IFERROR(__xludf.DUMMYFUNCTION("""COMPUTED_VALUE"""),1236.3)</f>
        <v>1236.3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IFERROR(__xludf.DUMMYFUNCTION("""COMPUTED_VALUE"""),1221.75)</f>
        <v>1221.75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IFERROR(__xludf.DUMMYFUNCTION("""COMPUTED_VALUE"""),1226.25)</f>
        <v>1226.25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IFERROR(__xludf.DUMMYFUNCTION("""COMPUTED_VALUE"""),1161.05)</f>
        <v>1161.05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IFERROR(__xludf.DUMMYFUNCTION("""COMPUTED_VALUE"""),1137.3)</f>
        <v>1137.3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IFERROR(__xludf.DUMMYFUNCTION("""COMPUTED_VALUE"""),1114.65)</f>
        <v>1114.65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IFERROR(__xludf.DUMMYFUNCTION("""COMPUTED_VALUE"""),1111.85)</f>
        <v>1111.85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IFERROR(__xludf.DUMMYFUNCTION("""COMPUTED_VALUE"""),1115.75)</f>
        <v>1115.75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IFERROR(__xludf.DUMMYFUNCTION("""COMPUTED_VALUE"""),1123.85)</f>
        <v>1123.85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IFERROR(__xludf.DUMMYFUNCTION("""COMPUTED_VALUE"""),1138.25)</f>
        <v>1138.25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IFERROR(__xludf.DUMMYFUNCTION("""COMPUTED_VALUE"""),1138.7)</f>
        <v>1138.7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IFERROR(__xludf.DUMMYFUNCTION("""COMPUTED_VALUE"""),1133.65)</f>
        <v>1133.65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IFERROR(__xludf.DUMMYFUNCTION("""COMPUTED_VALUE"""),1116.65)</f>
        <v>1116.65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IFERROR(__xludf.DUMMYFUNCTION("""COMPUTED_VALUE"""),1117.3)</f>
        <v>1117.3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IFERROR(__xludf.DUMMYFUNCTION("""COMPUTED_VALUE"""),1096.5)</f>
        <v>1096.5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IFERROR(__xludf.DUMMYFUNCTION("""COMPUTED_VALUE"""),1105.0)</f>
        <v>1105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IFERROR(__xludf.DUMMYFUNCTION("""COMPUTED_VALUE"""),1091.1)</f>
        <v>1091.1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IFERROR(__xludf.DUMMYFUNCTION("""COMPUTED_VALUE"""),1096.9)</f>
        <v>1096.9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IFERROR(__xludf.DUMMYFUNCTION("""COMPUTED_VALUE"""),1089.4)</f>
        <v>1089.4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IFERROR(__xludf.DUMMYFUNCTION("""COMPUTED_VALUE"""),1144.1)</f>
        <v>1144.1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IFERROR(__xludf.DUMMYFUNCTION("""COMPUTED_VALUE"""),1161.4)</f>
        <v>1161.4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IFERROR(__xludf.DUMMYFUNCTION("""COMPUTED_VALUE"""),1190.3)</f>
        <v>1190.3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IFERROR(__xludf.DUMMYFUNCTION("""COMPUTED_VALUE"""),1179.4)</f>
        <v>1179.4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IFERROR(__xludf.DUMMYFUNCTION("""COMPUTED_VALUE"""),1162.9)</f>
        <v>1162.9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IFERROR(__xludf.DUMMYFUNCTION("""COMPUTED_VALUE"""),1153.0)</f>
        <v>1153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IFERROR(__xludf.DUMMYFUNCTION("""COMPUTED_VALUE"""),1162.2)</f>
        <v>1162.2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IFERROR(__xludf.DUMMYFUNCTION("""COMPUTED_VALUE"""),1162.4)</f>
        <v>1162.4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IFERROR(__xludf.DUMMYFUNCTION("""COMPUTED_VALUE"""),1156.2)</f>
        <v>1156.2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IFERROR(__xludf.DUMMYFUNCTION("""COMPUTED_VALUE"""),1174.4)</f>
        <v>1174.4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IFERROR(__xludf.DUMMYFUNCTION("""COMPUTED_VALUE"""),1200.9)</f>
        <v>1200.9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IFERROR(__xludf.DUMMYFUNCTION("""COMPUTED_VALUE"""),1194.8)</f>
        <v>1194.8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IFERROR(__xludf.DUMMYFUNCTION("""COMPUTED_VALUE"""),1212.6)</f>
        <v>1212.6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IFERROR(__xludf.DUMMYFUNCTION("""COMPUTED_VALUE"""),1208.5)</f>
        <v>1208.5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IFERROR(__xludf.DUMMYFUNCTION("""COMPUTED_VALUE"""),1187.7)</f>
        <v>1187.7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IFERROR(__xludf.DUMMYFUNCTION("""COMPUTED_VALUE"""),1202.2)</f>
        <v>1202.2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IFERROR(__xludf.DUMMYFUNCTION("""COMPUTED_VALUE"""),1217.5)</f>
        <v>1217.5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IFERROR(__xludf.DUMMYFUNCTION("""COMPUTED_VALUE"""),1220.8)</f>
        <v>1220.8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IFERROR(__xludf.DUMMYFUNCTION("""COMPUTED_VALUE"""),1217.6)</f>
        <v>1217.6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IFERROR(__xludf.DUMMYFUNCTION("""COMPUTED_VALUE"""),1212.5)</f>
        <v>1212.5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IFERROR(__xludf.DUMMYFUNCTION("""COMPUTED_VALUE"""),1204.2)</f>
        <v>1204.2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IFERROR(__xludf.DUMMYFUNCTION("""COMPUTED_VALUE"""),1204.3)</f>
        <v>1204.3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IFERROR(__xludf.DUMMYFUNCTION("""COMPUTED_VALUE"""),1209.1)</f>
        <v>1209.1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IFERROR(__xludf.DUMMYFUNCTION("""COMPUTED_VALUE"""),1194.5)</f>
        <v>1194.5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IFERROR(__xludf.DUMMYFUNCTION("""COMPUTED_VALUE"""),1188.3)</f>
        <v>1188.3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IFERROR(__xludf.DUMMYFUNCTION("""COMPUTED_VALUE"""),1168.4)</f>
        <v>1168.4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IFERROR(__xludf.DUMMYFUNCTION("""COMPUTED_VALUE"""),1178.6)</f>
        <v>1178.6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IFERROR(__xludf.DUMMYFUNCTION("""COMPUTED_VALUE"""),1173.5)</f>
        <v>1173.5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IFERROR(__xludf.DUMMYFUNCTION("""COMPUTED_VALUE"""),1162.6)</f>
        <v>1162.6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IFERROR(__xludf.DUMMYFUNCTION("""COMPUTED_VALUE"""),1152.5)</f>
        <v>1152.5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IFERROR(__xludf.DUMMYFUNCTION("""COMPUTED_VALUE"""),1152.9)</f>
        <v>1152.9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IFERROR(__xludf.DUMMYFUNCTION("""COMPUTED_VALUE"""),1166.4)</f>
        <v>1166.4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IFERROR(__xludf.DUMMYFUNCTION("""COMPUTED_VALUE"""),1169.9)</f>
        <v>1169.9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IFERROR(__xludf.DUMMYFUNCTION("""COMPUTED_VALUE"""),1181.7)</f>
        <v>1181.7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IFERROR(__xludf.DUMMYFUNCTION("""COMPUTED_VALUE"""),1176.8)</f>
        <v>1176.8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IFERROR(__xludf.DUMMYFUNCTION("""COMPUTED_VALUE"""),1180.5)</f>
        <v>1180.5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IFERROR(__xludf.DUMMYFUNCTION("""COMPUTED_VALUE"""),1187.8)</f>
        <v>1187.8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IFERROR(__xludf.DUMMYFUNCTION("""COMPUTED_VALUE"""),1199.5)</f>
        <v>1199.5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IFERROR(__xludf.DUMMYFUNCTION("""COMPUTED_VALUE"""),1188.1)</f>
        <v>1188.1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IFERROR(__xludf.DUMMYFUNCTION("""COMPUTED_VALUE"""),1175.5)</f>
        <v>1175.5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IFERROR(__xludf.DUMMYFUNCTION("""COMPUTED_VALUE"""),1221.4)</f>
        <v>1221.4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IFERROR(__xludf.DUMMYFUNCTION("""COMPUTED_VALUE"""),1276.6)</f>
        <v>1276.6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IFERROR(__xludf.DUMMYFUNCTION("""COMPUTED_VALUE"""),1289.5)</f>
        <v>1289.5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IFERROR(__xludf.DUMMYFUNCTION("""COMPUTED_VALUE"""),1285.4)</f>
        <v>1285.4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IFERROR(__xludf.DUMMYFUNCTION("""COMPUTED_VALUE"""),1287.3)</f>
        <v>1287.3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IFERROR(__xludf.DUMMYFUNCTION("""COMPUTED_VALUE"""),1272.8)</f>
        <v>1272.8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IFERROR(__xludf.DUMMYFUNCTION("""COMPUTED_VALUE"""),1282.0)</f>
        <v>1282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IFERROR(__xludf.DUMMYFUNCTION("""COMPUTED_VALUE"""),1283.0)</f>
        <v>1283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IFERROR(__xludf.DUMMYFUNCTION("""COMPUTED_VALUE"""),1271.0)</f>
        <v>1271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IFERROR(__xludf.DUMMYFUNCTION("""COMPUTED_VALUE"""),1273.0)</f>
        <v>1273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IFERROR(__xludf.DUMMYFUNCTION("""COMPUTED_VALUE"""),1279.9)</f>
        <v>1279.9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IFERROR(__xludf.DUMMYFUNCTION("""COMPUTED_VALUE"""),1271.6)</f>
        <v>1271.6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IFERROR(__xludf.DUMMYFUNCTION("""COMPUTED_VALUE"""),1266.7)</f>
        <v>1266.7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IFERROR(__xludf.DUMMYFUNCTION("""COMPUTED_VALUE"""),1265.0)</f>
        <v>1265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IFERROR(__xludf.DUMMYFUNCTION("""COMPUTED_VALUE"""),1266.1)</f>
        <v>1266.1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IFERROR(__xludf.DUMMYFUNCTION("""COMPUTED_VALUE"""),1262.7)</f>
        <v>1262.7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IFERROR(__xludf.DUMMYFUNCTION("""COMPUTED_VALUE"""),1262.9)</f>
        <v>1262.9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IFERROR(__xludf.DUMMYFUNCTION("""COMPUTED_VALUE"""),1268.1)</f>
        <v>1268.1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IFERROR(__xludf.DUMMYFUNCTION("""COMPUTED_VALUE"""),1278.2)</f>
        <v>1278.2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IFERROR(__xludf.DUMMYFUNCTION("""COMPUTED_VALUE"""),1275.2)</f>
        <v>1275.2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IFERROR(__xludf.DUMMYFUNCTION("""COMPUTED_VALUE"""),1271.6)</f>
        <v>1271.6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IFERROR(__xludf.DUMMYFUNCTION("""COMPUTED_VALUE"""),1270.3)</f>
        <v>1270.3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IFERROR(__xludf.DUMMYFUNCTION("""COMPUTED_VALUE"""),1265.1)</f>
        <v>1265.1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IFERROR(__xludf.DUMMYFUNCTION("""COMPUTED_VALUE"""),1279.0)</f>
        <v>1279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IFERROR(__xludf.DUMMYFUNCTION("""COMPUTED_VALUE"""),1279.2)</f>
        <v>1279.2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IFERROR(__xludf.DUMMYFUNCTION("""COMPUTED_VALUE"""),1280.7)</f>
        <v>1280.7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IFERROR(__xludf.DUMMYFUNCTION("""COMPUTED_VALUE"""),1269.2)</f>
        <v>1269.2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IFERROR(__xludf.DUMMYFUNCTION("""COMPUTED_VALUE"""),1263.2)</f>
        <v>1263.2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IFERROR(__xludf.DUMMYFUNCTION("""COMPUTED_VALUE"""),1276.8)</f>
        <v>1276.8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IFERROR(__xludf.DUMMYFUNCTION("""COMPUTED_VALUE"""),1266.4)</f>
        <v>1266.4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IFERROR(__xludf.DUMMYFUNCTION("""COMPUTED_VALUE"""),1261.1)</f>
        <v>1261.1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IFERROR(__xludf.DUMMYFUNCTION("""COMPUTED_VALUE"""),1260.6)</f>
        <v>1260.6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IFERROR(__xludf.DUMMYFUNCTION("""COMPUTED_VALUE"""),1258.9)</f>
        <v>1258.9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IFERROR(__xludf.DUMMYFUNCTION("""COMPUTED_VALUE"""),1241.9)</f>
        <v>1241.9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IFERROR(__xludf.DUMMYFUNCTION("""COMPUTED_VALUE"""),1242.4)</f>
        <v>1242.4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IFERROR(__xludf.DUMMYFUNCTION("""COMPUTED_VALUE"""),1246.9)</f>
        <v>1246.9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IFERROR(__xludf.DUMMYFUNCTION("""COMPUTED_VALUE"""),1214.8)</f>
        <v>1214.8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IFERROR(__xludf.DUMMYFUNCTION("""COMPUTED_VALUE"""),1215.8)</f>
        <v>1215.8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IFERROR(__xludf.DUMMYFUNCTION("""COMPUTED_VALUE"""),1209.3)</f>
        <v>1209.3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IFERROR(__xludf.DUMMYFUNCTION("""COMPUTED_VALUE"""),1215.0)</f>
        <v>1215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IFERROR(__xludf.DUMMYFUNCTION("""COMPUTED_VALUE"""),1238.3)</f>
        <v>1238.3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IFERROR(__xludf.DUMMYFUNCTION("""COMPUTED_VALUE"""),1243.5)</f>
        <v>1243.5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IFERROR(__xludf.DUMMYFUNCTION("""COMPUTED_VALUE"""),1240.6)</f>
        <v>1240.6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IFERROR(__xludf.DUMMYFUNCTION("""COMPUTED_VALUE"""),1234.6)</f>
        <v>1234.6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IFERROR(__xludf.DUMMYFUNCTION("""COMPUTED_VALUE"""),1233.5)</f>
        <v>1233.5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IFERROR(__xludf.DUMMYFUNCTION("""COMPUTED_VALUE"""),1244.4)</f>
        <v>1244.4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IFERROR(__xludf.DUMMYFUNCTION("""COMPUTED_VALUE"""),1257.2)</f>
        <v>1257.2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IFERROR(__xludf.DUMMYFUNCTION("""COMPUTED_VALUE"""),1256.5)</f>
        <v>1256.5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IFERROR(__xludf.DUMMYFUNCTION("""COMPUTED_VALUE"""),1259.7)</f>
        <v>1259.7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IFERROR(__xludf.DUMMYFUNCTION("""COMPUTED_VALUE"""),1272.6)</f>
        <v>1272.6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IFERROR(__xludf.DUMMYFUNCTION("""COMPUTED_VALUE"""),1280.0)</f>
        <v>1280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IFERROR(__xludf.DUMMYFUNCTION("""COMPUTED_VALUE"""),1274.1)</f>
        <v>1274.1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IFERROR(__xludf.DUMMYFUNCTION("""COMPUTED_VALUE"""),1288.0)</f>
        <v>1288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IFERROR(__xludf.DUMMYFUNCTION("""COMPUTED_VALUE"""),1295.0)</f>
        <v>1295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IFERROR(__xludf.DUMMYFUNCTION("""COMPUTED_VALUE"""),1279.7)</f>
        <v>1279.7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IFERROR(__xludf.DUMMYFUNCTION("""COMPUTED_VALUE"""),1314.6)</f>
        <v>1314.6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IFERROR(__xludf.DUMMYFUNCTION("""COMPUTED_VALUE"""),1319.9)</f>
        <v>1319.9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IFERROR(__xludf.DUMMYFUNCTION("""COMPUTED_VALUE"""),1314.8)</f>
        <v>1314.8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IFERROR(__xludf.DUMMYFUNCTION("""COMPUTED_VALUE"""),1306.9)</f>
        <v>1306.9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IFERROR(__xludf.DUMMYFUNCTION("""COMPUTED_VALUE"""),1299.1)</f>
        <v>1299.1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IFERROR(__xludf.DUMMYFUNCTION("""COMPUTED_VALUE"""),1312.4)</f>
        <v>1312.4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IFERROR(__xludf.DUMMYFUNCTION("""COMPUTED_VALUE"""),1318.7)</f>
        <v>1318.7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IFERROR(__xludf.DUMMYFUNCTION("""COMPUTED_VALUE"""),1307.1)</f>
        <v>1307.1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IFERROR(__xludf.DUMMYFUNCTION("""COMPUTED_VALUE"""),1315.9)</f>
        <v>1315.9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IFERROR(__xludf.DUMMYFUNCTION("""COMPUTED_VALUE"""),1315.6)</f>
        <v>1315.6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IFERROR(__xludf.DUMMYFUNCTION("""COMPUTED_VALUE"""),1295.7)</f>
        <v>1295.7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IFERROR(__xludf.DUMMYFUNCTION("""COMPUTED_VALUE"""),1283.2)</f>
        <v>1283.2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IFERROR(__xludf.DUMMYFUNCTION("""COMPUTED_VALUE"""),1306.0)</f>
        <v>1306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IFERROR(__xludf.DUMMYFUNCTION("""COMPUTED_VALUE"""),1293.8)</f>
        <v>1293.8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IFERROR(__xludf.DUMMYFUNCTION("""COMPUTED_VALUE"""),1303.3)</f>
        <v>1303.3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IFERROR(__xludf.DUMMYFUNCTION("""COMPUTED_VALUE"""),1292.4)</f>
        <v>1292.4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IFERROR(__xludf.DUMMYFUNCTION("""COMPUTED_VALUE"""),1287.9)</f>
        <v>1287.9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IFERROR(__xludf.DUMMYFUNCTION("""COMPUTED_VALUE"""),1332.4)</f>
        <v>1332.4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IFERROR(__xludf.DUMMYFUNCTION("""COMPUTED_VALUE"""),1308.3)</f>
        <v>1308.3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IFERROR(__xludf.DUMMYFUNCTION("""COMPUTED_VALUE"""),1308.0)</f>
        <v>1308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IFERROR(__xludf.DUMMYFUNCTION("""COMPUTED_VALUE"""),1303.2)</f>
        <v>1303.2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IFERROR(__xludf.DUMMYFUNCTION("""COMPUTED_VALUE"""),1303.5)</f>
        <v>1303.5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IFERROR(__xludf.DUMMYFUNCTION("""COMPUTED_VALUE"""),1303.3)</f>
        <v>1303.3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IFERROR(__xludf.DUMMYFUNCTION("""COMPUTED_VALUE"""),1295.6)</f>
        <v>1295.6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IFERROR(__xludf.DUMMYFUNCTION("""COMPUTED_VALUE"""),1308.6)</f>
        <v>1308.6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IFERROR(__xludf.DUMMYFUNCTION("""COMPUTED_VALUE"""),1305.3)</f>
        <v>1305.3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IFERROR(__xludf.DUMMYFUNCTION("""COMPUTED_VALUE"""),1305.5)</f>
        <v>1305.5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IFERROR(__xludf.DUMMYFUNCTION("""COMPUTED_VALUE"""),1282.6)</f>
        <v>1282.6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IFERROR(__xludf.DUMMYFUNCTION("""COMPUTED_VALUE"""),1289.8)</f>
        <v>1289.8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IFERROR(__xludf.DUMMYFUNCTION("""COMPUTED_VALUE"""),1285.3)</f>
        <v>1285.3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IFERROR(__xludf.DUMMYFUNCTION("""COMPUTED_VALUE"""),1300.9)</f>
        <v>1300.9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IFERROR(__xludf.DUMMYFUNCTION("""COMPUTED_VALUE"""),1278.5)</f>
        <v>1278.5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IFERROR(__xludf.DUMMYFUNCTION("""COMPUTED_VALUE"""),1293.8)</f>
        <v>1293.8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IFERROR(__xludf.DUMMYFUNCTION("""COMPUTED_VALUE"""),1315.1)</f>
        <v>1315.1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IFERROR(__xludf.DUMMYFUNCTION("""COMPUTED_VALUE"""),1320.0)</f>
        <v>1320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IFERROR(__xludf.DUMMYFUNCTION("""COMPUTED_VALUE"""),1323.4)</f>
        <v>1323.4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IFERROR(__xludf.DUMMYFUNCTION("""COMPUTED_VALUE"""),1318.0)</f>
        <v>1318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IFERROR(__xludf.DUMMYFUNCTION("""COMPUTED_VALUE"""),1291.7)</f>
        <v>1291.7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IFERROR(__xludf.DUMMYFUNCTION("""COMPUTED_VALUE"""),1279.7)</f>
        <v>1279.7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IFERROR(__xludf.DUMMYFUNCTION("""COMPUTED_VALUE"""),1245.3)</f>
        <v>1245.3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IFERROR(__xludf.DUMMYFUNCTION("""COMPUTED_VALUE"""),1250.9)</f>
        <v>1250.9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IFERROR(__xludf.DUMMYFUNCTION("""COMPUTED_VALUE"""),1252.4)</f>
        <v>1252.4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IFERROR(__xludf.DUMMYFUNCTION("""COMPUTED_VALUE"""),1235.8)</f>
        <v>1235.8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IFERROR(__xludf.DUMMYFUNCTION("""COMPUTED_VALUE"""),1241.2)</f>
        <v>1241.2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IFERROR(__xludf.DUMMYFUNCTION("""COMPUTED_VALUE"""),1233.7)</f>
        <v>1233.7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IFERROR(__xludf.DUMMYFUNCTION("""COMPUTED_VALUE"""),1220.8)</f>
        <v>1220.8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IFERROR(__xludf.DUMMYFUNCTION("""COMPUTED_VALUE"""),1202.2)</f>
        <v>1202.2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IFERROR(__xludf.DUMMYFUNCTION("""COMPUTED_VALUE"""),1213.4)</f>
        <v>1213.4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IFERROR(__xludf.DUMMYFUNCTION("""COMPUTED_VALUE"""),1206.9)</f>
        <v>1206.9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IFERROR(__xludf.DUMMYFUNCTION("""COMPUTED_VALUE"""),1204.8)</f>
        <v>1204.8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IFERROR(__xludf.DUMMYFUNCTION("""COMPUTED_VALUE"""),1186.3)</f>
        <v>1186.3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IFERROR(__xludf.DUMMYFUNCTION("""COMPUTED_VALUE"""),1193.6)</f>
        <v>1193.6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IFERROR(__xludf.DUMMYFUNCTION("""COMPUTED_VALUE"""),1166.8)</f>
        <v>1166.8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IFERROR(__xludf.DUMMYFUNCTION("""COMPUTED_VALUE"""),1183.2)</f>
        <v>1183.2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IFERROR(__xludf.DUMMYFUNCTION("""COMPUTED_VALUE"""),1204.1)</f>
        <v>1204.1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IFERROR(__xludf.DUMMYFUNCTION("""COMPUTED_VALUE"""),1193.2)</f>
        <v>1193.2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IFERROR(__xludf.DUMMYFUNCTION("""COMPUTED_VALUE"""),1174.8)</f>
        <v>1174.8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IFERROR(__xludf.DUMMYFUNCTION("""COMPUTED_VALUE"""),1180.8)</f>
        <v>1180.8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IFERROR(__xludf.DUMMYFUNCTION("""COMPUTED_VALUE"""),1191.3)</f>
        <v>1191.3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IFERROR(__xludf.DUMMYFUNCTION("""COMPUTED_VALUE"""),1216.0)</f>
        <v>1216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IFERROR(__xludf.DUMMYFUNCTION("""COMPUTED_VALUE"""),1222.8)</f>
        <v>1222.8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IFERROR(__xludf.DUMMYFUNCTION("""COMPUTED_VALUE"""),1213.7)</f>
        <v>1213.7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IFERROR(__xludf.DUMMYFUNCTION("""COMPUTED_VALUE"""),1228.7)</f>
        <v>1228.7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IFERROR(__xludf.DUMMYFUNCTION("""COMPUTED_VALUE"""),1249.3)</f>
        <v>1249.3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IFERROR(__xludf.DUMMYFUNCTION("""COMPUTED_VALUE"""),1226.1)</f>
        <v>1226.1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IFERROR(__xludf.DUMMYFUNCTION("""COMPUTED_VALUE"""),1256.6)</f>
        <v>1256.6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IFERROR(__xludf.DUMMYFUNCTION("""COMPUTED_VALUE"""),1257.4)</f>
        <v>1257.4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IFERROR(__xludf.DUMMYFUNCTION("""COMPUTED_VALUE"""),1285.6)</f>
        <v>1285.6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IFERROR(__xludf.DUMMYFUNCTION("""COMPUTED_VALUE"""),1286.4)</f>
        <v>1286.4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IFERROR(__xludf.DUMMYFUNCTION("""COMPUTED_VALUE"""),1379.9)</f>
        <v>1379.9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IFERROR(__xludf.DUMMYFUNCTION("""COMPUTED_VALUE"""),1395.8)</f>
        <v>1395.8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IFERROR(__xludf.DUMMYFUNCTION("""COMPUTED_VALUE"""),1410.5)</f>
        <v>1410.5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IFERROR(__xludf.DUMMYFUNCTION("""COMPUTED_VALUE"""),1421.3)</f>
        <v>1421.3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IFERROR(__xludf.DUMMYFUNCTION("""COMPUTED_VALUE"""),1417.3)</f>
        <v>1417.3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IFERROR(__xludf.DUMMYFUNCTION("""COMPUTED_VALUE"""),1440.0)</f>
        <v>1440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IFERROR(__xludf.DUMMYFUNCTION("""COMPUTED_VALUE"""),1465.6)</f>
        <v>1465.6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IFERROR(__xludf.DUMMYFUNCTION("""COMPUTED_VALUE"""),1458.6)</f>
        <v>1458.6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IFERROR(__xludf.DUMMYFUNCTION("""COMPUTED_VALUE"""),1457.1)</f>
        <v>1457.1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IFERROR(__xludf.DUMMYFUNCTION("""COMPUTED_VALUE"""),1477.8)</f>
        <v>1477.8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IFERROR(__xludf.DUMMYFUNCTION("""COMPUTED_VALUE"""),1486.1)</f>
        <v>1486.1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IFERROR(__xludf.DUMMYFUNCTION("""COMPUTED_VALUE"""),1476.0)</f>
        <v>1476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IFERROR(__xludf.DUMMYFUNCTION("""COMPUTED_VALUE"""),1482.4)</f>
        <v>1482.4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IFERROR(__xludf.DUMMYFUNCTION("""COMPUTED_VALUE"""),1481.9)</f>
        <v>1481.9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IFERROR(__xludf.DUMMYFUNCTION("""COMPUTED_VALUE"""),1468.6)</f>
        <v>1468.6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IFERROR(__xludf.DUMMYFUNCTION("""COMPUTED_VALUE"""),1468.9)</f>
        <v>1468.9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IFERROR(__xludf.DUMMYFUNCTION("""COMPUTED_VALUE"""),1459.6)</f>
        <v>1459.6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IFERROR(__xludf.DUMMYFUNCTION("""COMPUTED_VALUE"""),1430.5)</f>
        <v>1430.5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IFERROR(__xludf.DUMMYFUNCTION("""COMPUTED_VALUE"""),1431.7)</f>
        <v>1431.7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IFERROR(__xludf.DUMMYFUNCTION("""COMPUTED_VALUE"""),1431.4)</f>
        <v>1431.4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IFERROR(__xludf.DUMMYFUNCTION("""COMPUTED_VALUE"""),1420.1)</f>
        <v>1420.1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IFERROR(__xludf.DUMMYFUNCTION("""COMPUTED_VALUE"""),1406.5)</f>
        <v>1406.5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IFERROR(__xludf.DUMMYFUNCTION("""COMPUTED_VALUE"""),1423.1)</f>
        <v>1423.1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IFERROR(__xludf.DUMMYFUNCTION("""COMPUTED_VALUE"""),1413.6)</f>
        <v>1413.6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IFERROR(__xludf.DUMMYFUNCTION("""COMPUTED_VALUE"""),1428.6)</f>
        <v>1428.6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IFERROR(__xludf.DUMMYFUNCTION("""COMPUTED_VALUE"""),1427.5)</f>
        <v>1427.5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IFERROR(__xludf.DUMMYFUNCTION("""COMPUTED_VALUE"""),1421.5)</f>
        <v>1421.5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IFERROR(__xludf.DUMMYFUNCTION("""COMPUTED_VALUE"""),1391.8)</f>
        <v>1391.8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IFERROR(__xludf.DUMMYFUNCTION("""COMPUTED_VALUE"""),1398.7)</f>
        <v>1398.7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IFERROR(__xludf.DUMMYFUNCTION("""COMPUTED_VALUE"""),1391.5)</f>
        <v>1391.5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IFERROR(__xludf.DUMMYFUNCTION("""COMPUTED_VALUE"""),1382.9)</f>
        <v>1382.9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IFERROR(__xludf.DUMMYFUNCTION("""COMPUTED_VALUE"""),1386.2)</f>
        <v>1386.2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IFERROR(__xludf.DUMMYFUNCTION("""COMPUTED_VALUE"""),1398.9)</f>
        <v>1398.9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IFERROR(__xludf.DUMMYFUNCTION("""COMPUTED_VALUE"""),1410.4)</f>
        <v>1410.4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IFERROR(__xludf.DUMMYFUNCTION("""COMPUTED_VALUE"""),1438.3)</f>
        <v>1438.3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IFERROR(__xludf.DUMMYFUNCTION("""COMPUTED_VALUE"""),1422.5)</f>
        <v>1422.5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IFERROR(__xludf.DUMMYFUNCTION("""COMPUTED_VALUE"""),1375.7)</f>
        <v>1375.7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IFERROR(__xludf.DUMMYFUNCTION("""COMPUTED_VALUE"""),1374.7)</f>
        <v>1374.7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IFERROR(__xludf.DUMMYFUNCTION("""COMPUTED_VALUE"""),1391.7)</f>
        <v>1391.7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IFERROR(__xludf.DUMMYFUNCTION("""COMPUTED_VALUE"""),1407.3)</f>
        <v>1407.3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6" t="s">
        <v>36</v>
      </c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5">
        <f>IFERROR(__xludf.DUMMYFUNCTION("""COMPUTED_VALUE"""),44928.64583333333)</f>
        <v>44928.64583</v>
      </c>
      <c r="B3" s="5">
        <f>IFERROR(__xludf.DUMMYFUNCTION("""COMPUTED_VALUE"""),1226.35)</f>
        <v>1226.35</v>
      </c>
    </row>
    <row r="4">
      <c r="A4" s="5">
        <f>IFERROR(__xludf.DUMMYFUNCTION("""COMPUTED_VALUE"""),44929.64583333333)</f>
        <v>44929.64583</v>
      </c>
      <c r="B4" s="5">
        <f>IFERROR(__xludf.DUMMYFUNCTION("""COMPUTED_VALUE"""),1240.95)</f>
        <v>1240.95</v>
      </c>
    </row>
    <row r="5">
      <c r="A5" s="5">
        <f>IFERROR(__xludf.DUMMYFUNCTION("""COMPUTED_VALUE"""),44930.64583333333)</f>
        <v>44930.64583</v>
      </c>
      <c r="B5" s="5">
        <f>IFERROR(__xludf.DUMMYFUNCTION("""COMPUTED_VALUE"""),1223.1)</f>
        <v>1223.1</v>
      </c>
    </row>
    <row r="6">
      <c r="A6" s="5">
        <f>IFERROR(__xludf.DUMMYFUNCTION("""COMPUTED_VALUE"""),44931.64583333333)</f>
        <v>44931.64583</v>
      </c>
      <c r="B6" s="5">
        <f>IFERROR(__xludf.DUMMYFUNCTION("""COMPUTED_VALUE"""),1215.85)</f>
        <v>1215.85</v>
      </c>
    </row>
    <row r="7">
      <c r="A7" s="5">
        <f>IFERROR(__xludf.DUMMYFUNCTION("""COMPUTED_VALUE"""),44932.64583333333)</f>
        <v>44932.64583</v>
      </c>
      <c r="B7" s="5">
        <f>IFERROR(__xludf.DUMMYFUNCTION("""COMPUTED_VALUE"""),1181.9)</f>
        <v>1181.9</v>
      </c>
    </row>
    <row r="8">
      <c r="A8" s="5">
        <f>IFERROR(__xludf.DUMMYFUNCTION("""COMPUTED_VALUE"""),44935.64583333333)</f>
        <v>44935.64583</v>
      </c>
      <c r="B8" s="5">
        <f>IFERROR(__xludf.DUMMYFUNCTION("""COMPUTED_VALUE"""),1218.65)</f>
        <v>1218.65</v>
      </c>
    </row>
    <row r="9">
      <c r="A9" s="5">
        <f>IFERROR(__xludf.DUMMYFUNCTION("""COMPUTED_VALUE"""),44936.64583333333)</f>
        <v>44936.64583</v>
      </c>
      <c r="B9" s="5">
        <f>IFERROR(__xludf.DUMMYFUNCTION("""COMPUTED_VALUE"""),1227.55)</f>
        <v>1227.55</v>
      </c>
    </row>
    <row r="10">
      <c r="A10" s="5">
        <f>IFERROR(__xludf.DUMMYFUNCTION("""COMPUTED_VALUE"""),44937.64583333333)</f>
        <v>44937.64583</v>
      </c>
      <c r="B10" s="5">
        <f>IFERROR(__xludf.DUMMYFUNCTION("""COMPUTED_VALUE"""),1213.25)</f>
        <v>1213.25</v>
      </c>
    </row>
    <row r="11">
      <c r="A11" s="5">
        <f>IFERROR(__xludf.DUMMYFUNCTION("""COMPUTED_VALUE"""),44938.64583333333)</f>
        <v>44938.64583</v>
      </c>
      <c r="B11" s="5">
        <f>IFERROR(__xludf.DUMMYFUNCTION("""COMPUTED_VALUE"""),1209.15)</f>
        <v>1209.15</v>
      </c>
    </row>
    <row r="12">
      <c r="A12" s="5">
        <f>IFERROR(__xludf.DUMMYFUNCTION("""COMPUTED_VALUE"""),44939.64583333333)</f>
        <v>44939.64583</v>
      </c>
      <c r="B12" s="5">
        <f>IFERROR(__xludf.DUMMYFUNCTION("""COMPUTED_VALUE"""),1234.4)</f>
        <v>1234.4</v>
      </c>
    </row>
    <row r="13">
      <c r="A13" s="5">
        <f>IFERROR(__xludf.DUMMYFUNCTION("""COMPUTED_VALUE"""),44942.64583333333)</f>
        <v>44942.64583</v>
      </c>
      <c r="B13" s="5">
        <f>IFERROR(__xludf.DUMMYFUNCTION("""COMPUTED_VALUE"""),1239.25)</f>
        <v>1239.25</v>
      </c>
    </row>
    <row r="14">
      <c r="A14" s="5">
        <f>IFERROR(__xludf.DUMMYFUNCTION("""COMPUTED_VALUE"""),44943.64583333333)</f>
        <v>44943.64583</v>
      </c>
      <c r="B14" s="5">
        <f>IFERROR(__xludf.DUMMYFUNCTION("""COMPUTED_VALUE"""),1230.35)</f>
        <v>1230.35</v>
      </c>
    </row>
    <row r="15">
      <c r="A15" s="5">
        <f>IFERROR(__xludf.DUMMYFUNCTION("""COMPUTED_VALUE"""),44944.64583333333)</f>
        <v>44944.64583</v>
      </c>
      <c r="B15" s="5">
        <f>IFERROR(__xludf.DUMMYFUNCTION("""COMPUTED_VALUE"""),1223.0)</f>
        <v>1223</v>
      </c>
    </row>
    <row r="16">
      <c r="A16" s="5">
        <f>IFERROR(__xludf.DUMMYFUNCTION("""COMPUTED_VALUE"""),44945.64583333333)</f>
        <v>44945.64583</v>
      </c>
      <c r="B16" s="5">
        <f>IFERROR(__xludf.DUMMYFUNCTION("""COMPUTED_VALUE"""),1200.55)</f>
        <v>1200.55</v>
      </c>
    </row>
    <row r="17">
      <c r="A17" s="5">
        <f>IFERROR(__xludf.DUMMYFUNCTION("""COMPUTED_VALUE"""),44946.64583333333)</f>
        <v>44946.64583</v>
      </c>
      <c r="B17" s="5">
        <f>IFERROR(__xludf.DUMMYFUNCTION("""COMPUTED_VALUE"""),1202.45)</f>
        <v>1202.45</v>
      </c>
    </row>
    <row r="18">
      <c r="A18" s="5">
        <f>IFERROR(__xludf.DUMMYFUNCTION("""COMPUTED_VALUE"""),44949.64583333333)</f>
        <v>44949.64583</v>
      </c>
      <c r="B18" s="5">
        <f>IFERROR(__xludf.DUMMYFUNCTION("""COMPUTED_VALUE"""),1204.7)</f>
        <v>1204.7</v>
      </c>
    </row>
    <row r="19">
      <c r="A19" s="5">
        <f>IFERROR(__xludf.DUMMYFUNCTION("""COMPUTED_VALUE"""),44950.64583333333)</f>
        <v>44950.64583</v>
      </c>
      <c r="B19" s="5">
        <f>IFERROR(__xludf.DUMMYFUNCTION("""COMPUTED_VALUE"""),1212.3)</f>
        <v>1212.3</v>
      </c>
    </row>
    <row r="20">
      <c r="A20" s="5">
        <f>IFERROR(__xludf.DUMMYFUNCTION("""COMPUTED_VALUE"""),44951.64583333333)</f>
        <v>44951.64583</v>
      </c>
      <c r="B20" s="5">
        <f>IFERROR(__xludf.DUMMYFUNCTION("""COMPUTED_VALUE"""),1156.15)</f>
        <v>1156.15</v>
      </c>
    </row>
    <row r="21">
      <c r="A21" s="5">
        <f>IFERROR(__xludf.DUMMYFUNCTION("""COMPUTED_VALUE"""),44953.64583333333)</f>
        <v>44953.64583</v>
      </c>
      <c r="B21" s="5">
        <f>IFERROR(__xludf.DUMMYFUNCTION("""COMPUTED_VALUE"""),1116.4)</f>
        <v>1116.4</v>
      </c>
    </row>
    <row r="22">
      <c r="A22" s="5">
        <f>IFERROR(__xludf.DUMMYFUNCTION("""COMPUTED_VALUE"""),44956.64583333333)</f>
        <v>44956.64583</v>
      </c>
      <c r="B22" s="5">
        <f>IFERROR(__xludf.DUMMYFUNCTION("""COMPUTED_VALUE"""),1089.05)</f>
        <v>1089.05</v>
      </c>
    </row>
    <row r="23">
      <c r="A23" s="5">
        <f>IFERROR(__xludf.DUMMYFUNCTION("""COMPUTED_VALUE"""),44957.64583333333)</f>
        <v>44957.64583</v>
      </c>
      <c r="B23" s="5">
        <f>IFERROR(__xludf.DUMMYFUNCTION("""COMPUTED_VALUE"""),1082.95)</f>
        <v>1082.95</v>
      </c>
    </row>
    <row r="24">
      <c r="A24" s="5">
        <f>IFERROR(__xludf.DUMMYFUNCTION("""COMPUTED_VALUE"""),44958.64583333333)</f>
        <v>44958.64583</v>
      </c>
      <c r="B24" s="5">
        <f>IFERROR(__xludf.DUMMYFUNCTION("""COMPUTED_VALUE"""),1041.85)</f>
        <v>1041.85</v>
      </c>
    </row>
    <row r="25">
      <c r="A25" s="5">
        <f>IFERROR(__xludf.DUMMYFUNCTION("""COMPUTED_VALUE"""),44959.64583333333)</f>
        <v>44959.64583</v>
      </c>
      <c r="B25" s="5">
        <f>IFERROR(__xludf.DUMMYFUNCTION("""COMPUTED_VALUE"""),1075.9)</f>
        <v>1075.9</v>
      </c>
    </row>
    <row r="26">
      <c r="A26" s="5">
        <f>IFERROR(__xludf.DUMMYFUNCTION("""COMPUTED_VALUE"""),44960.64583333333)</f>
        <v>44960.64583</v>
      </c>
      <c r="B26" s="5">
        <f>IFERROR(__xludf.DUMMYFUNCTION("""COMPUTED_VALUE"""),1103.55)</f>
        <v>1103.55</v>
      </c>
    </row>
    <row r="27">
      <c r="A27" s="5">
        <f>IFERROR(__xludf.DUMMYFUNCTION("""COMPUTED_VALUE"""),44963.64583333333)</f>
        <v>44963.64583</v>
      </c>
      <c r="B27" s="5">
        <f>IFERROR(__xludf.DUMMYFUNCTION("""COMPUTED_VALUE"""),1129.15)</f>
        <v>1129.15</v>
      </c>
    </row>
    <row r="28">
      <c r="A28" s="5">
        <f>IFERROR(__xludf.DUMMYFUNCTION("""COMPUTED_VALUE"""),44964.64583333333)</f>
        <v>44964.64583</v>
      </c>
      <c r="B28" s="5">
        <f>IFERROR(__xludf.DUMMYFUNCTION("""COMPUTED_VALUE"""),1142.9)</f>
        <v>1142.9</v>
      </c>
    </row>
    <row r="29">
      <c r="A29" s="5">
        <f>IFERROR(__xludf.DUMMYFUNCTION("""COMPUTED_VALUE"""),44965.64583333333)</f>
        <v>44965.64583</v>
      </c>
      <c r="B29" s="5">
        <f>IFERROR(__xludf.DUMMYFUNCTION("""COMPUTED_VALUE"""),1145.35)</f>
        <v>1145.35</v>
      </c>
    </row>
    <row r="30">
      <c r="A30" s="5">
        <f>IFERROR(__xludf.DUMMYFUNCTION("""COMPUTED_VALUE"""),44966.64583333333)</f>
        <v>44966.64583</v>
      </c>
      <c r="B30" s="5">
        <f>IFERROR(__xludf.DUMMYFUNCTION("""COMPUTED_VALUE"""),1163.8)</f>
        <v>1163.8</v>
      </c>
    </row>
    <row r="31">
      <c r="A31" s="5">
        <f>IFERROR(__xludf.DUMMYFUNCTION("""COMPUTED_VALUE"""),44967.64583333333)</f>
        <v>44967.64583</v>
      </c>
      <c r="B31" s="5">
        <f>IFERROR(__xludf.DUMMYFUNCTION("""COMPUTED_VALUE"""),1161.2)</f>
        <v>1161.2</v>
      </c>
    </row>
    <row r="32">
      <c r="A32" s="5">
        <f>IFERROR(__xludf.DUMMYFUNCTION("""COMPUTED_VALUE"""),44970.64583333333)</f>
        <v>44970.64583</v>
      </c>
      <c r="B32" s="5">
        <f>IFERROR(__xludf.DUMMYFUNCTION("""COMPUTED_VALUE"""),1157.35)</f>
        <v>1157.35</v>
      </c>
    </row>
    <row r="33">
      <c r="A33" s="5">
        <f>IFERROR(__xludf.DUMMYFUNCTION("""COMPUTED_VALUE"""),44971.64583333333)</f>
        <v>44971.64583</v>
      </c>
      <c r="B33" s="5">
        <f>IFERROR(__xludf.DUMMYFUNCTION("""COMPUTED_VALUE"""),1156.85)</f>
        <v>1156.85</v>
      </c>
    </row>
    <row r="34">
      <c r="A34" s="5">
        <f>IFERROR(__xludf.DUMMYFUNCTION("""COMPUTED_VALUE"""),44972.64583333333)</f>
        <v>44972.64583</v>
      </c>
      <c r="B34" s="5">
        <f>IFERROR(__xludf.DUMMYFUNCTION("""COMPUTED_VALUE"""),1149.6)</f>
        <v>1149.6</v>
      </c>
    </row>
    <row r="35">
      <c r="A35" s="5">
        <f>IFERROR(__xludf.DUMMYFUNCTION("""COMPUTED_VALUE"""),44973.64583333333)</f>
        <v>44973.64583</v>
      </c>
      <c r="B35" s="5">
        <f>IFERROR(__xludf.DUMMYFUNCTION("""COMPUTED_VALUE"""),1148.35)</f>
        <v>1148.35</v>
      </c>
    </row>
    <row r="36">
      <c r="A36" s="5">
        <f>IFERROR(__xludf.DUMMYFUNCTION("""COMPUTED_VALUE"""),44974.64583333333)</f>
        <v>44974.64583</v>
      </c>
      <c r="B36" s="5">
        <f>IFERROR(__xludf.DUMMYFUNCTION("""COMPUTED_VALUE"""),1114.7)</f>
        <v>1114.7</v>
      </c>
    </row>
    <row r="37">
      <c r="A37" s="5">
        <f>IFERROR(__xludf.DUMMYFUNCTION("""COMPUTED_VALUE"""),44977.64583333333)</f>
        <v>44977.64583</v>
      </c>
      <c r="B37" s="5">
        <f>IFERROR(__xludf.DUMMYFUNCTION("""COMPUTED_VALUE"""),1109.3)</f>
        <v>1109.3</v>
      </c>
    </row>
    <row r="38">
      <c r="A38" s="5">
        <f>IFERROR(__xludf.DUMMYFUNCTION("""COMPUTED_VALUE"""),44978.64583333333)</f>
        <v>44978.64583</v>
      </c>
      <c r="B38" s="5">
        <f>IFERROR(__xludf.DUMMYFUNCTION("""COMPUTED_VALUE"""),1101.75)</f>
        <v>1101.75</v>
      </c>
    </row>
    <row r="39">
      <c r="A39" s="5">
        <f>IFERROR(__xludf.DUMMYFUNCTION("""COMPUTED_VALUE"""),44979.64583333333)</f>
        <v>44979.64583</v>
      </c>
      <c r="B39" s="5">
        <f>IFERROR(__xludf.DUMMYFUNCTION("""COMPUTED_VALUE"""),1092.75)</f>
        <v>1092.75</v>
      </c>
    </row>
    <row r="40">
      <c r="A40" s="5">
        <f>IFERROR(__xludf.DUMMYFUNCTION("""COMPUTED_VALUE"""),44980.64583333333)</f>
        <v>44980.64583</v>
      </c>
      <c r="B40" s="5">
        <f>IFERROR(__xludf.DUMMYFUNCTION("""COMPUTED_VALUE"""),1075.6)</f>
        <v>1075.6</v>
      </c>
    </row>
    <row r="41">
      <c r="A41" s="5">
        <f>IFERROR(__xludf.DUMMYFUNCTION("""COMPUTED_VALUE"""),44981.64583333333)</f>
        <v>44981.64583</v>
      </c>
      <c r="B41" s="5">
        <f>IFERROR(__xludf.DUMMYFUNCTION("""COMPUTED_VALUE"""),1079.15)</f>
        <v>1079.15</v>
      </c>
    </row>
    <row r="42">
      <c r="A42" s="5">
        <f>IFERROR(__xludf.DUMMYFUNCTION("""COMPUTED_VALUE"""),44984.64583333333)</f>
        <v>44984.64583</v>
      </c>
      <c r="B42" s="5">
        <f>IFERROR(__xludf.DUMMYFUNCTION("""COMPUTED_VALUE"""),1081.95)</f>
        <v>1081.95</v>
      </c>
    </row>
    <row r="43">
      <c r="A43" s="5">
        <f>IFERROR(__xludf.DUMMYFUNCTION("""COMPUTED_VALUE"""),44985.64583333333)</f>
        <v>44985.64583</v>
      </c>
      <c r="B43" s="5">
        <f>IFERROR(__xludf.DUMMYFUNCTION("""COMPUTED_VALUE"""),1077.7)</f>
        <v>1077.7</v>
      </c>
    </row>
    <row r="44">
      <c r="A44" s="5">
        <f>IFERROR(__xludf.DUMMYFUNCTION("""COMPUTED_VALUE"""),44986.64583333333)</f>
        <v>44986.64583</v>
      </c>
      <c r="B44" s="5">
        <f>IFERROR(__xludf.DUMMYFUNCTION("""COMPUTED_VALUE"""),1100.45)</f>
        <v>1100.45</v>
      </c>
    </row>
    <row r="45">
      <c r="A45" s="5">
        <f>IFERROR(__xludf.DUMMYFUNCTION("""COMPUTED_VALUE"""),44987.64583333333)</f>
        <v>44987.64583</v>
      </c>
      <c r="B45" s="5">
        <f>IFERROR(__xludf.DUMMYFUNCTION("""COMPUTED_VALUE"""),1102.05)</f>
        <v>1102.05</v>
      </c>
    </row>
    <row r="46">
      <c r="A46" s="5">
        <f>IFERROR(__xludf.DUMMYFUNCTION("""COMPUTED_VALUE"""),44988.64583333333)</f>
        <v>44988.64583</v>
      </c>
      <c r="B46" s="5">
        <f>IFERROR(__xludf.DUMMYFUNCTION("""COMPUTED_VALUE"""),1126.4)</f>
        <v>1126.4</v>
      </c>
    </row>
    <row r="47">
      <c r="A47" s="5">
        <f>IFERROR(__xludf.DUMMYFUNCTION("""COMPUTED_VALUE"""),44991.64583333333)</f>
        <v>44991.64583</v>
      </c>
      <c r="B47" s="5">
        <f>IFERROR(__xludf.DUMMYFUNCTION("""COMPUTED_VALUE"""),1120.6)</f>
        <v>1120.6</v>
      </c>
    </row>
    <row r="48">
      <c r="A48" s="5">
        <f>IFERROR(__xludf.DUMMYFUNCTION("""COMPUTED_VALUE"""),44993.64583333333)</f>
        <v>44993.64583</v>
      </c>
      <c r="B48" s="5">
        <f>IFERROR(__xludf.DUMMYFUNCTION("""COMPUTED_VALUE"""),1174.25)</f>
        <v>1174.25</v>
      </c>
    </row>
    <row r="49">
      <c r="A49" s="5">
        <f>IFERROR(__xludf.DUMMYFUNCTION("""COMPUTED_VALUE"""),44994.64583333333)</f>
        <v>44994.64583</v>
      </c>
      <c r="B49" s="5">
        <f>IFERROR(__xludf.DUMMYFUNCTION("""COMPUTED_VALUE"""),1169.8)</f>
        <v>1169.8</v>
      </c>
    </row>
    <row r="50">
      <c r="A50" s="5">
        <f>IFERROR(__xludf.DUMMYFUNCTION("""COMPUTED_VALUE"""),44995.64583333333)</f>
        <v>44995.64583</v>
      </c>
      <c r="B50" s="5">
        <f>IFERROR(__xludf.DUMMYFUNCTION("""COMPUTED_VALUE"""),1144.8)</f>
        <v>1144.8</v>
      </c>
    </row>
    <row r="51">
      <c r="A51" s="5">
        <f>IFERROR(__xludf.DUMMYFUNCTION("""COMPUTED_VALUE"""),44998.64583333333)</f>
        <v>44998.64583</v>
      </c>
      <c r="B51" s="5">
        <f>IFERROR(__xludf.DUMMYFUNCTION("""COMPUTED_VALUE"""),1060.1)</f>
        <v>1060.1</v>
      </c>
    </row>
    <row r="52">
      <c r="A52" s="5">
        <f>IFERROR(__xludf.DUMMYFUNCTION("""COMPUTED_VALUE"""),44999.64583333333)</f>
        <v>44999.64583</v>
      </c>
      <c r="B52" s="5">
        <f>IFERROR(__xludf.DUMMYFUNCTION("""COMPUTED_VALUE"""),1064.0)</f>
        <v>1064</v>
      </c>
    </row>
    <row r="53">
      <c r="A53" s="5">
        <f>IFERROR(__xludf.DUMMYFUNCTION("""COMPUTED_VALUE"""),45000.64583333333)</f>
        <v>45000.64583</v>
      </c>
      <c r="B53" s="5">
        <f>IFERROR(__xludf.DUMMYFUNCTION("""COMPUTED_VALUE"""),1044.35)</f>
        <v>1044.35</v>
      </c>
    </row>
    <row r="54">
      <c r="A54" s="5">
        <f>IFERROR(__xludf.DUMMYFUNCTION("""COMPUTED_VALUE"""),45001.64583333333)</f>
        <v>45001.64583</v>
      </c>
      <c r="B54" s="5">
        <f>IFERROR(__xludf.DUMMYFUNCTION("""COMPUTED_VALUE"""),1017.8)</f>
        <v>1017.8</v>
      </c>
    </row>
    <row r="55">
      <c r="A55" s="5">
        <f>IFERROR(__xludf.DUMMYFUNCTION("""COMPUTED_VALUE"""),45002.64583333333)</f>
        <v>45002.64583</v>
      </c>
      <c r="B55" s="5">
        <f>IFERROR(__xludf.DUMMYFUNCTION("""COMPUTED_VALUE"""),1020.5)</f>
        <v>1020.5</v>
      </c>
    </row>
    <row r="56">
      <c r="A56" s="5">
        <f>IFERROR(__xludf.DUMMYFUNCTION("""COMPUTED_VALUE"""),45005.64583333333)</f>
        <v>45005.64583</v>
      </c>
      <c r="B56" s="5">
        <f>IFERROR(__xludf.DUMMYFUNCTION("""COMPUTED_VALUE"""),1002.3)</f>
        <v>1002.3</v>
      </c>
    </row>
    <row r="57">
      <c r="A57" s="5">
        <f>IFERROR(__xludf.DUMMYFUNCTION("""COMPUTED_VALUE"""),45006.64583333333)</f>
        <v>45006.64583</v>
      </c>
      <c r="B57" s="5">
        <f>IFERROR(__xludf.DUMMYFUNCTION("""COMPUTED_VALUE"""),1022.85)</f>
        <v>1022.85</v>
      </c>
    </row>
    <row r="58">
      <c r="A58" s="5">
        <f>IFERROR(__xludf.DUMMYFUNCTION("""COMPUTED_VALUE"""),45007.64583333333)</f>
        <v>45007.64583</v>
      </c>
      <c r="B58" s="5">
        <f>IFERROR(__xludf.DUMMYFUNCTION("""COMPUTED_VALUE"""),1031.15)</f>
        <v>1031.15</v>
      </c>
    </row>
    <row r="59">
      <c r="A59" s="5">
        <f>IFERROR(__xludf.DUMMYFUNCTION("""COMPUTED_VALUE"""),45008.64583333333)</f>
        <v>45008.64583</v>
      </c>
      <c r="B59" s="5">
        <f>IFERROR(__xludf.DUMMYFUNCTION("""COMPUTED_VALUE"""),1018.25)</f>
        <v>1018.25</v>
      </c>
    </row>
    <row r="60">
      <c r="A60" s="5">
        <f>IFERROR(__xludf.DUMMYFUNCTION("""COMPUTED_VALUE"""),45009.64583333333)</f>
        <v>45009.64583</v>
      </c>
      <c r="B60" s="5">
        <f>IFERROR(__xludf.DUMMYFUNCTION("""COMPUTED_VALUE"""),1009.55)</f>
        <v>1009.55</v>
      </c>
    </row>
    <row r="61">
      <c r="A61" s="5">
        <f>IFERROR(__xludf.DUMMYFUNCTION("""COMPUTED_VALUE"""),45012.64583333333)</f>
        <v>45012.64583</v>
      </c>
      <c r="B61" s="5">
        <f>IFERROR(__xludf.DUMMYFUNCTION("""COMPUTED_VALUE"""),1012.85)</f>
        <v>1012.85</v>
      </c>
    </row>
    <row r="62">
      <c r="A62" s="5">
        <f>IFERROR(__xludf.DUMMYFUNCTION("""COMPUTED_VALUE"""),45013.64583333333)</f>
        <v>45013.64583</v>
      </c>
      <c r="B62" s="5">
        <f>IFERROR(__xludf.DUMMYFUNCTION("""COMPUTED_VALUE"""),1036.15)</f>
        <v>1036.15</v>
      </c>
    </row>
    <row r="63">
      <c r="A63" s="5">
        <f>IFERROR(__xludf.DUMMYFUNCTION("""COMPUTED_VALUE"""),45014.64583333333)</f>
        <v>45014.64583</v>
      </c>
      <c r="B63" s="5">
        <f>IFERROR(__xludf.DUMMYFUNCTION("""COMPUTED_VALUE"""),1057.1)</f>
        <v>1057.1</v>
      </c>
    </row>
    <row r="64">
      <c r="A64" s="5">
        <f>IFERROR(__xludf.DUMMYFUNCTION("""COMPUTED_VALUE"""),45016.64583333333)</f>
        <v>45016.64583</v>
      </c>
      <c r="B64" s="5">
        <f>IFERROR(__xludf.DUMMYFUNCTION("""COMPUTED_VALUE"""),1067.95)</f>
        <v>1067.95</v>
      </c>
    </row>
    <row r="65">
      <c r="A65" s="5">
        <f>IFERROR(__xludf.DUMMYFUNCTION("""COMPUTED_VALUE"""),45019.64583333333)</f>
        <v>45019.64583</v>
      </c>
      <c r="B65" s="5">
        <f>IFERROR(__xludf.DUMMYFUNCTION("""COMPUTED_VALUE"""),1078.75)</f>
        <v>1078.75</v>
      </c>
    </row>
    <row r="66">
      <c r="A66" s="5">
        <f>IFERROR(__xludf.DUMMYFUNCTION("""COMPUTED_VALUE"""),45021.64583333333)</f>
        <v>45021.64583</v>
      </c>
      <c r="B66" s="5">
        <f>IFERROR(__xludf.DUMMYFUNCTION("""COMPUTED_VALUE"""),1067.2)</f>
        <v>1067.2</v>
      </c>
    </row>
    <row r="67">
      <c r="A67" s="5">
        <f>IFERROR(__xludf.DUMMYFUNCTION("""COMPUTED_VALUE"""),45022.64583333333)</f>
        <v>45022.64583</v>
      </c>
      <c r="B67" s="5">
        <f>IFERROR(__xludf.DUMMYFUNCTION("""COMPUTED_VALUE"""),1082.0)</f>
        <v>1082</v>
      </c>
    </row>
    <row r="68">
      <c r="A68" s="5">
        <f>IFERROR(__xludf.DUMMYFUNCTION("""COMPUTED_VALUE"""),45026.64583333333)</f>
        <v>45026.64583</v>
      </c>
      <c r="B68" s="5">
        <f>IFERROR(__xludf.DUMMYFUNCTION("""COMPUTED_VALUE"""),1069.3)</f>
        <v>1069.3</v>
      </c>
    </row>
    <row r="69">
      <c r="A69" s="5">
        <f>IFERROR(__xludf.DUMMYFUNCTION("""COMPUTED_VALUE"""),45027.64583333333)</f>
        <v>45027.64583</v>
      </c>
      <c r="B69" s="5">
        <f>IFERROR(__xludf.DUMMYFUNCTION("""COMPUTED_VALUE"""),1074.2)</f>
        <v>1074.2</v>
      </c>
    </row>
    <row r="70">
      <c r="A70" s="5">
        <f>IFERROR(__xludf.DUMMYFUNCTION("""COMPUTED_VALUE"""),45028.64583333333)</f>
        <v>45028.64583</v>
      </c>
      <c r="B70" s="5">
        <f>IFERROR(__xludf.DUMMYFUNCTION("""COMPUTED_VALUE"""),1074.75)</f>
        <v>1074.75</v>
      </c>
    </row>
    <row r="71">
      <c r="A71" s="5">
        <f>IFERROR(__xludf.DUMMYFUNCTION("""COMPUTED_VALUE"""),45029.64583333333)</f>
        <v>45029.64583</v>
      </c>
      <c r="B71" s="5">
        <f>IFERROR(__xludf.DUMMYFUNCTION("""COMPUTED_VALUE"""),1109.3)</f>
        <v>1109.3</v>
      </c>
    </row>
    <row r="72">
      <c r="A72" s="5">
        <f>IFERROR(__xludf.DUMMYFUNCTION("""COMPUTED_VALUE"""),45033.64583333333)</f>
        <v>45033.64583</v>
      </c>
      <c r="B72" s="5">
        <f>IFERROR(__xludf.DUMMYFUNCTION("""COMPUTED_VALUE"""),1124.35)</f>
        <v>1124.35</v>
      </c>
    </row>
    <row r="73">
      <c r="A73" s="5">
        <f>IFERROR(__xludf.DUMMYFUNCTION("""COMPUTED_VALUE"""),45034.64583333333)</f>
        <v>45034.64583</v>
      </c>
      <c r="B73" s="5">
        <f>IFERROR(__xludf.DUMMYFUNCTION("""COMPUTED_VALUE"""),1146.9)</f>
        <v>1146.9</v>
      </c>
    </row>
    <row r="74">
      <c r="A74" s="5">
        <f>IFERROR(__xludf.DUMMYFUNCTION("""COMPUTED_VALUE"""),45035.64583333333)</f>
        <v>45035.64583</v>
      </c>
      <c r="B74" s="5">
        <f>IFERROR(__xludf.DUMMYFUNCTION("""COMPUTED_VALUE"""),1120.4)</f>
        <v>1120.4</v>
      </c>
    </row>
    <row r="75">
      <c r="A75" s="5">
        <f>IFERROR(__xludf.DUMMYFUNCTION("""COMPUTED_VALUE"""),45036.64583333333)</f>
        <v>45036.64583</v>
      </c>
      <c r="B75" s="5">
        <f>IFERROR(__xludf.DUMMYFUNCTION("""COMPUTED_VALUE"""),1126.2)</f>
        <v>1126.2</v>
      </c>
    </row>
    <row r="76">
      <c r="A76" s="5">
        <f>IFERROR(__xludf.DUMMYFUNCTION("""COMPUTED_VALUE"""),45037.64583333333)</f>
        <v>45037.64583</v>
      </c>
      <c r="B76" s="5">
        <f>IFERROR(__xludf.DUMMYFUNCTION("""COMPUTED_VALUE"""),1116.35)</f>
        <v>1116.35</v>
      </c>
    </row>
    <row r="77">
      <c r="A77" s="5">
        <f>IFERROR(__xludf.DUMMYFUNCTION("""COMPUTED_VALUE"""),45040.64583333333)</f>
        <v>45040.64583</v>
      </c>
      <c r="B77" s="5">
        <f>IFERROR(__xludf.DUMMYFUNCTION("""COMPUTED_VALUE"""),1102.0)</f>
        <v>1102</v>
      </c>
    </row>
    <row r="78">
      <c r="A78" s="5">
        <f>IFERROR(__xludf.DUMMYFUNCTION("""COMPUTED_VALUE"""),45041.64583333333)</f>
        <v>45041.64583</v>
      </c>
      <c r="B78" s="5">
        <f>IFERROR(__xludf.DUMMYFUNCTION("""COMPUTED_VALUE"""),1121.75)</f>
        <v>1121.75</v>
      </c>
    </row>
    <row r="79">
      <c r="A79" s="5">
        <f>IFERROR(__xludf.DUMMYFUNCTION("""COMPUTED_VALUE"""),45042.64583333333)</f>
        <v>45042.64583</v>
      </c>
      <c r="B79" s="5">
        <f>IFERROR(__xludf.DUMMYFUNCTION("""COMPUTED_VALUE"""),1137.8)</f>
        <v>1137.8</v>
      </c>
    </row>
    <row r="80">
      <c r="A80" s="5">
        <f>IFERROR(__xludf.DUMMYFUNCTION("""COMPUTED_VALUE"""),45043.64583333333)</f>
        <v>45043.64583</v>
      </c>
      <c r="B80" s="5">
        <f>IFERROR(__xludf.DUMMYFUNCTION("""COMPUTED_VALUE"""),1144.75)</f>
        <v>1144.75</v>
      </c>
    </row>
    <row r="81">
      <c r="A81" s="5">
        <f>IFERROR(__xludf.DUMMYFUNCTION("""COMPUTED_VALUE"""),45044.64583333333)</f>
        <v>45044.64583</v>
      </c>
      <c r="B81" s="5">
        <f>IFERROR(__xludf.DUMMYFUNCTION("""COMPUTED_VALUE"""),1152.8)</f>
        <v>1152.8</v>
      </c>
    </row>
    <row r="82">
      <c r="A82" s="5">
        <f>IFERROR(__xludf.DUMMYFUNCTION("""COMPUTED_VALUE"""),45048.64583333333)</f>
        <v>45048.64583</v>
      </c>
      <c r="B82" s="5">
        <f>IFERROR(__xludf.DUMMYFUNCTION("""COMPUTED_VALUE"""),1150.9)</f>
        <v>1150.9</v>
      </c>
    </row>
    <row r="83">
      <c r="A83" s="5">
        <f>IFERROR(__xludf.DUMMYFUNCTION("""COMPUTED_VALUE"""),45049.64583333333)</f>
        <v>45049.64583</v>
      </c>
      <c r="B83" s="5">
        <f>IFERROR(__xludf.DUMMYFUNCTION("""COMPUTED_VALUE"""),1146.15)</f>
        <v>1146.15</v>
      </c>
    </row>
    <row r="84">
      <c r="A84" s="5">
        <f>IFERROR(__xludf.DUMMYFUNCTION("""COMPUTED_VALUE"""),45050.64583333333)</f>
        <v>45050.64583</v>
      </c>
      <c r="B84" s="5">
        <f>IFERROR(__xludf.DUMMYFUNCTION("""COMPUTED_VALUE"""),1134.6)</f>
        <v>1134.6</v>
      </c>
    </row>
    <row r="85">
      <c r="A85" s="5">
        <f>IFERROR(__xludf.DUMMYFUNCTION("""COMPUTED_VALUE"""),45051.64583333333)</f>
        <v>45051.64583</v>
      </c>
      <c r="B85" s="5">
        <f>IFERROR(__xludf.DUMMYFUNCTION("""COMPUTED_VALUE"""),1073.3)</f>
        <v>1073.3</v>
      </c>
    </row>
    <row r="86">
      <c r="A86" s="5">
        <f>IFERROR(__xludf.DUMMYFUNCTION("""COMPUTED_VALUE"""),45054.64583333333)</f>
        <v>45054.64583</v>
      </c>
      <c r="B86" s="5">
        <f>IFERROR(__xludf.DUMMYFUNCTION("""COMPUTED_VALUE"""),1126.35)</f>
        <v>1126.35</v>
      </c>
    </row>
    <row r="87">
      <c r="A87" s="5">
        <f>IFERROR(__xludf.DUMMYFUNCTION("""COMPUTED_VALUE"""),45055.64583333333)</f>
        <v>45055.64583</v>
      </c>
      <c r="B87" s="5">
        <f>IFERROR(__xludf.DUMMYFUNCTION("""COMPUTED_VALUE"""),1140.6)</f>
        <v>1140.6</v>
      </c>
    </row>
    <row r="88">
      <c r="A88" s="5">
        <f>IFERROR(__xludf.DUMMYFUNCTION("""COMPUTED_VALUE"""),45056.64583333333)</f>
        <v>45056.64583</v>
      </c>
      <c r="B88" s="5">
        <f>IFERROR(__xludf.DUMMYFUNCTION("""COMPUTED_VALUE"""),1172.55)</f>
        <v>1172.55</v>
      </c>
    </row>
    <row r="89">
      <c r="A89" s="5">
        <f>IFERROR(__xludf.DUMMYFUNCTION("""COMPUTED_VALUE"""),45057.64583333333)</f>
        <v>45057.64583</v>
      </c>
      <c r="B89" s="5">
        <f>IFERROR(__xludf.DUMMYFUNCTION("""COMPUTED_VALUE"""),1187.45)</f>
        <v>1187.45</v>
      </c>
    </row>
    <row r="90">
      <c r="A90" s="5">
        <f>IFERROR(__xludf.DUMMYFUNCTION("""COMPUTED_VALUE"""),45058.64583333333)</f>
        <v>45058.64583</v>
      </c>
      <c r="B90" s="5">
        <f>IFERROR(__xludf.DUMMYFUNCTION("""COMPUTED_VALUE"""),1208.65)</f>
        <v>1208.65</v>
      </c>
    </row>
    <row r="91">
      <c r="A91" s="5">
        <f>IFERROR(__xludf.DUMMYFUNCTION("""COMPUTED_VALUE"""),45061.64583333333)</f>
        <v>45061.64583</v>
      </c>
      <c r="B91" s="5">
        <f>IFERROR(__xludf.DUMMYFUNCTION("""COMPUTED_VALUE"""),1219.55)</f>
        <v>1219.55</v>
      </c>
    </row>
    <row r="92">
      <c r="A92" s="5">
        <f>IFERROR(__xludf.DUMMYFUNCTION("""COMPUTED_VALUE"""),45062.64583333333)</f>
        <v>45062.64583</v>
      </c>
      <c r="B92" s="5">
        <f>IFERROR(__xludf.DUMMYFUNCTION("""COMPUTED_VALUE"""),1220.3)</f>
        <v>1220.3</v>
      </c>
    </row>
    <row r="93">
      <c r="A93" s="5">
        <f>IFERROR(__xludf.DUMMYFUNCTION("""COMPUTED_VALUE"""),45063.64583333333)</f>
        <v>45063.64583</v>
      </c>
      <c r="B93" s="5">
        <f>IFERROR(__xludf.DUMMYFUNCTION("""COMPUTED_VALUE"""),1236.15)</f>
        <v>1236.15</v>
      </c>
    </row>
    <row r="94">
      <c r="A94" s="5">
        <f>IFERROR(__xludf.DUMMYFUNCTION("""COMPUTED_VALUE"""),45064.64583333333)</f>
        <v>45064.64583</v>
      </c>
      <c r="B94" s="5">
        <f>IFERROR(__xludf.DUMMYFUNCTION("""COMPUTED_VALUE"""),1238.9)</f>
        <v>1238.9</v>
      </c>
    </row>
    <row r="95">
      <c r="A95" s="5">
        <f>IFERROR(__xludf.DUMMYFUNCTION("""COMPUTED_VALUE"""),45065.64583333333)</f>
        <v>45065.64583</v>
      </c>
      <c r="B95" s="5">
        <f>IFERROR(__xludf.DUMMYFUNCTION("""COMPUTED_VALUE"""),1248.0)</f>
        <v>1248</v>
      </c>
    </row>
    <row r="96">
      <c r="A96" s="5">
        <f>IFERROR(__xludf.DUMMYFUNCTION("""COMPUTED_VALUE"""),45068.64583333333)</f>
        <v>45068.64583</v>
      </c>
      <c r="B96" s="5">
        <f>IFERROR(__xludf.DUMMYFUNCTION("""COMPUTED_VALUE"""),1246.15)</f>
        <v>1246.15</v>
      </c>
    </row>
    <row r="97">
      <c r="A97" s="5">
        <f>IFERROR(__xludf.DUMMYFUNCTION("""COMPUTED_VALUE"""),45069.64583333333)</f>
        <v>45069.64583</v>
      </c>
      <c r="B97" s="5">
        <f>IFERROR(__xludf.DUMMYFUNCTION("""COMPUTED_VALUE"""),1260.2)</f>
        <v>1260.2</v>
      </c>
    </row>
    <row r="98">
      <c r="A98" s="5">
        <f>IFERROR(__xludf.DUMMYFUNCTION("""COMPUTED_VALUE"""),45070.64583333333)</f>
        <v>45070.64583</v>
      </c>
      <c r="B98" s="5">
        <f>IFERROR(__xludf.DUMMYFUNCTION("""COMPUTED_VALUE"""),1271.75)</f>
        <v>1271.75</v>
      </c>
    </row>
    <row r="99">
      <c r="A99" s="5">
        <f>IFERROR(__xludf.DUMMYFUNCTION("""COMPUTED_VALUE"""),45071.64583333333)</f>
        <v>45071.64583</v>
      </c>
      <c r="B99" s="5">
        <f>IFERROR(__xludf.DUMMYFUNCTION("""COMPUTED_VALUE"""),1263.4)</f>
        <v>1263.4</v>
      </c>
    </row>
    <row r="100">
      <c r="A100" s="5">
        <f>IFERROR(__xludf.DUMMYFUNCTION("""COMPUTED_VALUE"""),45072.64583333333)</f>
        <v>45072.64583</v>
      </c>
      <c r="B100" s="5">
        <f>IFERROR(__xludf.DUMMYFUNCTION("""COMPUTED_VALUE"""),1268.05)</f>
        <v>1268.05</v>
      </c>
    </row>
    <row r="101">
      <c r="A101" s="5">
        <f>IFERROR(__xludf.DUMMYFUNCTION("""COMPUTED_VALUE"""),45075.64583333333)</f>
        <v>45075.64583</v>
      </c>
      <c r="B101" s="5">
        <f>IFERROR(__xludf.DUMMYFUNCTION("""COMPUTED_VALUE"""),1284.95)</f>
        <v>1284.95</v>
      </c>
    </row>
    <row r="102">
      <c r="A102" s="5">
        <f>IFERROR(__xludf.DUMMYFUNCTION("""COMPUTED_VALUE"""),45076.64583333333)</f>
        <v>45076.64583</v>
      </c>
      <c r="B102" s="5">
        <f>IFERROR(__xludf.DUMMYFUNCTION("""COMPUTED_VALUE"""),1293.25)</f>
        <v>1293.25</v>
      </c>
    </row>
    <row r="103">
      <c r="A103" s="5">
        <f>IFERROR(__xludf.DUMMYFUNCTION("""COMPUTED_VALUE"""),45077.64583333333)</f>
        <v>45077.64583</v>
      </c>
      <c r="B103" s="5">
        <f>IFERROR(__xludf.DUMMYFUNCTION("""COMPUTED_VALUE"""),1286.6)</f>
        <v>1286.6</v>
      </c>
    </row>
    <row r="104">
      <c r="A104" s="5">
        <f>IFERROR(__xludf.DUMMYFUNCTION("""COMPUTED_VALUE"""),45078.64583333333)</f>
        <v>45078.64583</v>
      </c>
      <c r="B104" s="5">
        <f>IFERROR(__xludf.DUMMYFUNCTION("""COMPUTED_VALUE"""),1290.15)</f>
        <v>1290.15</v>
      </c>
    </row>
    <row r="105">
      <c r="A105" s="5">
        <f>IFERROR(__xludf.DUMMYFUNCTION("""COMPUTED_VALUE"""),45079.64583333333)</f>
        <v>45079.64583</v>
      </c>
      <c r="B105" s="5">
        <f>IFERROR(__xludf.DUMMYFUNCTION("""COMPUTED_VALUE"""),1288.2)</f>
        <v>1288.2</v>
      </c>
    </row>
    <row r="106">
      <c r="A106" s="5">
        <f>IFERROR(__xludf.DUMMYFUNCTION("""COMPUTED_VALUE"""),45082.64583333333)</f>
        <v>45082.64583</v>
      </c>
      <c r="B106" s="5">
        <f>IFERROR(__xludf.DUMMYFUNCTION("""COMPUTED_VALUE"""),1301.8)</f>
        <v>1301.8</v>
      </c>
    </row>
    <row r="107">
      <c r="A107" s="5">
        <f>IFERROR(__xludf.DUMMYFUNCTION("""COMPUTED_VALUE"""),45083.64583333333)</f>
        <v>45083.64583</v>
      </c>
      <c r="B107" s="5">
        <f>IFERROR(__xludf.DUMMYFUNCTION("""COMPUTED_VALUE"""),1306.0)</f>
        <v>1306</v>
      </c>
    </row>
    <row r="108">
      <c r="A108" s="5">
        <f>IFERROR(__xludf.DUMMYFUNCTION("""COMPUTED_VALUE"""),45084.64583333333)</f>
        <v>45084.64583</v>
      </c>
      <c r="B108" s="5">
        <f>IFERROR(__xludf.DUMMYFUNCTION("""COMPUTED_VALUE"""),1311.2)</f>
        <v>1311.2</v>
      </c>
    </row>
    <row r="109">
      <c r="A109" s="5">
        <f>IFERROR(__xludf.DUMMYFUNCTION("""COMPUTED_VALUE"""),45085.64583333333)</f>
        <v>45085.64583</v>
      </c>
      <c r="B109" s="5">
        <f>IFERROR(__xludf.DUMMYFUNCTION("""COMPUTED_VALUE"""),1303.85)</f>
        <v>1303.85</v>
      </c>
    </row>
    <row r="110">
      <c r="A110" s="5">
        <f>IFERROR(__xludf.DUMMYFUNCTION("""COMPUTED_VALUE"""),45086.64583333333)</f>
        <v>45086.64583</v>
      </c>
      <c r="B110" s="5">
        <f>IFERROR(__xludf.DUMMYFUNCTION("""COMPUTED_VALUE"""),1331.05)</f>
        <v>1331.05</v>
      </c>
    </row>
    <row r="111">
      <c r="A111" s="5">
        <f>IFERROR(__xludf.DUMMYFUNCTION("""COMPUTED_VALUE"""),45089.64583333333)</f>
        <v>45089.64583</v>
      </c>
      <c r="B111" s="5">
        <f>IFERROR(__xludf.DUMMYFUNCTION("""COMPUTED_VALUE"""),1332.45)</f>
        <v>1332.45</v>
      </c>
    </row>
    <row r="112">
      <c r="A112" s="5">
        <f>IFERROR(__xludf.DUMMYFUNCTION("""COMPUTED_VALUE"""),45090.64583333333)</f>
        <v>45090.64583</v>
      </c>
      <c r="B112" s="5">
        <f>IFERROR(__xludf.DUMMYFUNCTION("""COMPUTED_VALUE"""),1336.25)</f>
        <v>1336.25</v>
      </c>
    </row>
    <row r="113">
      <c r="A113" s="5">
        <f>IFERROR(__xludf.DUMMYFUNCTION("""COMPUTED_VALUE"""),45091.64583333333)</f>
        <v>45091.64583</v>
      </c>
      <c r="B113" s="5">
        <f>IFERROR(__xludf.DUMMYFUNCTION("""COMPUTED_VALUE"""),1323.25)</f>
        <v>1323.25</v>
      </c>
    </row>
    <row r="114">
      <c r="A114" s="5">
        <f>IFERROR(__xludf.DUMMYFUNCTION("""COMPUTED_VALUE"""),45092.64583333333)</f>
        <v>45092.64583</v>
      </c>
      <c r="B114" s="5">
        <f>IFERROR(__xludf.DUMMYFUNCTION("""COMPUTED_VALUE"""),1297.1)</f>
        <v>1297.1</v>
      </c>
    </row>
    <row r="115">
      <c r="A115" s="5">
        <f>IFERROR(__xludf.DUMMYFUNCTION("""COMPUTED_VALUE"""),45093.64583333333)</f>
        <v>45093.64583</v>
      </c>
      <c r="B115" s="5">
        <f>IFERROR(__xludf.DUMMYFUNCTION("""COMPUTED_VALUE"""),1314.0)</f>
        <v>1314</v>
      </c>
    </row>
    <row r="116">
      <c r="A116" s="5">
        <f>IFERROR(__xludf.DUMMYFUNCTION("""COMPUTED_VALUE"""),45096.64583333333)</f>
        <v>45096.64583</v>
      </c>
      <c r="B116" s="5">
        <f>IFERROR(__xludf.DUMMYFUNCTION("""COMPUTED_VALUE"""),1301.4)</f>
        <v>1301.4</v>
      </c>
    </row>
    <row r="117">
      <c r="A117" s="5">
        <f>IFERROR(__xludf.DUMMYFUNCTION("""COMPUTED_VALUE"""),45097.64583333333)</f>
        <v>45097.64583</v>
      </c>
      <c r="B117" s="5">
        <f>IFERROR(__xludf.DUMMYFUNCTION("""COMPUTED_VALUE"""),1298.4)</f>
        <v>1298.4</v>
      </c>
    </row>
    <row r="118">
      <c r="A118" s="5">
        <f>IFERROR(__xludf.DUMMYFUNCTION("""COMPUTED_VALUE"""),45098.64583333333)</f>
        <v>45098.64583</v>
      </c>
      <c r="B118" s="5">
        <f>IFERROR(__xludf.DUMMYFUNCTION("""COMPUTED_VALUE"""),1286.6)</f>
        <v>1286.6</v>
      </c>
    </row>
    <row r="119">
      <c r="A119" s="5">
        <f>IFERROR(__xludf.DUMMYFUNCTION("""COMPUTED_VALUE"""),45099.64583333333)</f>
        <v>45099.64583</v>
      </c>
      <c r="B119" s="5">
        <f>IFERROR(__xludf.DUMMYFUNCTION("""COMPUTED_VALUE"""),1272.7)</f>
        <v>1272.7</v>
      </c>
    </row>
    <row r="120">
      <c r="A120" s="5">
        <f>IFERROR(__xludf.DUMMYFUNCTION("""COMPUTED_VALUE"""),45100.64583333333)</f>
        <v>45100.64583</v>
      </c>
      <c r="B120" s="5">
        <f>IFERROR(__xludf.DUMMYFUNCTION("""COMPUTED_VALUE"""),1308.7)</f>
        <v>1308.7</v>
      </c>
    </row>
    <row r="121">
      <c r="A121" s="5">
        <f>IFERROR(__xludf.DUMMYFUNCTION("""COMPUTED_VALUE"""),45103.64583333333)</f>
        <v>45103.64583</v>
      </c>
      <c r="B121" s="5">
        <f>IFERROR(__xludf.DUMMYFUNCTION("""COMPUTED_VALUE"""),1315.05)</f>
        <v>1315.05</v>
      </c>
    </row>
    <row r="122">
      <c r="A122" s="5">
        <f>IFERROR(__xludf.DUMMYFUNCTION("""COMPUTED_VALUE"""),45104.64583333333)</f>
        <v>45104.64583</v>
      </c>
      <c r="B122" s="5">
        <f>IFERROR(__xludf.DUMMYFUNCTION("""COMPUTED_VALUE"""),1315.95)</f>
        <v>1315.95</v>
      </c>
    </row>
    <row r="123">
      <c r="A123" s="5">
        <f>IFERROR(__xludf.DUMMYFUNCTION("""COMPUTED_VALUE"""),45105.64583333333)</f>
        <v>45105.64583</v>
      </c>
      <c r="B123" s="5">
        <f>IFERROR(__xludf.DUMMYFUNCTION("""COMPUTED_VALUE"""),1334.05)</f>
        <v>1334.05</v>
      </c>
    </row>
    <row r="124">
      <c r="A124" s="5">
        <f>IFERROR(__xludf.DUMMYFUNCTION("""COMPUTED_VALUE"""),45107.64583333333)</f>
        <v>45107.64583</v>
      </c>
      <c r="B124" s="5">
        <f>IFERROR(__xludf.DUMMYFUNCTION("""COMPUTED_VALUE"""),1374.65)</f>
        <v>1374.65</v>
      </c>
    </row>
    <row r="125">
      <c r="A125" s="5">
        <f>IFERROR(__xludf.DUMMYFUNCTION("""COMPUTED_VALUE"""),45110.64583333333)</f>
        <v>45110.64583</v>
      </c>
      <c r="B125" s="5">
        <f>IFERROR(__xludf.DUMMYFUNCTION("""COMPUTED_VALUE"""),1380.35)</f>
        <v>1380.35</v>
      </c>
    </row>
    <row r="126">
      <c r="A126" s="5">
        <f>IFERROR(__xludf.DUMMYFUNCTION("""COMPUTED_VALUE"""),45111.64583333333)</f>
        <v>45111.64583</v>
      </c>
      <c r="B126" s="5">
        <f>IFERROR(__xludf.DUMMYFUNCTION("""COMPUTED_VALUE"""),1367.35)</f>
        <v>1367.35</v>
      </c>
    </row>
    <row r="127">
      <c r="A127" s="5">
        <f>IFERROR(__xludf.DUMMYFUNCTION("""COMPUTED_VALUE"""),45112.64583333333)</f>
        <v>45112.64583</v>
      </c>
      <c r="B127" s="5">
        <f>IFERROR(__xludf.DUMMYFUNCTION("""COMPUTED_VALUE"""),1399.55)</f>
        <v>1399.55</v>
      </c>
    </row>
    <row r="128">
      <c r="A128" s="5">
        <f>IFERROR(__xludf.DUMMYFUNCTION("""COMPUTED_VALUE"""),45113.64583333333)</f>
        <v>45113.64583</v>
      </c>
      <c r="B128" s="5">
        <f>IFERROR(__xludf.DUMMYFUNCTION("""COMPUTED_VALUE"""),1390.2)</f>
        <v>1390.2</v>
      </c>
    </row>
    <row r="129">
      <c r="A129" s="5">
        <f>IFERROR(__xludf.DUMMYFUNCTION("""COMPUTED_VALUE"""),45114.64583333333)</f>
        <v>45114.64583</v>
      </c>
      <c r="B129" s="5">
        <f>IFERROR(__xludf.DUMMYFUNCTION("""COMPUTED_VALUE"""),1357.1)</f>
        <v>1357.1</v>
      </c>
    </row>
    <row r="130">
      <c r="A130" s="5">
        <f>IFERROR(__xludf.DUMMYFUNCTION("""COMPUTED_VALUE"""),45117.64583333333)</f>
        <v>45117.64583</v>
      </c>
      <c r="B130" s="5">
        <f>IFERROR(__xludf.DUMMYFUNCTION("""COMPUTED_VALUE"""),1367.0)</f>
        <v>1367</v>
      </c>
    </row>
    <row r="131">
      <c r="A131" s="5">
        <f>IFERROR(__xludf.DUMMYFUNCTION("""COMPUTED_VALUE"""),45118.64583333333)</f>
        <v>45118.64583</v>
      </c>
      <c r="B131" s="5">
        <f>IFERROR(__xludf.DUMMYFUNCTION("""COMPUTED_VALUE"""),1380.95)</f>
        <v>1380.95</v>
      </c>
    </row>
    <row r="132">
      <c r="A132" s="5">
        <f>IFERROR(__xludf.DUMMYFUNCTION("""COMPUTED_VALUE"""),45119.64583333333)</f>
        <v>45119.64583</v>
      </c>
      <c r="B132" s="5">
        <f>IFERROR(__xludf.DUMMYFUNCTION("""COMPUTED_VALUE"""),1371.45)</f>
        <v>1371.45</v>
      </c>
    </row>
    <row r="133">
      <c r="A133" s="5">
        <f>IFERROR(__xludf.DUMMYFUNCTION("""COMPUTED_VALUE"""),45120.64583333333)</f>
        <v>45120.64583</v>
      </c>
      <c r="B133" s="5">
        <f>IFERROR(__xludf.DUMMYFUNCTION("""COMPUTED_VALUE"""),1376.3)</f>
        <v>1376.3</v>
      </c>
    </row>
    <row r="134">
      <c r="A134" s="5">
        <f>IFERROR(__xludf.DUMMYFUNCTION("""COMPUTED_VALUE"""),45121.64583333333)</f>
        <v>45121.64583</v>
      </c>
      <c r="B134" s="5">
        <f>IFERROR(__xludf.DUMMYFUNCTION("""COMPUTED_VALUE"""),1377.0)</f>
        <v>1377</v>
      </c>
    </row>
    <row r="135">
      <c r="A135" s="5">
        <f>IFERROR(__xludf.DUMMYFUNCTION("""COMPUTED_VALUE"""),45124.64583333333)</f>
        <v>45124.64583</v>
      </c>
      <c r="B135" s="5">
        <f>IFERROR(__xludf.DUMMYFUNCTION("""COMPUTED_VALUE"""),1390.5)</f>
        <v>1390.5</v>
      </c>
    </row>
    <row r="136">
      <c r="A136" s="5">
        <f>IFERROR(__xludf.DUMMYFUNCTION("""COMPUTED_VALUE"""),45125.64583333333)</f>
        <v>45125.64583</v>
      </c>
      <c r="B136" s="5">
        <f>IFERROR(__xludf.DUMMYFUNCTION("""COMPUTED_VALUE"""),1390.25)</f>
        <v>1390.25</v>
      </c>
    </row>
    <row r="137">
      <c r="A137" s="5">
        <f>IFERROR(__xludf.DUMMYFUNCTION("""COMPUTED_VALUE"""),45126.64583333333)</f>
        <v>45126.64583</v>
      </c>
      <c r="B137" s="5">
        <f>IFERROR(__xludf.DUMMYFUNCTION("""COMPUTED_VALUE"""),1419.55)</f>
        <v>1419.55</v>
      </c>
    </row>
    <row r="138">
      <c r="A138" s="5">
        <f>IFERROR(__xludf.DUMMYFUNCTION("""COMPUTED_VALUE"""),45127.64583333333)</f>
        <v>45127.64583</v>
      </c>
      <c r="B138" s="5">
        <f>IFERROR(__xludf.DUMMYFUNCTION("""COMPUTED_VALUE"""),1425.15)</f>
        <v>1425.15</v>
      </c>
    </row>
    <row r="139">
      <c r="A139" s="5">
        <f>IFERROR(__xludf.DUMMYFUNCTION("""COMPUTED_VALUE"""),45128.64583333333)</f>
        <v>45128.64583</v>
      </c>
      <c r="B139" s="5">
        <f>IFERROR(__xludf.DUMMYFUNCTION("""COMPUTED_VALUE"""),1407.35)</f>
        <v>1407.35</v>
      </c>
    </row>
    <row r="140">
      <c r="A140" s="5">
        <f>IFERROR(__xludf.DUMMYFUNCTION("""COMPUTED_VALUE"""),45131.64583333333)</f>
        <v>45131.64583</v>
      </c>
      <c r="B140" s="5">
        <f>IFERROR(__xludf.DUMMYFUNCTION("""COMPUTED_VALUE"""),1435.7)</f>
        <v>1435.7</v>
      </c>
    </row>
    <row r="141">
      <c r="A141" s="5">
        <f>IFERROR(__xludf.DUMMYFUNCTION("""COMPUTED_VALUE"""),45132.64583333333)</f>
        <v>45132.64583</v>
      </c>
      <c r="B141" s="5">
        <f>IFERROR(__xludf.DUMMYFUNCTION("""COMPUTED_VALUE"""),1415.45)</f>
        <v>1415.45</v>
      </c>
    </row>
    <row r="142">
      <c r="A142" s="5">
        <f>IFERROR(__xludf.DUMMYFUNCTION("""COMPUTED_VALUE"""),45133.64583333333)</f>
        <v>45133.64583</v>
      </c>
      <c r="B142" s="5">
        <f>IFERROR(__xludf.DUMMYFUNCTION("""COMPUTED_VALUE"""),1427.7)</f>
        <v>1427.7</v>
      </c>
    </row>
    <row r="143">
      <c r="A143" s="5">
        <f>IFERROR(__xludf.DUMMYFUNCTION("""COMPUTED_VALUE"""),45134.64583333333)</f>
        <v>45134.64583</v>
      </c>
      <c r="B143" s="5">
        <f>IFERROR(__xludf.DUMMYFUNCTION("""COMPUTED_VALUE"""),1415.6)</f>
        <v>1415.6</v>
      </c>
    </row>
    <row r="144">
      <c r="A144" s="5">
        <f>IFERROR(__xludf.DUMMYFUNCTION("""COMPUTED_VALUE"""),45135.64583333333)</f>
        <v>45135.64583</v>
      </c>
      <c r="B144" s="5">
        <f>IFERROR(__xludf.DUMMYFUNCTION("""COMPUTED_VALUE"""),1401.95)</f>
        <v>1401.95</v>
      </c>
    </row>
    <row r="145">
      <c r="A145" s="5">
        <f>IFERROR(__xludf.DUMMYFUNCTION("""COMPUTED_VALUE"""),45138.64583333333)</f>
        <v>45138.64583</v>
      </c>
      <c r="B145" s="5">
        <f>IFERROR(__xludf.DUMMYFUNCTION("""COMPUTED_VALUE"""),1417.75)</f>
        <v>1417.75</v>
      </c>
    </row>
    <row r="146">
      <c r="A146" s="5">
        <f>IFERROR(__xludf.DUMMYFUNCTION("""COMPUTED_VALUE"""),45139.64583333333)</f>
        <v>45139.64583</v>
      </c>
      <c r="B146" s="5">
        <f>IFERROR(__xludf.DUMMYFUNCTION("""COMPUTED_VALUE"""),1394.6)</f>
        <v>1394.6</v>
      </c>
    </row>
    <row r="147">
      <c r="A147" s="5">
        <f>IFERROR(__xludf.DUMMYFUNCTION("""COMPUTED_VALUE"""),45140.64583333333)</f>
        <v>45140.64583</v>
      </c>
      <c r="B147" s="5">
        <f>IFERROR(__xludf.DUMMYFUNCTION("""COMPUTED_VALUE"""),1381.25)</f>
        <v>1381.25</v>
      </c>
    </row>
    <row r="148">
      <c r="A148" s="5">
        <f>IFERROR(__xludf.DUMMYFUNCTION("""COMPUTED_VALUE"""),45141.64583333333)</f>
        <v>45141.64583</v>
      </c>
      <c r="B148" s="5">
        <f>IFERROR(__xludf.DUMMYFUNCTION("""COMPUTED_VALUE"""),1364.5)</f>
        <v>1364.5</v>
      </c>
    </row>
    <row r="149">
      <c r="A149" s="5">
        <f>IFERROR(__xludf.DUMMYFUNCTION("""COMPUTED_VALUE"""),45142.64583333333)</f>
        <v>45142.64583</v>
      </c>
      <c r="B149" s="5">
        <f>IFERROR(__xludf.DUMMYFUNCTION("""COMPUTED_VALUE"""),1409.6)</f>
        <v>1409.6</v>
      </c>
    </row>
    <row r="150">
      <c r="A150" s="5">
        <f>IFERROR(__xludf.DUMMYFUNCTION("""COMPUTED_VALUE"""),45145.64583333333)</f>
        <v>45145.64583</v>
      </c>
      <c r="B150" s="5">
        <f>IFERROR(__xludf.DUMMYFUNCTION("""COMPUTED_VALUE"""),1415.25)</f>
        <v>1415.25</v>
      </c>
    </row>
    <row r="151">
      <c r="A151" s="5">
        <f>IFERROR(__xludf.DUMMYFUNCTION("""COMPUTED_VALUE"""),45146.64583333333)</f>
        <v>45146.64583</v>
      </c>
      <c r="B151" s="5">
        <f>IFERROR(__xludf.DUMMYFUNCTION("""COMPUTED_VALUE"""),1403.95)</f>
        <v>1403.95</v>
      </c>
    </row>
    <row r="152">
      <c r="A152" s="5">
        <f>IFERROR(__xludf.DUMMYFUNCTION("""COMPUTED_VALUE"""),45147.64583333333)</f>
        <v>45147.64583</v>
      </c>
      <c r="B152" s="5">
        <f>IFERROR(__xludf.DUMMYFUNCTION("""COMPUTED_VALUE"""),1408.45)</f>
        <v>1408.45</v>
      </c>
    </row>
    <row r="153">
      <c r="A153" s="5">
        <f>IFERROR(__xludf.DUMMYFUNCTION("""COMPUTED_VALUE"""),45148.64583333333)</f>
        <v>45148.64583</v>
      </c>
      <c r="B153" s="5">
        <f>IFERROR(__xludf.DUMMYFUNCTION("""COMPUTED_VALUE"""),1430.2)</f>
        <v>1430.2</v>
      </c>
    </row>
    <row r="154">
      <c r="A154" s="5">
        <f>IFERROR(__xludf.DUMMYFUNCTION("""COMPUTED_VALUE"""),45149.64583333333)</f>
        <v>45149.64583</v>
      </c>
      <c r="B154" s="5">
        <f>IFERROR(__xludf.DUMMYFUNCTION("""COMPUTED_VALUE"""),1397.25)</f>
        <v>1397.25</v>
      </c>
    </row>
    <row r="155">
      <c r="A155" s="5">
        <f>IFERROR(__xludf.DUMMYFUNCTION("""COMPUTED_VALUE"""),45152.64583333333)</f>
        <v>45152.64583</v>
      </c>
      <c r="B155" s="5">
        <f>IFERROR(__xludf.DUMMYFUNCTION("""COMPUTED_VALUE"""),1388.9)</f>
        <v>1388.9</v>
      </c>
    </row>
    <row r="156">
      <c r="A156" s="5">
        <f>IFERROR(__xludf.DUMMYFUNCTION("""COMPUTED_VALUE"""),45154.64583333333)</f>
        <v>45154.64583</v>
      </c>
      <c r="B156" s="5">
        <f>IFERROR(__xludf.DUMMYFUNCTION("""COMPUTED_VALUE"""),1380.7)</f>
        <v>1380.7</v>
      </c>
    </row>
    <row r="157">
      <c r="A157" s="5">
        <f>IFERROR(__xludf.DUMMYFUNCTION("""COMPUTED_VALUE"""),45155.64583333333)</f>
        <v>45155.64583</v>
      </c>
      <c r="B157" s="5">
        <f>IFERROR(__xludf.DUMMYFUNCTION("""COMPUTED_VALUE"""),1374.3)</f>
        <v>1374.3</v>
      </c>
    </row>
    <row r="158">
      <c r="A158" s="5">
        <f>IFERROR(__xludf.DUMMYFUNCTION("""COMPUTED_VALUE"""),45156.64583333333)</f>
        <v>45156.64583</v>
      </c>
      <c r="B158" s="5">
        <f>IFERROR(__xludf.DUMMYFUNCTION("""COMPUTED_VALUE"""),1371.7)</f>
        <v>1371.7</v>
      </c>
    </row>
    <row r="159">
      <c r="A159" s="5">
        <f>IFERROR(__xludf.DUMMYFUNCTION("""COMPUTED_VALUE"""),45159.64583333333)</f>
        <v>45159.64583</v>
      </c>
      <c r="B159" s="5">
        <f>IFERROR(__xludf.DUMMYFUNCTION("""COMPUTED_VALUE"""),1397.8)</f>
        <v>1397.8</v>
      </c>
    </row>
    <row r="160">
      <c r="A160" s="5">
        <f>IFERROR(__xludf.DUMMYFUNCTION("""COMPUTED_VALUE"""),45160.64583333333)</f>
        <v>45160.64583</v>
      </c>
      <c r="B160" s="5">
        <f>IFERROR(__xludf.DUMMYFUNCTION("""COMPUTED_VALUE"""),1401.15)</f>
        <v>1401.15</v>
      </c>
    </row>
    <row r="161">
      <c r="A161" s="5">
        <f>IFERROR(__xludf.DUMMYFUNCTION("""COMPUTED_VALUE"""),45161.64583333333)</f>
        <v>45161.64583</v>
      </c>
      <c r="B161" s="5">
        <f>IFERROR(__xludf.DUMMYFUNCTION("""COMPUTED_VALUE"""),1401.0)</f>
        <v>1401</v>
      </c>
    </row>
    <row r="162">
      <c r="A162" s="5">
        <f>IFERROR(__xludf.DUMMYFUNCTION("""COMPUTED_VALUE"""),45162.64583333333)</f>
        <v>45162.64583</v>
      </c>
      <c r="B162" s="5">
        <f>IFERROR(__xludf.DUMMYFUNCTION("""COMPUTED_VALUE"""),1425.15)</f>
        <v>1425.15</v>
      </c>
    </row>
    <row r="163">
      <c r="A163" s="5">
        <f>IFERROR(__xludf.DUMMYFUNCTION("""COMPUTED_VALUE"""),45163.64583333333)</f>
        <v>45163.64583</v>
      </c>
      <c r="B163" s="5">
        <f>IFERROR(__xludf.DUMMYFUNCTION("""COMPUTED_VALUE"""),1401.15)</f>
        <v>1401.15</v>
      </c>
    </row>
    <row r="164">
      <c r="A164" s="5">
        <f>IFERROR(__xludf.DUMMYFUNCTION("""COMPUTED_VALUE"""),45166.64583333333)</f>
        <v>45166.64583</v>
      </c>
      <c r="B164" s="5">
        <f>IFERROR(__xludf.DUMMYFUNCTION("""COMPUTED_VALUE"""),1409.45)</f>
        <v>1409.45</v>
      </c>
    </row>
    <row r="165">
      <c r="A165" s="5">
        <f>IFERROR(__xludf.DUMMYFUNCTION("""COMPUTED_VALUE"""),45167.64583333333)</f>
        <v>45167.64583</v>
      </c>
      <c r="B165" s="5">
        <f>IFERROR(__xludf.DUMMYFUNCTION("""COMPUTED_VALUE"""),1400.15)</f>
        <v>1400.15</v>
      </c>
    </row>
    <row r="166">
      <c r="A166" s="5">
        <f>IFERROR(__xludf.DUMMYFUNCTION("""COMPUTED_VALUE"""),45168.64583333333)</f>
        <v>45168.64583</v>
      </c>
      <c r="B166" s="5">
        <f>IFERROR(__xludf.DUMMYFUNCTION("""COMPUTED_VALUE"""),1392.45)</f>
        <v>1392.45</v>
      </c>
    </row>
    <row r="167">
      <c r="A167" s="5">
        <f>IFERROR(__xludf.DUMMYFUNCTION("""COMPUTED_VALUE"""),45169.64583333333)</f>
        <v>45169.64583</v>
      </c>
      <c r="B167" s="5">
        <f>IFERROR(__xludf.DUMMYFUNCTION("""COMPUTED_VALUE"""),1378.15)</f>
        <v>1378.15</v>
      </c>
    </row>
    <row r="168">
      <c r="A168" s="5">
        <f>IFERROR(__xludf.DUMMYFUNCTION("""COMPUTED_VALUE"""),45170.64583333333)</f>
        <v>45170.64583</v>
      </c>
      <c r="B168" s="5">
        <f>IFERROR(__xludf.DUMMYFUNCTION("""COMPUTED_VALUE"""),1416.55)</f>
        <v>1416.55</v>
      </c>
    </row>
    <row r="169">
      <c r="A169" s="5">
        <f>IFERROR(__xludf.DUMMYFUNCTION("""COMPUTED_VALUE"""),45173.64583333333)</f>
        <v>45173.64583</v>
      </c>
      <c r="B169" s="5">
        <f>IFERROR(__xludf.DUMMYFUNCTION("""COMPUTED_VALUE"""),1421.8)</f>
        <v>1421.8</v>
      </c>
    </row>
    <row r="170">
      <c r="A170" s="5">
        <f>IFERROR(__xludf.DUMMYFUNCTION("""COMPUTED_VALUE"""),45174.64583333333)</f>
        <v>45174.64583</v>
      </c>
      <c r="B170" s="5">
        <f>IFERROR(__xludf.DUMMYFUNCTION("""COMPUTED_VALUE"""),1423.75)</f>
        <v>1423.75</v>
      </c>
    </row>
    <row r="171">
      <c r="A171" s="5">
        <f>IFERROR(__xludf.DUMMYFUNCTION("""COMPUTED_VALUE"""),45175.64583333333)</f>
        <v>45175.64583</v>
      </c>
      <c r="B171" s="5">
        <f>IFERROR(__xludf.DUMMYFUNCTION("""COMPUTED_VALUE"""),1408.65)</f>
        <v>1408.65</v>
      </c>
    </row>
    <row r="172">
      <c r="A172" s="5">
        <f>IFERROR(__xludf.DUMMYFUNCTION("""COMPUTED_VALUE"""),45176.64583333333)</f>
        <v>45176.64583</v>
      </c>
      <c r="B172" s="5">
        <f>IFERROR(__xludf.DUMMYFUNCTION("""COMPUTED_VALUE"""),1439.6)</f>
        <v>1439.6</v>
      </c>
    </row>
    <row r="173">
      <c r="A173" s="5">
        <f>IFERROR(__xludf.DUMMYFUNCTION("""COMPUTED_VALUE"""),45177.64583333333)</f>
        <v>45177.64583</v>
      </c>
      <c r="B173" s="5">
        <f>IFERROR(__xludf.DUMMYFUNCTION("""COMPUTED_VALUE"""),1448.85)</f>
        <v>1448.85</v>
      </c>
    </row>
    <row r="174">
      <c r="A174" s="5">
        <f>IFERROR(__xludf.DUMMYFUNCTION("""COMPUTED_VALUE"""),45180.64583333333)</f>
        <v>45180.64583</v>
      </c>
      <c r="B174" s="5">
        <f>IFERROR(__xludf.DUMMYFUNCTION("""COMPUTED_VALUE"""),1450.2)</f>
        <v>1450.2</v>
      </c>
    </row>
    <row r="175">
      <c r="A175" s="5">
        <f>IFERROR(__xludf.DUMMYFUNCTION("""COMPUTED_VALUE"""),45181.64583333333)</f>
        <v>45181.64583</v>
      </c>
      <c r="B175" s="5">
        <f>IFERROR(__xludf.DUMMYFUNCTION("""COMPUTED_VALUE"""),1429.15)</f>
        <v>1429.15</v>
      </c>
    </row>
    <row r="176">
      <c r="A176" s="5">
        <f>IFERROR(__xludf.DUMMYFUNCTION("""COMPUTED_VALUE"""),45182.64583333333)</f>
        <v>45182.64583</v>
      </c>
      <c r="B176" s="5">
        <f>IFERROR(__xludf.DUMMYFUNCTION("""COMPUTED_VALUE"""),1455.05)</f>
        <v>1455.05</v>
      </c>
    </row>
    <row r="177">
      <c r="A177" s="5">
        <f>IFERROR(__xludf.DUMMYFUNCTION("""COMPUTED_VALUE"""),45183.64583333333)</f>
        <v>45183.64583</v>
      </c>
      <c r="B177" s="5">
        <f>IFERROR(__xludf.DUMMYFUNCTION("""COMPUTED_VALUE"""),1458.25)</f>
        <v>1458.25</v>
      </c>
    </row>
    <row r="178">
      <c r="A178" s="5">
        <f>IFERROR(__xludf.DUMMYFUNCTION("""COMPUTED_VALUE"""),45184.64583333333)</f>
        <v>45184.64583</v>
      </c>
      <c r="B178" s="5">
        <f>IFERROR(__xludf.DUMMYFUNCTION("""COMPUTED_VALUE"""),1450.0)</f>
        <v>1450</v>
      </c>
    </row>
    <row r="179">
      <c r="A179" s="5">
        <f>IFERROR(__xludf.DUMMYFUNCTION("""COMPUTED_VALUE"""),45187.64583333333)</f>
        <v>45187.64583</v>
      </c>
      <c r="B179" s="5">
        <f>IFERROR(__xludf.DUMMYFUNCTION("""COMPUTED_VALUE"""),1456.9)</f>
        <v>1456.9</v>
      </c>
    </row>
    <row r="180">
      <c r="A180" s="5">
        <f>IFERROR(__xludf.DUMMYFUNCTION("""COMPUTED_VALUE"""),45189.64583333333)</f>
        <v>45189.64583</v>
      </c>
      <c r="B180" s="5">
        <f>IFERROR(__xludf.DUMMYFUNCTION("""COMPUTED_VALUE"""),1440.45)</f>
        <v>1440.45</v>
      </c>
    </row>
    <row r="181">
      <c r="A181" s="5">
        <f>IFERROR(__xludf.DUMMYFUNCTION("""COMPUTED_VALUE"""),45190.64583333333)</f>
        <v>45190.64583</v>
      </c>
      <c r="B181" s="5">
        <f>IFERROR(__xludf.DUMMYFUNCTION("""COMPUTED_VALUE"""),1411.3)</f>
        <v>1411.3</v>
      </c>
    </row>
    <row r="182">
      <c r="A182" s="5">
        <f>IFERROR(__xludf.DUMMYFUNCTION("""COMPUTED_VALUE"""),45191.64583333333)</f>
        <v>45191.64583</v>
      </c>
      <c r="B182" s="5">
        <f>IFERROR(__xludf.DUMMYFUNCTION("""COMPUTED_VALUE"""),1452.9)</f>
        <v>1452.9</v>
      </c>
    </row>
    <row r="183">
      <c r="A183" s="5">
        <f>IFERROR(__xludf.DUMMYFUNCTION("""COMPUTED_VALUE"""),45194.64583333333)</f>
        <v>45194.64583</v>
      </c>
      <c r="B183" s="5">
        <f>IFERROR(__xludf.DUMMYFUNCTION("""COMPUTED_VALUE"""),1442.75)</f>
        <v>1442.75</v>
      </c>
    </row>
    <row r="184">
      <c r="A184" s="5">
        <f>IFERROR(__xludf.DUMMYFUNCTION("""COMPUTED_VALUE"""),45195.64583333333)</f>
        <v>45195.64583</v>
      </c>
      <c r="B184" s="5">
        <f>IFERROR(__xludf.DUMMYFUNCTION("""COMPUTED_VALUE"""),1423.05)</f>
        <v>1423.05</v>
      </c>
    </row>
    <row r="185">
      <c r="A185" s="5">
        <f>IFERROR(__xludf.DUMMYFUNCTION("""COMPUTED_VALUE"""),45196.64583333333)</f>
        <v>45196.64583</v>
      </c>
      <c r="B185" s="5">
        <f>IFERROR(__xludf.DUMMYFUNCTION("""COMPUTED_VALUE"""),1436.45)</f>
        <v>1436.45</v>
      </c>
    </row>
    <row r="186">
      <c r="A186" s="5">
        <f>IFERROR(__xludf.DUMMYFUNCTION("""COMPUTED_VALUE"""),45197.64583333333)</f>
        <v>45197.64583</v>
      </c>
      <c r="B186" s="5">
        <f>IFERROR(__xludf.DUMMYFUNCTION("""COMPUTED_VALUE"""),1413.0)</f>
        <v>1413</v>
      </c>
    </row>
    <row r="187">
      <c r="A187" s="5">
        <f>IFERROR(__xludf.DUMMYFUNCTION("""COMPUTED_VALUE"""),45198.64583333333)</f>
        <v>45198.64583</v>
      </c>
      <c r="B187" s="5">
        <f>IFERROR(__xludf.DUMMYFUNCTION("""COMPUTED_VALUE"""),1428.85)</f>
        <v>1428.85</v>
      </c>
    </row>
    <row r="188">
      <c r="A188" s="5">
        <f>IFERROR(__xludf.DUMMYFUNCTION("""COMPUTED_VALUE"""),45202.64583333333)</f>
        <v>45202.64583</v>
      </c>
      <c r="B188" s="5">
        <f>IFERROR(__xludf.DUMMYFUNCTION("""COMPUTED_VALUE"""),1435.4)</f>
        <v>1435.4</v>
      </c>
    </row>
    <row r="189">
      <c r="A189" s="5">
        <f>IFERROR(__xludf.DUMMYFUNCTION("""COMPUTED_VALUE"""),45203.64583333333)</f>
        <v>45203.64583</v>
      </c>
      <c r="B189" s="5">
        <f>IFERROR(__xludf.DUMMYFUNCTION("""COMPUTED_VALUE"""),1401.3)</f>
        <v>1401.3</v>
      </c>
    </row>
    <row r="190">
      <c r="A190" s="5">
        <f>IFERROR(__xludf.DUMMYFUNCTION("""COMPUTED_VALUE"""),45204.64583333333)</f>
        <v>45204.64583</v>
      </c>
      <c r="B190" s="5">
        <f>IFERROR(__xludf.DUMMYFUNCTION("""COMPUTED_VALUE"""),1401.85)</f>
        <v>1401.85</v>
      </c>
    </row>
    <row r="191">
      <c r="A191" s="5">
        <f>IFERROR(__xludf.DUMMYFUNCTION("""COMPUTED_VALUE"""),45205.64583333333)</f>
        <v>45205.64583</v>
      </c>
      <c r="B191" s="5">
        <f>IFERROR(__xludf.DUMMYFUNCTION("""COMPUTED_VALUE"""),1434.8)</f>
        <v>1434.8</v>
      </c>
    </row>
    <row r="192">
      <c r="A192" s="5">
        <f>IFERROR(__xludf.DUMMYFUNCTION("""COMPUTED_VALUE"""),45208.64583333333)</f>
        <v>45208.64583</v>
      </c>
      <c r="B192" s="5">
        <f>IFERROR(__xludf.DUMMYFUNCTION("""COMPUTED_VALUE"""),1428.55)</f>
        <v>1428.55</v>
      </c>
    </row>
    <row r="193">
      <c r="A193" s="5">
        <f>IFERROR(__xludf.DUMMYFUNCTION("""COMPUTED_VALUE"""),45209.64583333333)</f>
        <v>45209.64583</v>
      </c>
      <c r="B193" s="5">
        <f>IFERROR(__xludf.DUMMYFUNCTION("""COMPUTED_VALUE"""),1420.55)</f>
        <v>1420.55</v>
      </c>
    </row>
    <row r="194">
      <c r="A194" s="5">
        <f>IFERROR(__xludf.DUMMYFUNCTION("""COMPUTED_VALUE"""),45210.64583333333)</f>
        <v>45210.64583</v>
      </c>
      <c r="B194" s="5">
        <f>IFERROR(__xludf.DUMMYFUNCTION("""COMPUTED_VALUE"""),1421.2)</f>
        <v>1421.2</v>
      </c>
    </row>
    <row r="195">
      <c r="A195" s="5">
        <f>IFERROR(__xludf.DUMMYFUNCTION("""COMPUTED_VALUE"""),45211.64583333333)</f>
        <v>45211.64583</v>
      </c>
      <c r="B195" s="5">
        <f>IFERROR(__xludf.DUMMYFUNCTION("""COMPUTED_VALUE"""),1424.25)</f>
        <v>1424.25</v>
      </c>
    </row>
    <row r="196">
      <c r="A196" s="5">
        <f>IFERROR(__xludf.DUMMYFUNCTION("""COMPUTED_VALUE"""),45212.64583333333)</f>
        <v>45212.64583</v>
      </c>
      <c r="B196" s="5">
        <f>IFERROR(__xludf.DUMMYFUNCTION("""COMPUTED_VALUE"""),1463.7)</f>
        <v>1463.7</v>
      </c>
    </row>
    <row r="197">
      <c r="A197" s="5">
        <f>IFERROR(__xludf.DUMMYFUNCTION("""COMPUTED_VALUE"""),45215.64583333333)</f>
        <v>45215.64583</v>
      </c>
      <c r="B197" s="5">
        <f>IFERROR(__xludf.DUMMYFUNCTION("""COMPUTED_VALUE"""),1446.4)</f>
        <v>1446.4</v>
      </c>
    </row>
    <row r="198">
      <c r="A198" s="5">
        <f>IFERROR(__xludf.DUMMYFUNCTION("""COMPUTED_VALUE"""),45216.64583333333)</f>
        <v>45216.64583</v>
      </c>
      <c r="B198" s="5">
        <f>IFERROR(__xludf.DUMMYFUNCTION("""COMPUTED_VALUE"""),1436.0)</f>
        <v>1436</v>
      </c>
    </row>
    <row r="199">
      <c r="A199" s="5">
        <f>IFERROR(__xludf.DUMMYFUNCTION("""COMPUTED_VALUE"""),45217.64583333333)</f>
        <v>45217.64583</v>
      </c>
      <c r="B199" s="5">
        <f>IFERROR(__xludf.DUMMYFUNCTION("""COMPUTED_VALUE"""),1420.35)</f>
        <v>1420.35</v>
      </c>
    </row>
    <row r="200">
      <c r="A200" s="5">
        <f>IFERROR(__xludf.DUMMYFUNCTION("""COMPUTED_VALUE"""),45218.64583333333)</f>
        <v>45218.64583</v>
      </c>
      <c r="B200" s="5">
        <f>IFERROR(__xludf.DUMMYFUNCTION("""COMPUTED_VALUE"""),1450.35)</f>
        <v>1450.35</v>
      </c>
    </row>
    <row r="201">
      <c r="A201" s="5">
        <f>IFERROR(__xludf.DUMMYFUNCTION("""COMPUTED_VALUE"""),45219.64583333333)</f>
        <v>45219.64583</v>
      </c>
      <c r="B201" s="5">
        <f>IFERROR(__xludf.DUMMYFUNCTION("""COMPUTED_VALUE"""),1469.1)</f>
        <v>1469.1</v>
      </c>
    </row>
    <row r="202">
      <c r="A202" s="5">
        <f>IFERROR(__xludf.DUMMYFUNCTION("""COMPUTED_VALUE"""),45222.64583333333)</f>
        <v>45222.64583</v>
      </c>
      <c r="B202" s="5">
        <f>IFERROR(__xludf.DUMMYFUNCTION("""COMPUTED_VALUE"""),1435.0)</f>
        <v>1435</v>
      </c>
    </row>
    <row r="203">
      <c r="A203" s="5">
        <f>IFERROR(__xludf.DUMMYFUNCTION("""COMPUTED_VALUE"""),45224.64583333333)</f>
        <v>45224.64583</v>
      </c>
      <c r="B203" s="5">
        <f>IFERROR(__xludf.DUMMYFUNCTION("""COMPUTED_VALUE"""),1412.7)</f>
        <v>1412.7</v>
      </c>
    </row>
    <row r="204">
      <c r="A204" s="5">
        <f>IFERROR(__xludf.DUMMYFUNCTION("""COMPUTED_VALUE"""),45225.64583333333)</f>
        <v>45225.64583</v>
      </c>
      <c r="B204" s="5">
        <f>IFERROR(__xludf.DUMMYFUNCTION("""COMPUTED_VALUE"""),1414.65)</f>
        <v>1414.65</v>
      </c>
    </row>
    <row r="205">
      <c r="A205" s="5">
        <f>IFERROR(__xludf.DUMMYFUNCTION("""COMPUTED_VALUE"""),45226.64583333333)</f>
        <v>45226.64583</v>
      </c>
      <c r="B205" s="5">
        <f>IFERROR(__xludf.DUMMYFUNCTION("""COMPUTED_VALUE"""),1441.3)</f>
        <v>1441.3</v>
      </c>
    </row>
    <row r="206">
      <c r="A206" s="5">
        <f>IFERROR(__xludf.DUMMYFUNCTION("""COMPUTED_VALUE"""),45229.64583333333)</f>
        <v>45229.64583</v>
      </c>
      <c r="B206" s="5">
        <f>IFERROR(__xludf.DUMMYFUNCTION("""COMPUTED_VALUE"""),1454.65)</f>
        <v>1454.65</v>
      </c>
    </row>
    <row r="207">
      <c r="A207" s="5">
        <f>IFERROR(__xludf.DUMMYFUNCTION("""COMPUTED_VALUE"""),45230.64583333333)</f>
        <v>45230.64583</v>
      </c>
      <c r="B207" s="5">
        <f>IFERROR(__xludf.DUMMYFUNCTION("""COMPUTED_VALUE"""),1441.3)</f>
        <v>1441.3</v>
      </c>
    </row>
    <row r="208">
      <c r="A208" s="5">
        <f>IFERROR(__xludf.DUMMYFUNCTION("""COMPUTED_VALUE"""),45231.64583333333)</f>
        <v>45231.64583</v>
      </c>
      <c r="B208" s="5">
        <f>IFERROR(__xludf.DUMMYFUNCTION("""COMPUTED_VALUE"""),1432.6)</f>
        <v>1432.6</v>
      </c>
    </row>
    <row r="209">
      <c r="A209" s="5">
        <f>IFERROR(__xludf.DUMMYFUNCTION("""COMPUTED_VALUE"""),45232.64583333333)</f>
        <v>45232.64583</v>
      </c>
      <c r="B209" s="5">
        <f>IFERROR(__xludf.DUMMYFUNCTION("""COMPUTED_VALUE"""),1461.2)</f>
        <v>1461.2</v>
      </c>
    </row>
    <row r="210">
      <c r="A210" s="5">
        <f>IFERROR(__xludf.DUMMYFUNCTION("""COMPUTED_VALUE"""),45233.64583333333)</f>
        <v>45233.64583</v>
      </c>
      <c r="B210" s="5">
        <f>IFERROR(__xludf.DUMMYFUNCTION("""COMPUTED_VALUE"""),1450.25)</f>
        <v>1450.25</v>
      </c>
    </row>
    <row r="211">
      <c r="A211" s="5">
        <f>IFERROR(__xludf.DUMMYFUNCTION("""COMPUTED_VALUE"""),45236.64583333333)</f>
        <v>45236.64583</v>
      </c>
      <c r="B211" s="5">
        <f>IFERROR(__xludf.DUMMYFUNCTION("""COMPUTED_VALUE"""),1470.25)</f>
        <v>1470.25</v>
      </c>
    </row>
    <row r="212">
      <c r="A212" s="5">
        <f>IFERROR(__xludf.DUMMYFUNCTION("""COMPUTED_VALUE"""),45237.64583333333)</f>
        <v>45237.64583</v>
      </c>
      <c r="B212" s="5">
        <f>IFERROR(__xludf.DUMMYFUNCTION("""COMPUTED_VALUE"""),1486.4)</f>
        <v>1486.4</v>
      </c>
    </row>
    <row r="213">
      <c r="A213" s="5">
        <f>IFERROR(__xludf.DUMMYFUNCTION("""COMPUTED_VALUE"""),45238.64583333333)</f>
        <v>45238.64583</v>
      </c>
      <c r="B213" s="5">
        <f>IFERROR(__xludf.DUMMYFUNCTION("""COMPUTED_VALUE"""),1488.95)</f>
        <v>1488.95</v>
      </c>
    </row>
    <row r="214">
      <c r="A214" s="5">
        <f>IFERROR(__xludf.DUMMYFUNCTION("""COMPUTED_VALUE"""),45239.64583333333)</f>
        <v>45239.64583</v>
      </c>
      <c r="B214" s="5">
        <f>IFERROR(__xludf.DUMMYFUNCTION("""COMPUTED_VALUE"""),1507.35)</f>
        <v>1507.35</v>
      </c>
    </row>
    <row r="215">
      <c r="A215" s="5">
        <f>IFERROR(__xludf.DUMMYFUNCTION("""COMPUTED_VALUE"""),45240.64583333333)</f>
        <v>45240.64583</v>
      </c>
      <c r="B215" s="5">
        <f>IFERROR(__xludf.DUMMYFUNCTION("""COMPUTED_VALUE"""),1498.8)</f>
        <v>1498.8</v>
      </c>
    </row>
    <row r="216">
      <c r="A216" s="5">
        <f>IFERROR(__xludf.DUMMYFUNCTION("""COMPUTED_VALUE"""),45243.64583333333)</f>
        <v>45243.64583</v>
      </c>
      <c r="B216" s="5">
        <f>IFERROR(__xludf.DUMMYFUNCTION("""COMPUTED_VALUE"""),1509.6)</f>
        <v>1509.6</v>
      </c>
    </row>
    <row r="217">
      <c r="A217" s="5">
        <f>IFERROR(__xludf.DUMMYFUNCTION("""COMPUTED_VALUE"""),45245.64583333333)</f>
        <v>45245.64583</v>
      </c>
      <c r="B217" s="5">
        <f>IFERROR(__xludf.DUMMYFUNCTION("""COMPUTED_VALUE"""),1493.95)</f>
        <v>1493.95</v>
      </c>
    </row>
    <row r="218">
      <c r="A218" s="5">
        <f>IFERROR(__xludf.DUMMYFUNCTION("""COMPUTED_VALUE"""),45246.64583333333)</f>
        <v>45246.64583</v>
      </c>
      <c r="B218" s="5">
        <f>IFERROR(__xludf.DUMMYFUNCTION("""COMPUTED_VALUE"""),1498.65)</f>
        <v>1498.65</v>
      </c>
    </row>
    <row r="219">
      <c r="A219" s="5">
        <f>IFERROR(__xludf.DUMMYFUNCTION("""COMPUTED_VALUE"""),45247.64583333333)</f>
        <v>45247.64583</v>
      </c>
      <c r="B219" s="5">
        <f>IFERROR(__xludf.DUMMYFUNCTION("""COMPUTED_VALUE"""),1498.45)</f>
        <v>1498.45</v>
      </c>
    </row>
    <row r="220">
      <c r="A220" s="5">
        <f>IFERROR(__xludf.DUMMYFUNCTION("""COMPUTED_VALUE"""),45250.64583333333)</f>
        <v>45250.64583</v>
      </c>
      <c r="B220" s="5">
        <f>IFERROR(__xludf.DUMMYFUNCTION("""COMPUTED_VALUE"""),1504.8)</f>
        <v>1504.8</v>
      </c>
    </row>
    <row r="221">
      <c r="A221" s="5">
        <f>IFERROR(__xludf.DUMMYFUNCTION("""COMPUTED_VALUE"""),45251.64583333333)</f>
        <v>45251.64583</v>
      </c>
      <c r="B221" s="5">
        <f>IFERROR(__xludf.DUMMYFUNCTION("""COMPUTED_VALUE"""),1502.05)</f>
        <v>1502.05</v>
      </c>
    </row>
    <row r="222">
      <c r="A222" s="5">
        <f>IFERROR(__xludf.DUMMYFUNCTION("""COMPUTED_VALUE"""),45252.64583333333)</f>
        <v>45252.64583</v>
      </c>
      <c r="B222" s="5">
        <f>IFERROR(__xludf.DUMMYFUNCTION("""COMPUTED_VALUE"""),1470.4)</f>
        <v>1470.4</v>
      </c>
    </row>
    <row r="223">
      <c r="A223" s="5">
        <f>IFERROR(__xludf.DUMMYFUNCTION("""COMPUTED_VALUE"""),45253.64583333333)</f>
        <v>45253.64583</v>
      </c>
      <c r="B223" s="5">
        <f>IFERROR(__xludf.DUMMYFUNCTION("""COMPUTED_VALUE"""),1486.1)</f>
        <v>1486.1</v>
      </c>
    </row>
    <row r="224">
      <c r="A224" s="5">
        <f>IFERROR(__xludf.DUMMYFUNCTION("""COMPUTED_VALUE"""),45254.64583333333)</f>
        <v>45254.64583</v>
      </c>
      <c r="B224" s="5">
        <f>IFERROR(__xludf.DUMMYFUNCTION("""COMPUTED_VALUE"""),1476.2)</f>
        <v>1476.2</v>
      </c>
    </row>
    <row r="225">
      <c r="A225" s="5">
        <f>IFERROR(__xludf.DUMMYFUNCTION("""COMPUTED_VALUE"""),45258.64583333333)</f>
        <v>45258.64583</v>
      </c>
      <c r="B225" s="5">
        <f>IFERROR(__xludf.DUMMYFUNCTION("""COMPUTED_VALUE"""),1477.55)</f>
        <v>1477.55</v>
      </c>
    </row>
    <row r="226">
      <c r="A226" s="5">
        <f>IFERROR(__xludf.DUMMYFUNCTION("""COMPUTED_VALUE"""),45259.64583333333)</f>
        <v>45259.64583</v>
      </c>
      <c r="B226" s="5">
        <f>IFERROR(__xludf.DUMMYFUNCTION("""COMPUTED_VALUE"""),1483.55)</f>
        <v>1483.55</v>
      </c>
    </row>
    <row r="227">
      <c r="A227" s="5">
        <f>IFERROR(__xludf.DUMMYFUNCTION("""COMPUTED_VALUE"""),45260.64583333333)</f>
        <v>45260.64583</v>
      </c>
      <c r="B227" s="5">
        <f>IFERROR(__xludf.DUMMYFUNCTION("""COMPUTED_VALUE"""),1466.1)</f>
        <v>1466.1</v>
      </c>
    </row>
    <row r="228">
      <c r="A228" s="5">
        <f>IFERROR(__xludf.DUMMYFUNCTION("""COMPUTED_VALUE"""),45261.64583333333)</f>
        <v>45261.64583</v>
      </c>
      <c r="B228" s="5">
        <f>IFERROR(__xludf.DUMMYFUNCTION("""COMPUTED_VALUE"""),1461.05)</f>
        <v>1461.05</v>
      </c>
    </row>
    <row r="229">
      <c r="A229" s="5">
        <f>IFERROR(__xludf.DUMMYFUNCTION("""COMPUTED_VALUE"""),45264.64583333333)</f>
        <v>45264.64583</v>
      </c>
      <c r="B229" s="5">
        <f>IFERROR(__xludf.DUMMYFUNCTION("""COMPUTED_VALUE"""),1514.65)</f>
        <v>1514.65</v>
      </c>
    </row>
    <row r="230">
      <c r="A230" s="5">
        <f>IFERROR(__xludf.DUMMYFUNCTION("""COMPUTED_VALUE"""),45265.64583333333)</f>
        <v>45265.64583</v>
      </c>
      <c r="B230" s="5">
        <f>IFERROR(__xludf.DUMMYFUNCTION("""COMPUTED_VALUE"""),1506.6)</f>
        <v>1506.6</v>
      </c>
    </row>
    <row r="231">
      <c r="A231" s="5">
        <f>IFERROR(__xludf.DUMMYFUNCTION("""COMPUTED_VALUE"""),45266.64583333333)</f>
        <v>45266.64583</v>
      </c>
      <c r="B231" s="5">
        <f>IFERROR(__xludf.DUMMYFUNCTION("""COMPUTED_VALUE"""),1501.6)</f>
        <v>1501.6</v>
      </c>
    </row>
    <row r="232">
      <c r="A232" s="5">
        <f>IFERROR(__xludf.DUMMYFUNCTION("""COMPUTED_VALUE"""),45267.64583333333)</f>
        <v>45267.64583</v>
      </c>
      <c r="B232" s="5">
        <f>IFERROR(__xludf.DUMMYFUNCTION("""COMPUTED_VALUE"""),1504.75)</f>
        <v>1504.75</v>
      </c>
    </row>
    <row r="233">
      <c r="A233" s="5">
        <f>IFERROR(__xludf.DUMMYFUNCTION("""COMPUTED_VALUE"""),45268.64583333333)</f>
        <v>45268.64583</v>
      </c>
      <c r="B233" s="5">
        <f>IFERROR(__xludf.DUMMYFUNCTION("""COMPUTED_VALUE"""),1508.95)</f>
        <v>1508.95</v>
      </c>
    </row>
    <row r="234">
      <c r="A234" s="5">
        <f>IFERROR(__xludf.DUMMYFUNCTION("""COMPUTED_VALUE"""),45271.64583333333)</f>
        <v>45271.64583</v>
      </c>
      <c r="B234" s="5">
        <f>IFERROR(__xludf.DUMMYFUNCTION("""COMPUTED_VALUE"""),1521.85)</f>
        <v>1521.85</v>
      </c>
    </row>
    <row r="235">
      <c r="A235" s="5">
        <f>IFERROR(__xludf.DUMMYFUNCTION("""COMPUTED_VALUE"""),45272.64583333333)</f>
        <v>45272.64583</v>
      </c>
      <c r="B235" s="5">
        <f>IFERROR(__xludf.DUMMYFUNCTION("""COMPUTED_VALUE"""),1497.0)</f>
        <v>1497</v>
      </c>
    </row>
    <row r="236">
      <c r="A236" s="5">
        <f>IFERROR(__xludf.DUMMYFUNCTION("""COMPUTED_VALUE"""),45273.64583333333)</f>
        <v>45273.64583</v>
      </c>
      <c r="B236" s="5">
        <f>IFERROR(__xludf.DUMMYFUNCTION("""COMPUTED_VALUE"""),1506.9)</f>
        <v>1506.9</v>
      </c>
    </row>
    <row r="237">
      <c r="A237" s="5">
        <f>IFERROR(__xludf.DUMMYFUNCTION("""COMPUTED_VALUE"""),45274.64583333333)</f>
        <v>45274.64583</v>
      </c>
      <c r="B237" s="5">
        <f>IFERROR(__xludf.DUMMYFUNCTION("""COMPUTED_VALUE"""),1551.7)</f>
        <v>1551.7</v>
      </c>
    </row>
    <row r="238">
      <c r="A238" s="5">
        <f>IFERROR(__xludf.DUMMYFUNCTION("""COMPUTED_VALUE"""),45275.64583333333)</f>
        <v>45275.64583</v>
      </c>
      <c r="B238" s="5">
        <f>IFERROR(__xludf.DUMMYFUNCTION("""COMPUTED_VALUE"""),1570.8)</f>
        <v>1570.8</v>
      </c>
    </row>
    <row r="239">
      <c r="A239" s="5">
        <f>IFERROR(__xludf.DUMMYFUNCTION("""COMPUTED_VALUE"""),45278.64583333333)</f>
        <v>45278.64583</v>
      </c>
      <c r="B239" s="5">
        <f>IFERROR(__xludf.DUMMYFUNCTION("""COMPUTED_VALUE"""),1556.35)</f>
        <v>1556.35</v>
      </c>
    </row>
    <row r="240">
      <c r="A240" s="5">
        <f>IFERROR(__xludf.DUMMYFUNCTION("""COMPUTED_VALUE"""),45279.64583333333)</f>
        <v>45279.64583</v>
      </c>
      <c r="B240" s="5">
        <f>IFERROR(__xludf.DUMMYFUNCTION("""COMPUTED_VALUE"""),1566.55)</f>
        <v>1566.55</v>
      </c>
    </row>
    <row r="241">
      <c r="A241" s="5">
        <f>IFERROR(__xludf.DUMMYFUNCTION("""COMPUTED_VALUE"""),45280.64583333333)</f>
        <v>45280.64583</v>
      </c>
      <c r="B241" s="5">
        <f>IFERROR(__xludf.DUMMYFUNCTION("""COMPUTED_VALUE"""),1556.15)</f>
        <v>1556.15</v>
      </c>
    </row>
    <row r="242">
      <c r="A242" s="5">
        <f>IFERROR(__xludf.DUMMYFUNCTION("""COMPUTED_VALUE"""),45281.64583333333)</f>
        <v>45281.64583</v>
      </c>
      <c r="B242" s="5">
        <f>IFERROR(__xludf.DUMMYFUNCTION("""COMPUTED_VALUE"""),1570.0)</f>
        <v>1570</v>
      </c>
    </row>
    <row r="243">
      <c r="A243" s="5">
        <f>IFERROR(__xludf.DUMMYFUNCTION("""COMPUTED_VALUE"""),45282.64583333333)</f>
        <v>45282.64583</v>
      </c>
      <c r="B243" s="5">
        <f>IFERROR(__xludf.DUMMYFUNCTION("""COMPUTED_VALUE"""),1562.35)</f>
        <v>1562.35</v>
      </c>
    </row>
    <row r="244">
      <c r="A244" s="5">
        <f>IFERROR(__xludf.DUMMYFUNCTION("""COMPUTED_VALUE"""),45286.64583333333)</f>
        <v>45286.64583</v>
      </c>
      <c r="B244" s="5">
        <f>IFERROR(__xludf.DUMMYFUNCTION("""COMPUTED_VALUE"""),1570.8)</f>
        <v>1570.8</v>
      </c>
    </row>
    <row r="245">
      <c r="A245" s="5">
        <f>IFERROR(__xludf.DUMMYFUNCTION("""COMPUTED_VALUE"""),45287.64583333333)</f>
        <v>45287.64583</v>
      </c>
      <c r="B245" s="5">
        <f>IFERROR(__xludf.DUMMYFUNCTION("""COMPUTED_VALUE"""),1597.45)</f>
        <v>1597.45</v>
      </c>
    </row>
    <row r="246">
      <c r="A246" s="5">
        <f>IFERROR(__xludf.DUMMYFUNCTION("""COMPUTED_VALUE"""),45288.64583333333)</f>
        <v>45288.64583</v>
      </c>
      <c r="B246" s="5">
        <f>IFERROR(__xludf.DUMMYFUNCTION("""COMPUTED_VALUE"""),1610.55)</f>
        <v>1610.55</v>
      </c>
    </row>
    <row r="247">
      <c r="A247" s="5">
        <f>IFERROR(__xludf.DUMMYFUNCTION("""COMPUTED_VALUE"""),45289.64583333333)</f>
        <v>45289.64583</v>
      </c>
      <c r="B247" s="5">
        <f>IFERROR(__xludf.DUMMYFUNCTION("""COMPUTED_VALUE"""),1598.95)</f>
        <v>1598.95</v>
      </c>
    </row>
    <row r="248">
      <c r="A248" s="5">
        <f>IFERROR(__xludf.DUMMYFUNCTION("""COMPUTED_VALUE"""),45292.64583333333)</f>
        <v>45292.64583</v>
      </c>
      <c r="B248" s="5">
        <f>IFERROR(__xludf.DUMMYFUNCTION("""COMPUTED_VALUE"""),1598.85)</f>
        <v>1598.85</v>
      </c>
    </row>
    <row r="249">
      <c r="A249" s="5">
        <f>IFERROR(__xludf.DUMMYFUNCTION("""COMPUTED_VALUE"""),45293.64583333333)</f>
        <v>45293.64583</v>
      </c>
      <c r="B249" s="5">
        <f>IFERROR(__xludf.DUMMYFUNCTION("""COMPUTED_VALUE"""),1575.6)</f>
        <v>1575.6</v>
      </c>
    </row>
    <row r="250">
      <c r="A250" s="5">
        <f>IFERROR(__xludf.DUMMYFUNCTION("""COMPUTED_VALUE"""),45294.64583333333)</f>
        <v>45294.64583</v>
      </c>
      <c r="B250" s="5">
        <f>IFERROR(__xludf.DUMMYFUNCTION("""COMPUTED_VALUE"""),1601.15)</f>
        <v>1601.15</v>
      </c>
    </row>
    <row r="251">
      <c r="A251" s="5">
        <f>IFERROR(__xludf.DUMMYFUNCTION("""COMPUTED_VALUE"""),45295.64583333333)</f>
        <v>45295.64583</v>
      </c>
      <c r="B251" s="5">
        <f>IFERROR(__xludf.DUMMYFUNCTION("""COMPUTED_VALUE"""),1648.55)</f>
        <v>1648.55</v>
      </c>
    </row>
    <row r="252">
      <c r="A252" s="5">
        <f>IFERROR(__xludf.DUMMYFUNCTION("""COMPUTED_VALUE"""),45296.64583333333)</f>
        <v>45296.64583</v>
      </c>
      <c r="B252" s="5">
        <f>IFERROR(__xludf.DUMMYFUNCTION("""COMPUTED_VALUE"""),1643.2)</f>
        <v>1643.2</v>
      </c>
    </row>
    <row r="253">
      <c r="A253" s="5">
        <f>IFERROR(__xludf.DUMMYFUNCTION("""COMPUTED_VALUE"""),45299.64583333333)</f>
        <v>45299.64583</v>
      </c>
      <c r="B253" s="5">
        <f>IFERROR(__xludf.DUMMYFUNCTION("""COMPUTED_VALUE"""),1627.1)</f>
        <v>1627.1</v>
      </c>
    </row>
    <row r="254">
      <c r="A254" s="5">
        <f>IFERROR(__xludf.DUMMYFUNCTION("""COMPUTED_VALUE"""),45300.64583333333)</f>
        <v>45300.64583</v>
      </c>
      <c r="B254" s="5">
        <f>IFERROR(__xludf.DUMMYFUNCTION("""COMPUTED_VALUE"""),1625.1)</f>
        <v>1625.1</v>
      </c>
    </row>
    <row r="255">
      <c r="A255" s="5">
        <f>IFERROR(__xludf.DUMMYFUNCTION("""COMPUTED_VALUE"""),45301.64583333333)</f>
        <v>45301.64583</v>
      </c>
      <c r="B255" s="5">
        <f>IFERROR(__xludf.DUMMYFUNCTION("""COMPUTED_VALUE"""),1640.15)</f>
        <v>1640.15</v>
      </c>
    </row>
    <row r="256">
      <c r="A256" s="5">
        <f>IFERROR(__xludf.DUMMYFUNCTION("""COMPUTED_VALUE"""),45302.64583333333)</f>
        <v>45302.64583</v>
      </c>
      <c r="B256" s="5">
        <f>IFERROR(__xludf.DUMMYFUNCTION("""COMPUTED_VALUE"""),1657.85)</f>
        <v>1657.85</v>
      </c>
    </row>
    <row r="257">
      <c r="A257" s="5">
        <f>IFERROR(__xludf.DUMMYFUNCTION("""COMPUTED_VALUE"""),45303.64583333333)</f>
        <v>45303.64583</v>
      </c>
      <c r="B257" s="5">
        <f>IFERROR(__xludf.DUMMYFUNCTION("""COMPUTED_VALUE"""),1674.0)</f>
        <v>1674</v>
      </c>
    </row>
    <row r="258">
      <c r="A258" s="5">
        <f>IFERROR(__xludf.DUMMYFUNCTION("""COMPUTED_VALUE"""),45306.64583333333)</f>
        <v>45306.64583</v>
      </c>
      <c r="B258" s="5">
        <f>IFERROR(__xludf.DUMMYFUNCTION("""COMPUTED_VALUE"""),1688.85)</f>
        <v>1688.85</v>
      </c>
    </row>
    <row r="259">
      <c r="A259" s="5">
        <f>IFERROR(__xludf.DUMMYFUNCTION("""COMPUTED_VALUE"""),45307.64583333333)</f>
        <v>45307.64583</v>
      </c>
      <c r="B259" s="5">
        <f>IFERROR(__xludf.DUMMYFUNCTION("""COMPUTED_VALUE"""),1667.05)</f>
        <v>1667.05</v>
      </c>
    </row>
    <row r="260">
      <c r="A260" s="5">
        <f>IFERROR(__xludf.DUMMYFUNCTION("""COMPUTED_VALUE"""),45308.64583333333)</f>
        <v>45308.64583</v>
      </c>
      <c r="B260" s="5">
        <f>IFERROR(__xludf.DUMMYFUNCTION("""COMPUTED_VALUE"""),1643.9)</f>
        <v>1643.9</v>
      </c>
    </row>
    <row r="261">
      <c r="A261" s="5">
        <f>IFERROR(__xludf.DUMMYFUNCTION("""COMPUTED_VALUE"""),45309.64583333333)</f>
        <v>45309.64583</v>
      </c>
      <c r="B261" s="5">
        <f>IFERROR(__xludf.DUMMYFUNCTION("""COMPUTED_VALUE"""),1612.9)</f>
        <v>1612.9</v>
      </c>
    </row>
    <row r="262">
      <c r="A262" s="5">
        <f>IFERROR(__xludf.DUMMYFUNCTION("""COMPUTED_VALUE"""),45310.64583333333)</f>
        <v>45310.64583</v>
      </c>
      <c r="B262" s="5">
        <f>IFERROR(__xludf.DUMMYFUNCTION("""COMPUTED_VALUE"""),1561.1)</f>
        <v>1561.1</v>
      </c>
    </row>
    <row r="263">
      <c r="A263" s="5">
        <f>IFERROR(__xludf.DUMMYFUNCTION("""COMPUTED_VALUE"""),45314.64583333333)</f>
        <v>45314.64583</v>
      </c>
      <c r="B263" s="5">
        <f>IFERROR(__xludf.DUMMYFUNCTION("""COMPUTED_VALUE"""),1441.7)</f>
        <v>1441.7</v>
      </c>
    </row>
    <row r="264">
      <c r="A264" s="5">
        <f>IFERROR(__xludf.DUMMYFUNCTION("""COMPUTED_VALUE"""),45315.64583333333)</f>
        <v>45315.64583</v>
      </c>
      <c r="B264" s="5">
        <f>IFERROR(__xludf.DUMMYFUNCTION("""COMPUTED_VALUE"""),1490.85)</f>
        <v>1490.85</v>
      </c>
    </row>
    <row r="265">
      <c r="A265" s="5">
        <f>IFERROR(__xludf.DUMMYFUNCTION("""COMPUTED_VALUE"""),45316.64583333333)</f>
        <v>45316.64583</v>
      </c>
      <c r="B265" s="5">
        <f>IFERROR(__xludf.DUMMYFUNCTION("""COMPUTED_VALUE"""),1512.0)</f>
        <v>1512</v>
      </c>
    </row>
    <row r="266">
      <c r="A266" s="5">
        <f>IFERROR(__xludf.DUMMYFUNCTION("""COMPUTED_VALUE"""),45320.64583333333)</f>
        <v>45320.64583</v>
      </c>
      <c r="B266" s="5">
        <f>IFERROR(__xludf.DUMMYFUNCTION("""COMPUTED_VALUE"""),1526.8)</f>
        <v>1526.8</v>
      </c>
    </row>
    <row r="267">
      <c r="A267" s="5">
        <f>IFERROR(__xludf.DUMMYFUNCTION("""COMPUTED_VALUE"""),45321.64583333333)</f>
        <v>45321.64583</v>
      </c>
      <c r="B267" s="5">
        <f>IFERROR(__xludf.DUMMYFUNCTION("""COMPUTED_VALUE"""),1519.9)</f>
        <v>1519.9</v>
      </c>
    </row>
    <row r="268">
      <c r="A268" s="5">
        <f>IFERROR(__xludf.DUMMYFUNCTION("""COMPUTED_VALUE"""),45322.64583333333)</f>
        <v>45322.64583</v>
      </c>
      <c r="B268" s="5">
        <f>IFERROR(__xludf.DUMMYFUNCTION("""COMPUTED_VALUE"""),1534.05)</f>
        <v>1534.05</v>
      </c>
    </row>
    <row r="269">
      <c r="A269" s="5">
        <f>IFERROR(__xludf.DUMMYFUNCTION("""COMPUTED_VALUE"""),45323.64583333333)</f>
        <v>45323.64583</v>
      </c>
      <c r="B269" s="5">
        <f>IFERROR(__xludf.DUMMYFUNCTION("""COMPUTED_VALUE"""),1541.15)</f>
        <v>1541.15</v>
      </c>
    </row>
    <row r="270">
      <c r="A270" s="5">
        <f>IFERROR(__xludf.DUMMYFUNCTION("""COMPUTED_VALUE"""),45324.64583333333)</f>
        <v>45324.64583</v>
      </c>
      <c r="B270" s="5">
        <f>IFERROR(__xludf.DUMMYFUNCTION("""COMPUTED_VALUE"""),1533.75)</f>
        <v>1533.75</v>
      </c>
    </row>
    <row r="271">
      <c r="A271" s="5">
        <f>IFERROR(__xludf.DUMMYFUNCTION("""COMPUTED_VALUE"""),45327.64583333333)</f>
        <v>45327.64583</v>
      </c>
      <c r="B271" s="5">
        <f>IFERROR(__xludf.DUMMYFUNCTION("""COMPUTED_VALUE"""),1537.8)</f>
        <v>1537.8</v>
      </c>
    </row>
    <row r="272">
      <c r="A272" s="5">
        <f>IFERROR(__xludf.DUMMYFUNCTION("""COMPUTED_VALUE"""),45328.64583333333)</f>
        <v>45328.64583</v>
      </c>
      <c r="B272" s="5">
        <f>IFERROR(__xludf.DUMMYFUNCTION("""COMPUTED_VALUE"""),1511.4)</f>
        <v>1511.4</v>
      </c>
    </row>
    <row r="273">
      <c r="A273" s="5">
        <f>IFERROR(__xludf.DUMMYFUNCTION("""COMPUTED_VALUE"""),45329.64583333333)</f>
        <v>45329.64583</v>
      </c>
      <c r="B273" s="5">
        <f>IFERROR(__xludf.DUMMYFUNCTION("""COMPUTED_VALUE"""),1515.35)</f>
        <v>1515.35</v>
      </c>
    </row>
    <row r="274">
      <c r="A274" s="5">
        <f>IFERROR(__xludf.DUMMYFUNCTION("""COMPUTED_VALUE"""),45330.64583333333)</f>
        <v>45330.64583</v>
      </c>
      <c r="B274" s="5">
        <f>IFERROR(__xludf.DUMMYFUNCTION("""COMPUTED_VALUE"""),1477.3)</f>
        <v>1477.3</v>
      </c>
    </row>
    <row r="275">
      <c r="A275" s="5">
        <f>IFERROR(__xludf.DUMMYFUNCTION("""COMPUTED_VALUE"""),45331.64583333333)</f>
        <v>45331.64583</v>
      </c>
      <c r="B275" s="5">
        <f>IFERROR(__xludf.DUMMYFUNCTION("""COMPUTED_VALUE"""),1486.25)</f>
        <v>1486.25</v>
      </c>
    </row>
    <row r="276">
      <c r="A276" s="5">
        <f>IFERROR(__xludf.DUMMYFUNCTION("""COMPUTED_VALUE"""),45334.64583333333)</f>
        <v>45334.64583</v>
      </c>
      <c r="B276" s="5">
        <f>IFERROR(__xludf.DUMMYFUNCTION("""COMPUTED_VALUE"""),1447.15)</f>
        <v>1447.15</v>
      </c>
    </row>
    <row r="277">
      <c r="A277" s="5">
        <f>IFERROR(__xludf.DUMMYFUNCTION("""COMPUTED_VALUE"""),45335.64583333333)</f>
        <v>45335.64583</v>
      </c>
      <c r="B277" s="5">
        <f>IFERROR(__xludf.DUMMYFUNCTION("""COMPUTED_VALUE"""),1463.9)</f>
        <v>1463.9</v>
      </c>
    </row>
    <row r="278">
      <c r="A278" s="5">
        <f>IFERROR(__xludf.DUMMYFUNCTION("""COMPUTED_VALUE"""),45336.64583333333)</f>
        <v>45336.64583</v>
      </c>
      <c r="B278" s="5">
        <f>IFERROR(__xludf.DUMMYFUNCTION("""COMPUTED_VALUE"""),1481.5)</f>
        <v>1481.5</v>
      </c>
    </row>
    <row r="279">
      <c r="A279" s="5">
        <f>IFERROR(__xludf.DUMMYFUNCTION("""COMPUTED_VALUE"""),45337.64583333333)</f>
        <v>45337.64583</v>
      </c>
      <c r="B279" s="5">
        <f>IFERROR(__xludf.DUMMYFUNCTION("""COMPUTED_VALUE"""),1476.95)</f>
        <v>1476.95</v>
      </c>
    </row>
    <row r="280">
      <c r="A280" s="5">
        <f>IFERROR(__xludf.DUMMYFUNCTION("""COMPUTED_VALUE"""),45338.64583333333)</f>
        <v>45338.64583</v>
      </c>
      <c r="B280" s="5">
        <f>IFERROR(__xludf.DUMMYFUNCTION("""COMPUTED_VALUE"""),1493.65)</f>
        <v>1493.65</v>
      </c>
    </row>
    <row r="281">
      <c r="A281" s="5">
        <f>IFERROR(__xludf.DUMMYFUNCTION("""COMPUTED_VALUE"""),45341.64583333333)</f>
        <v>45341.64583</v>
      </c>
      <c r="B281" s="5">
        <f>IFERROR(__xludf.DUMMYFUNCTION("""COMPUTED_VALUE"""),1483.6)</f>
        <v>1483.6</v>
      </c>
    </row>
    <row r="282">
      <c r="A282" s="5">
        <f>IFERROR(__xludf.DUMMYFUNCTION("""COMPUTED_VALUE"""),45342.64583333333)</f>
        <v>45342.64583</v>
      </c>
      <c r="B282" s="5">
        <f>IFERROR(__xludf.DUMMYFUNCTION("""COMPUTED_VALUE"""),1504.2)</f>
        <v>1504.2</v>
      </c>
    </row>
    <row r="283">
      <c r="A283" s="5">
        <f>IFERROR(__xludf.DUMMYFUNCTION("""COMPUTED_VALUE"""),45343.64583333333)</f>
        <v>45343.64583</v>
      </c>
      <c r="B283" s="5">
        <f>IFERROR(__xludf.DUMMYFUNCTION("""COMPUTED_VALUE"""),1517.25)</f>
        <v>1517.25</v>
      </c>
    </row>
    <row r="284">
      <c r="A284" s="5">
        <f>IFERROR(__xludf.DUMMYFUNCTION("""COMPUTED_VALUE"""),45344.64583333333)</f>
        <v>45344.64583</v>
      </c>
      <c r="B284" s="5">
        <f>IFERROR(__xludf.DUMMYFUNCTION("""COMPUTED_VALUE"""),1489.15)</f>
        <v>1489.15</v>
      </c>
    </row>
    <row r="285">
      <c r="A285" s="5">
        <f>IFERROR(__xludf.DUMMYFUNCTION("""COMPUTED_VALUE"""),45345.64583333333)</f>
        <v>45345.64583</v>
      </c>
      <c r="B285" s="5">
        <f>IFERROR(__xludf.DUMMYFUNCTION("""COMPUTED_VALUE"""),1480.3)</f>
        <v>1480.3</v>
      </c>
    </row>
    <row r="286">
      <c r="A286" s="5">
        <f>IFERROR(__xludf.DUMMYFUNCTION("""COMPUTED_VALUE"""),45348.64583333333)</f>
        <v>45348.64583</v>
      </c>
      <c r="B286" s="5">
        <f>IFERROR(__xludf.DUMMYFUNCTION("""COMPUTED_VALUE"""),1466.5)</f>
        <v>1466.5</v>
      </c>
    </row>
    <row r="287">
      <c r="A287" s="5">
        <f>IFERROR(__xludf.DUMMYFUNCTION("""COMPUTED_VALUE"""),45349.64583333333)</f>
        <v>45349.64583</v>
      </c>
      <c r="B287" s="5">
        <f>IFERROR(__xludf.DUMMYFUNCTION("""COMPUTED_VALUE"""),1493.05)</f>
        <v>1493.05</v>
      </c>
    </row>
    <row r="288">
      <c r="A288" s="5">
        <f>IFERROR(__xludf.DUMMYFUNCTION("""COMPUTED_VALUE"""),45350.64583333333)</f>
        <v>45350.64583</v>
      </c>
      <c r="B288" s="5">
        <f>IFERROR(__xludf.DUMMYFUNCTION("""COMPUTED_VALUE"""),1449.2)</f>
        <v>1449.2</v>
      </c>
    </row>
    <row r="289">
      <c r="A289" s="5">
        <f>IFERROR(__xludf.DUMMYFUNCTION("""COMPUTED_VALUE"""),45351.64583333333)</f>
        <v>45351.64583</v>
      </c>
      <c r="B289" s="5">
        <f>IFERROR(__xludf.DUMMYFUNCTION("""COMPUTED_VALUE"""),1474.9)</f>
        <v>1474.9</v>
      </c>
    </row>
    <row r="290">
      <c r="A290" s="5">
        <f>IFERROR(__xludf.DUMMYFUNCTION("""COMPUTED_VALUE"""),45352.64583333333)</f>
        <v>45352.64583</v>
      </c>
      <c r="B290" s="5">
        <f>IFERROR(__xludf.DUMMYFUNCTION("""COMPUTED_VALUE"""),1526.65)</f>
        <v>1526.65</v>
      </c>
    </row>
    <row r="291">
      <c r="A291" s="5">
        <f>IFERROR(__xludf.DUMMYFUNCTION("""COMPUTED_VALUE"""),45355.64583333333)</f>
        <v>45355.64583</v>
      </c>
      <c r="B291" s="5">
        <f>IFERROR(__xludf.DUMMYFUNCTION("""COMPUTED_VALUE"""),1531.3)</f>
        <v>1531.3</v>
      </c>
    </row>
    <row r="292">
      <c r="A292" s="5">
        <f>IFERROR(__xludf.DUMMYFUNCTION("""COMPUTED_VALUE"""),45356.64583333333)</f>
        <v>45356.64583</v>
      </c>
      <c r="B292" s="5">
        <f>IFERROR(__xludf.DUMMYFUNCTION("""COMPUTED_VALUE"""),1542.45)</f>
        <v>1542.45</v>
      </c>
    </row>
    <row r="293">
      <c r="A293" s="5">
        <f>IFERROR(__xludf.DUMMYFUNCTION("""COMPUTED_VALUE"""),45357.64583333333)</f>
        <v>45357.64583</v>
      </c>
      <c r="B293" s="5">
        <f>IFERROR(__xludf.DUMMYFUNCTION("""COMPUTED_VALUE"""),1554.55)</f>
        <v>1554.55</v>
      </c>
    </row>
    <row r="294">
      <c r="A294" s="5">
        <f>IFERROR(__xludf.DUMMYFUNCTION("""COMPUTED_VALUE"""),45358.64583333333)</f>
        <v>45358.64583</v>
      </c>
      <c r="B294" s="5">
        <f>IFERROR(__xludf.DUMMYFUNCTION("""COMPUTED_VALUE"""),1563.75)</f>
        <v>1563.75</v>
      </c>
    </row>
    <row r="295">
      <c r="A295" s="5">
        <f>IFERROR(__xludf.DUMMYFUNCTION("""COMPUTED_VALUE"""),45362.64583333333)</f>
        <v>45362.64583</v>
      </c>
      <c r="B295" s="5">
        <f>IFERROR(__xludf.DUMMYFUNCTION("""COMPUTED_VALUE"""),1541.05)</f>
        <v>1541.05</v>
      </c>
    </row>
    <row r="296">
      <c r="A296" s="5">
        <f>IFERROR(__xludf.DUMMYFUNCTION("""COMPUTED_VALUE"""),45363.64583333333)</f>
        <v>45363.64583</v>
      </c>
      <c r="B296" s="5">
        <f>IFERROR(__xludf.DUMMYFUNCTION("""COMPUTED_VALUE"""),1533.05)</f>
        <v>1533.05</v>
      </c>
    </row>
    <row r="297">
      <c r="A297" s="5">
        <f>IFERROR(__xludf.DUMMYFUNCTION("""COMPUTED_VALUE"""),45364.64583333333)</f>
        <v>45364.64583</v>
      </c>
      <c r="B297" s="5">
        <f>IFERROR(__xludf.DUMMYFUNCTION("""COMPUTED_VALUE"""),1502.65)</f>
        <v>1502.65</v>
      </c>
    </row>
    <row r="298">
      <c r="A298" s="5">
        <f>IFERROR(__xludf.DUMMYFUNCTION("""COMPUTED_VALUE"""),45365.64583333333)</f>
        <v>45365.64583</v>
      </c>
      <c r="B298" s="5">
        <f>IFERROR(__xludf.DUMMYFUNCTION("""COMPUTED_VALUE"""),1476.75)</f>
        <v>1476.75</v>
      </c>
    </row>
    <row r="299">
      <c r="A299" s="5">
        <f>IFERROR(__xludf.DUMMYFUNCTION("""COMPUTED_VALUE"""),45366.64583333333)</f>
        <v>45366.64583</v>
      </c>
      <c r="B299" s="5">
        <f>IFERROR(__xludf.DUMMYFUNCTION("""COMPUTED_VALUE"""),1484.35)</f>
        <v>1484.35</v>
      </c>
    </row>
    <row r="300">
      <c r="A300" s="5">
        <f>IFERROR(__xludf.DUMMYFUNCTION("""COMPUTED_VALUE"""),45369.64583333333)</f>
        <v>45369.64583</v>
      </c>
      <c r="B300" s="5">
        <f>IFERROR(__xludf.DUMMYFUNCTION("""COMPUTED_VALUE"""),1480.7)</f>
        <v>1480.7</v>
      </c>
    </row>
    <row r="301">
      <c r="A301" s="5">
        <f>IFERROR(__xludf.DUMMYFUNCTION("""COMPUTED_VALUE"""),45370.64583333333)</f>
        <v>45370.64583</v>
      </c>
      <c r="B301" s="5">
        <f>IFERROR(__xludf.DUMMYFUNCTION("""COMPUTED_VALUE"""),1434.1)</f>
        <v>1434.1</v>
      </c>
    </row>
    <row r="302">
      <c r="A302" s="5">
        <f>IFERROR(__xludf.DUMMYFUNCTION("""COMPUTED_VALUE"""),45371.64583333333)</f>
        <v>45371.64583</v>
      </c>
      <c r="B302" s="5">
        <f>IFERROR(__xludf.DUMMYFUNCTION("""COMPUTED_VALUE"""),1441.55)</f>
        <v>1441.55</v>
      </c>
    </row>
    <row r="303">
      <c r="A303" s="5">
        <f>IFERROR(__xludf.DUMMYFUNCTION("""COMPUTED_VALUE"""),45372.64583333333)</f>
        <v>45372.64583</v>
      </c>
      <c r="B303" s="5">
        <f>IFERROR(__xludf.DUMMYFUNCTION("""COMPUTED_VALUE"""),1484.1)</f>
        <v>1484.1</v>
      </c>
    </row>
    <row r="304">
      <c r="A304" s="5">
        <f>IFERROR(__xludf.DUMMYFUNCTION("""COMPUTED_VALUE"""),45373.64583333333)</f>
        <v>45373.64583</v>
      </c>
      <c r="B304" s="5">
        <f>IFERROR(__xludf.DUMMYFUNCTION("""COMPUTED_VALUE"""),1512.1)</f>
        <v>1512.1</v>
      </c>
    </row>
    <row r="305">
      <c r="A305" s="5">
        <f>IFERROR(__xludf.DUMMYFUNCTION("""COMPUTED_VALUE"""),45377.64583333333)</f>
        <v>45377.64583</v>
      </c>
      <c r="B305" s="5">
        <f>IFERROR(__xludf.DUMMYFUNCTION("""COMPUTED_VALUE"""),1518.7)</f>
        <v>1518.7</v>
      </c>
    </row>
    <row r="306">
      <c r="A306" s="5">
        <f>IFERROR(__xludf.DUMMYFUNCTION("""COMPUTED_VALUE"""),45378.64583333333)</f>
        <v>45378.64583</v>
      </c>
      <c r="B306" s="5">
        <f>IFERROR(__xludf.DUMMYFUNCTION("""COMPUTED_VALUE"""),1533.55)</f>
        <v>1533.55</v>
      </c>
    </row>
    <row r="307">
      <c r="A307" s="5">
        <f>IFERROR(__xludf.DUMMYFUNCTION("""COMPUTED_VALUE"""),45379.64583333333)</f>
        <v>45379.64583</v>
      </c>
      <c r="B307" s="5">
        <f>IFERROR(__xludf.DUMMYFUNCTION("""COMPUTED_VALUE"""),1553.0)</f>
        <v>1553</v>
      </c>
    </row>
    <row r="308">
      <c r="A308" s="5">
        <f>IFERROR(__xludf.DUMMYFUNCTION("""COMPUTED_VALUE"""),45383.64583333333)</f>
        <v>45383.64583</v>
      </c>
      <c r="B308" s="5">
        <f>IFERROR(__xludf.DUMMYFUNCTION("""COMPUTED_VALUE"""),1542.4)</f>
        <v>1542.4</v>
      </c>
    </row>
    <row r="309">
      <c r="A309" s="5">
        <f>IFERROR(__xludf.DUMMYFUNCTION("""COMPUTED_VALUE"""),45384.64583333333)</f>
        <v>45384.64583</v>
      </c>
      <c r="B309" s="5">
        <f>IFERROR(__xludf.DUMMYFUNCTION("""COMPUTED_VALUE"""),1559.4)</f>
        <v>1559.4</v>
      </c>
    </row>
    <row r="310">
      <c r="A310" s="5">
        <f>IFERROR(__xludf.DUMMYFUNCTION("""COMPUTED_VALUE"""),45385.64583333333)</f>
        <v>45385.64583</v>
      </c>
      <c r="B310" s="5">
        <f>IFERROR(__xludf.DUMMYFUNCTION("""COMPUTED_VALUE"""),1542.65)</f>
        <v>1542.65</v>
      </c>
    </row>
    <row r="311">
      <c r="A311" s="5">
        <f>IFERROR(__xludf.DUMMYFUNCTION("""COMPUTED_VALUE"""),45386.64583333333)</f>
        <v>45386.64583</v>
      </c>
      <c r="B311" s="5">
        <f>IFERROR(__xludf.DUMMYFUNCTION("""COMPUTED_VALUE"""),1544.45)</f>
        <v>1544.45</v>
      </c>
    </row>
    <row r="312">
      <c r="A312" s="5">
        <f>IFERROR(__xludf.DUMMYFUNCTION("""COMPUTED_VALUE"""),45387.64583333333)</f>
        <v>45387.64583</v>
      </c>
      <c r="B312" s="5">
        <f>IFERROR(__xludf.DUMMYFUNCTION("""COMPUTED_VALUE"""),1552.4)</f>
        <v>1552.4</v>
      </c>
    </row>
    <row r="313">
      <c r="A313" s="5">
        <f>IFERROR(__xludf.DUMMYFUNCTION("""COMPUTED_VALUE"""),45390.64583333333)</f>
        <v>45390.64583</v>
      </c>
      <c r="B313" s="5">
        <f>IFERROR(__xludf.DUMMYFUNCTION("""COMPUTED_VALUE"""),1568.35)</f>
        <v>1568.35</v>
      </c>
    </row>
    <row r="314">
      <c r="A314" s="5">
        <f>IFERROR(__xludf.DUMMYFUNCTION("""COMPUTED_VALUE"""),45391.64583333333)</f>
        <v>45391.64583</v>
      </c>
      <c r="B314" s="5">
        <f>IFERROR(__xludf.DUMMYFUNCTION("""COMPUTED_VALUE"""),1554.95)</f>
        <v>1554.95</v>
      </c>
    </row>
    <row r="315">
      <c r="A315" s="5">
        <f>IFERROR(__xludf.DUMMYFUNCTION("""COMPUTED_VALUE"""),45392.64583333333)</f>
        <v>45392.64583</v>
      </c>
      <c r="B315" s="5">
        <f>IFERROR(__xludf.DUMMYFUNCTION("""COMPUTED_VALUE"""),1552.85)</f>
        <v>1552.85</v>
      </c>
    </row>
    <row r="316">
      <c r="A316" s="5">
        <f>IFERROR(__xludf.DUMMYFUNCTION("""COMPUTED_VALUE"""),45394.64583333333)</f>
        <v>45394.64583</v>
      </c>
      <c r="B316" s="5">
        <f>IFERROR(__xludf.DUMMYFUNCTION("""COMPUTED_VALUE"""),1555.65)</f>
        <v>1555.65</v>
      </c>
    </row>
    <row r="317">
      <c r="A317" s="5">
        <f>IFERROR(__xludf.DUMMYFUNCTION("""COMPUTED_VALUE"""),45397.64583333333)</f>
        <v>45397.64583</v>
      </c>
      <c r="B317" s="5">
        <f>IFERROR(__xludf.DUMMYFUNCTION("""COMPUTED_VALUE"""),1539.9)</f>
        <v>1539.9</v>
      </c>
    </row>
    <row r="318">
      <c r="A318" s="5">
        <f>IFERROR(__xludf.DUMMYFUNCTION("""COMPUTED_VALUE"""),45398.64583333333)</f>
        <v>45398.64583</v>
      </c>
      <c r="B318" s="5">
        <f>IFERROR(__xludf.DUMMYFUNCTION("""COMPUTED_VALUE"""),1490.95)</f>
        <v>1490.95</v>
      </c>
    </row>
    <row r="319">
      <c r="A319" s="5">
        <f>IFERROR(__xludf.DUMMYFUNCTION("""COMPUTED_VALUE"""),45400.64583333333)</f>
        <v>45400.64583</v>
      </c>
      <c r="B319" s="5">
        <f>IFERROR(__xludf.DUMMYFUNCTION("""COMPUTED_VALUE"""),1474.4)</f>
        <v>1474.4</v>
      </c>
    </row>
    <row r="320">
      <c r="A320" s="5">
        <f>IFERROR(__xludf.DUMMYFUNCTION("""COMPUTED_VALUE"""),45401.64583333333)</f>
        <v>45401.64583</v>
      </c>
      <c r="B320" s="5">
        <f>IFERROR(__xludf.DUMMYFUNCTION("""COMPUTED_VALUE"""),1482.05)</f>
        <v>1482.05</v>
      </c>
    </row>
    <row r="321">
      <c r="A321" s="5">
        <f>IFERROR(__xludf.DUMMYFUNCTION("""COMPUTED_VALUE"""),45404.64583333333)</f>
        <v>45404.64583</v>
      </c>
      <c r="B321" s="5">
        <f>IFERROR(__xludf.DUMMYFUNCTION("""COMPUTED_VALUE"""),1477.5)</f>
        <v>1477.5</v>
      </c>
    </row>
    <row r="322">
      <c r="A322" s="5">
        <f>IFERROR(__xludf.DUMMYFUNCTION("""COMPUTED_VALUE"""),45405.64583333333)</f>
        <v>45405.64583</v>
      </c>
      <c r="B322" s="5">
        <f>IFERROR(__xludf.DUMMYFUNCTION("""COMPUTED_VALUE"""),1474.5)</f>
        <v>1474.5</v>
      </c>
    </row>
    <row r="323">
      <c r="A323" s="5">
        <f>IFERROR(__xludf.DUMMYFUNCTION("""COMPUTED_VALUE"""),45406.64583333333)</f>
        <v>45406.64583</v>
      </c>
      <c r="B323" s="5">
        <f>IFERROR(__xludf.DUMMYFUNCTION("""COMPUTED_VALUE"""),1474.65)</f>
        <v>1474.65</v>
      </c>
    </row>
    <row r="324">
      <c r="A324" s="5">
        <f>IFERROR(__xludf.DUMMYFUNCTION("""COMPUTED_VALUE"""),45407.64583333333)</f>
        <v>45407.64583</v>
      </c>
      <c r="B324" s="5">
        <f>IFERROR(__xludf.DUMMYFUNCTION("""COMPUTED_VALUE"""),1496.1)</f>
        <v>1496.1</v>
      </c>
    </row>
    <row r="325">
      <c r="A325" s="5">
        <f>IFERROR(__xludf.DUMMYFUNCTION("""COMPUTED_VALUE"""),45408.64583333333)</f>
        <v>45408.64583</v>
      </c>
      <c r="B325" s="5">
        <f>IFERROR(__xludf.DUMMYFUNCTION("""COMPUTED_VALUE"""),1446.4)</f>
        <v>1446.4</v>
      </c>
    </row>
    <row r="326">
      <c r="A326" s="5">
        <f>IFERROR(__xludf.DUMMYFUNCTION("""COMPUTED_VALUE"""),45411.64583333333)</f>
        <v>45411.64583</v>
      </c>
      <c r="B326" s="5">
        <f>IFERROR(__xludf.DUMMYFUNCTION("""COMPUTED_VALUE"""),1487.25)</f>
        <v>1487.25</v>
      </c>
    </row>
    <row r="327">
      <c r="A327" s="5">
        <f>IFERROR(__xludf.DUMMYFUNCTION("""COMPUTED_VALUE"""),45412.64583333333)</f>
        <v>45412.64583</v>
      </c>
      <c r="B327" s="5">
        <f>IFERROR(__xludf.DUMMYFUNCTION("""COMPUTED_VALUE"""),1515.7)</f>
        <v>1515.7</v>
      </c>
    </row>
    <row r="328">
      <c r="A328" s="5">
        <f>IFERROR(__xludf.DUMMYFUNCTION("""COMPUTED_VALUE"""),45414.64583333333)</f>
        <v>45414.64583</v>
      </c>
      <c r="B328" s="5">
        <f>IFERROR(__xludf.DUMMYFUNCTION("""COMPUTED_VALUE"""),1505.2)</f>
        <v>1505.2</v>
      </c>
    </row>
    <row r="329">
      <c r="A329" s="5">
        <f>IFERROR(__xludf.DUMMYFUNCTION("""COMPUTED_VALUE"""),45415.64583333333)</f>
        <v>45415.64583</v>
      </c>
      <c r="B329" s="5">
        <f>IFERROR(__xludf.DUMMYFUNCTION("""COMPUTED_VALUE"""),1483.7)</f>
        <v>1483.7</v>
      </c>
    </row>
    <row r="330">
      <c r="A330" s="5">
        <f>IFERROR(__xludf.DUMMYFUNCTION("""COMPUTED_VALUE"""),45418.64583333333)</f>
        <v>45418.64583</v>
      </c>
      <c r="B330" s="5">
        <f>IFERROR(__xludf.DUMMYFUNCTION("""COMPUTED_VALUE"""),1497.5)</f>
        <v>1497.5</v>
      </c>
    </row>
    <row r="331">
      <c r="A331" s="5">
        <f>IFERROR(__xludf.DUMMYFUNCTION("""COMPUTED_VALUE"""),45419.64583333333)</f>
        <v>45419.64583</v>
      </c>
      <c r="B331" s="5">
        <f>IFERROR(__xludf.DUMMYFUNCTION("""COMPUTED_VALUE"""),1452.55)</f>
        <v>1452.55</v>
      </c>
    </row>
    <row r="332">
      <c r="A332" s="5">
        <f>IFERROR(__xludf.DUMMYFUNCTION("""COMPUTED_VALUE"""),45420.64583333333)</f>
        <v>45420.64583</v>
      </c>
      <c r="B332" s="5">
        <f>IFERROR(__xludf.DUMMYFUNCTION("""COMPUTED_VALUE"""),1442.5)</f>
        <v>1442.5</v>
      </c>
    </row>
    <row r="333">
      <c r="A333" s="5">
        <f>IFERROR(__xludf.DUMMYFUNCTION("""COMPUTED_VALUE"""),45421.64583333333)</f>
        <v>45421.64583</v>
      </c>
      <c r="B333" s="5">
        <f>IFERROR(__xludf.DUMMYFUNCTION("""COMPUTED_VALUE"""),1401.45)</f>
        <v>1401.45</v>
      </c>
    </row>
    <row r="334">
      <c r="A334" s="5">
        <f>IFERROR(__xludf.DUMMYFUNCTION("""COMPUTED_VALUE"""),45422.64583333333)</f>
        <v>45422.64583</v>
      </c>
      <c r="B334" s="5">
        <f>IFERROR(__xludf.DUMMYFUNCTION("""COMPUTED_VALUE"""),1410.15)</f>
        <v>1410.15</v>
      </c>
    </row>
    <row r="335">
      <c r="A335" s="5">
        <f>IFERROR(__xludf.DUMMYFUNCTION("""COMPUTED_VALUE"""),45425.64583333333)</f>
        <v>45425.64583</v>
      </c>
      <c r="B335" s="5">
        <f>IFERROR(__xludf.DUMMYFUNCTION("""COMPUTED_VALUE"""),1404.55)</f>
        <v>1404.55</v>
      </c>
    </row>
    <row r="336">
      <c r="A336" s="5">
        <f>IFERROR(__xludf.DUMMYFUNCTION("""COMPUTED_VALUE"""),45426.64583333333)</f>
        <v>45426.64583</v>
      </c>
      <c r="B336" s="5">
        <f>IFERROR(__xludf.DUMMYFUNCTION("""COMPUTED_VALUE"""),1421.0)</f>
        <v>1421</v>
      </c>
    </row>
    <row r="337">
      <c r="A337" s="5">
        <f>IFERROR(__xludf.DUMMYFUNCTION("""COMPUTED_VALUE"""),45427.64583333333)</f>
        <v>45427.64583</v>
      </c>
      <c r="B337" s="5">
        <f>IFERROR(__xludf.DUMMYFUNCTION("""COMPUTED_VALUE"""),1417.1)</f>
        <v>1417.1</v>
      </c>
    </row>
    <row r="338">
      <c r="A338" s="5">
        <f>IFERROR(__xludf.DUMMYFUNCTION("""COMPUTED_VALUE"""),45428.64583333333)</f>
        <v>45428.64583</v>
      </c>
      <c r="B338" s="5">
        <f>IFERROR(__xludf.DUMMYFUNCTION("""COMPUTED_VALUE"""),1408.75)</f>
        <v>1408.75</v>
      </c>
    </row>
    <row r="339">
      <c r="A339" s="5">
        <f>IFERROR(__xludf.DUMMYFUNCTION("""COMPUTED_VALUE"""),45429.64583333333)</f>
        <v>45429.64583</v>
      </c>
      <c r="B339" s="5">
        <f>IFERROR(__xludf.DUMMYFUNCTION("""COMPUTED_VALUE"""),1412.35)</f>
        <v>1412.35</v>
      </c>
    </row>
    <row r="340">
      <c r="A340" s="5">
        <f>IFERROR(__xludf.DUMMYFUNCTION("""COMPUTED_VALUE"""),45433.64583333333)</f>
        <v>45433.64583</v>
      </c>
      <c r="B340" s="5">
        <f>IFERROR(__xludf.DUMMYFUNCTION("""COMPUTED_VALUE"""),1406.5)</f>
        <v>1406.5</v>
      </c>
    </row>
    <row r="341">
      <c r="A341" s="5">
        <f>IFERROR(__xludf.DUMMYFUNCTION("""COMPUTED_VALUE"""),45434.64583333333)</f>
        <v>45434.64583</v>
      </c>
      <c r="B341" s="5">
        <f>IFERROR(__xludf.DUMMYFUNCTION("""COMPUTED_VALUE"""),1404.95)</f>
        <v>1404.95</v>
      </c>
    </row>
    <row r="342">
      <c r="A342" s="5">
        <f>IFERROR(__xludf.DUMMYFUNCTION("""COMPUTED_VALUE"""),45435.64583333333)</f>
        <v>45435.64583</v>
      </c>
      <c r="B342" s="5">
        <f>IFERROR(__xludf.DUMMYFUNCTION("""COMPUTED_VALUE"""),1440.85)</f>
        <v>1440.85</v>
      </c>
    </row>
    <row r="343">
      <c r="A343" s="5">
        <f>IFERROR(__xludf.DUMMYFUNCTION("""COMPUTED_VALUE"""),45436.64583333333)</f>
        <v>45436.64583</v>
      </c>
      <c r="B343" s="5">
        <f>IFERROR(__xludf.DUMMYFUNCTION("""COMPUTED_VALUE"""),1441.8)</f>
        <v>1441.8</v>
      </c>
    </row>
    <row r="344">
      <c r="A344" s="5">
        <f>IFERROR(__xludf.DUMMYFUNCTION("""COMPUTED_VALUE"""),45439.64583333333)</f>
        <v>45439.64583</v>
      </c>
      <c r="B344" s="5">
        <f>IFERROR(__xludf.DUMMYFUNCTION("""COMPUTED_VALUE"""),1465.1)</f>
        <v>1465.1</v>
      </c>
    </row>
    <row r="345">
      <c r="A345" s="5">
        <f>IFERROR(__xludf.DUMMYFUNCTION("""COMPUTED_VALUE"""),45440.64583333333)</f>
        <v>45440.64583</v>
      </c>
      <c r="B345" s="5">
        <f>IFERROR(__xludf.DUMMYFUNCTION("""COMPUTED_VALUE"""),1459.35)</f>
        <v>1459.35</v>
      </c>
    </row>
    <row r="346">
      <c r="A346" s="5">
        <f>IFERROR(__xludf.DUMMYFUNCTION("""COMPUTED_VALUE"""),45441.64583333333)</f>
        <v>45441.64583</v>
      </c>
      <c r="B346" s="5">
        <f>IFERROR(__xludf.DUMMYFUNCTION("""COMPUTED_VALUE"""),1460.25)</f>
        <v>1460.25</v>
      </c>
    </row>
    <row r="347">
      <c r="A347" s="5">
        <f>IFERROR(__xludf.DUMMYFUNCTION("""COMPUTED_VALUE"""),45442.64583333333)</f>
        <v>45442.64583</v>
      </c>
      <c r="B347" s="5">
        <f>IFERROR(__xludf.DUMMYFUNCTION("""COMPUTED_VALUE"""),1446.8)</f>
        <v>1446.8</v>
      </c>
    </row>
    <row r="348">
      <c r="A348" s="5">
        <f>IFERROR(__xludf.DUMMYFUNCTION("""COMPUTED_VALUE"""),45443.64583333333)</f>
        <v>45443.64583</v>
      </c>
      <c r="B348" s="5">
        <f>IFERROR(__xludf.DUMMYFUNCTION("""COMPUTED_VALUE"""),1461.85)</f>
        <v>1461.85</v>
      </c>
    </row>
    <row r="349">
      <c r="A349" s="5">
        <f>IFERROR(__xludf.DUMMYFUNCTION("""COMPUTED_VALUE"""),45446.64583333333)</f>
        <v>45446.64583</v>
      </c>
      <c r="B349" s="5">
        <f>IFERROR(__xludf.DUMMYFUNCTION("""COMPUTED_VALUE"""),1529.7)</f>
        <v>1529.7</v>
      </c>
    </row>
    <row r="350">
      <c r="A350" s="5">
        <f>IFERROR(__xludf.DUMMYFUNCTION("""COMPUTED_VALUE"""),45447.64583333333)</f>
        <v>45447.64583</v>
      </c>
      <c r="B350" s="5">
        <f>IFERROR(__xludf.DUMMYFUNCTION("""COMPUTED_VALUE"""),1391.5)</f>
        <v>1391.5</v>
      </c>
    </row>
    <row r="351">
      <c r="A351" s="5">
        <f>IFERROR(__xludf.DUMMYFUNCTION("""COMPUTED_VALUE"""),45448.64583333333)</f>
        <v>45448.64583</v>
      </c>
      <c r="B351" s="5">
        <f>IFERROR(__xludf.DUMMYFUNCTION("""COMPUTED_VALUE"""),1500.95)</f>
        <v>1500.95</v>
      </c>
    </row>
    <row r="352">
      <c r="A352" s="5">
        <f>IFERROR(__xludf.DUMMYFUNCTION("""COMPUTED_VALUE"""),45449.64583333333)</f>
        <v>45449.64583</v>
      </c>
      <c r="B352" s="5">
        <f>IFERROR(__xludf.DUMMYFUNCTION("""COMPUTED_VALUE"""),1481.1)</f>
        <v>1481.1</v>
      </c>
    </row>
    <row r="353">
      <c r="A353" s="5">
        <f>IFERROR(__xludf.DUMMYFUNCTION("""COMPUTED_VALUE"""),45450.64583333333)</f>
        <v>45450.64583</v>
      </c>
      <c r="B353" s="5">
        <f>IFERROR(__xludf.DUMMYFUNCTION("""COMPUTED_VALUE"""),1492.1)</f>
        <v>1492.1</v>
      </c>
    </row>
    <row r="354">
      <c r="A354" s="5">
        <f>IFERROR(__xludf.DUMMYFUNCTION("""COMPUTED_VALUE"""),45453.64583333333)</f>
        <v>45453.64583</v>
      </c>
      <c r="B354" s="5">
        <f>IFERROR(__xludf.DUMMYFUNCTION("""COMPUTED_VALUE"""),1485.85)</f>
        <v>1485.85</v>
      </c>
    </row>
    <row r="355">
      <c r="A355" s="5">
        <f>IFERROR(__xludf.DUMMYFUNCTION("""COMPUTED_VALUE"""),45454.64583333333)</f>
        <v>45454.64583</v>
      </c>
      <c r="B355" s="5">
        <f>IFERROR(__xludf.DUMMYFUNCTION("""COMPUTED_VALUE"""),1481.05)</f>
        <v>1481.05</v>
      </c>
    </row>
    <row r="356">
      <c r="A356" s="5">
        <f>IFERROR(__xludf.DUMMYFUNCTION("""COMPUTED_VALUE"""),45455.64583333333)</f>
        <v>45455.64583</v>
      </c>
      <c r="B356" s="5">
        <f>IFERROR(__xludf.DUMMYFUNCTION("""COMPUTED_VALUE"""),1484.25)</f>
        <v>1484.25</v>
      </c>
    </row>
    <row r="357">
      <c r="A357" s="5">
        <f>IFERROR(__xludf.DUMMYFUNCTION("""COMPUTED_VALUE"""),45456.64583333333)</f>
        <v>45456.64583</v>
      </c>
      <c r="B357" s="5">
        <f>IFERROR(__xludf.DUMMYFUNCTION("""COMPUTED_VALUE"""),1507.25)</f>
        <v>1507.25</v>
      </c>
    </row>
    <row r="358">
      <c r="A358" s="5">
        <f>IFERROR(__xludf.DUMMYFUNCTION("""COMPUTED_VALUE"""),45457.64583333333)</f>
        <v>45457.64583</v>
      </c>
      <c r="B358" s="5">
        <f>IFERROR(__xludf.DUMMYFUNCTION("""COMPUTED_VALUE"""),1502.35)</f>
        <v>1502.35</v>
      </c>
    </row>
    <row r="359">
      <c r="A359" s="5">
        <f>IFERROR(__xludf.DUMMYFUNCTION("""COMPUTED_VALUE"""),45461.64583333333)</f>
        <v>45461.64583</v>
      </c>
      <c r="B359" s="5">
        <f>IFERROR(__xludf.DUMMYFUNCTION("""COMPUTED_VALUE"""),1507.9)</f>
        <v>1507.9</v>
      </c>
    </row>
    <row r="360">
      <c r="A360" s="5">
        <f>IFERROR(__xludf.DUMMYFUNCTION("""COMPUTED_VALUE"""),45462.64583333333)</f>
        <v>45462.64583</v>
      </c>
      <c r="B360" s="5">
        <f>IFERROR(__xludf.DUMMYFUNCTION("""COMPUTED_VALUE"""),1528.2)</f>
        <v>1528.2</v>
      </c>
    </row>
    <row r="361">
      <c r="A361" s="5">
        <f>IFERROR(__xludf.DUMMYFUNCTION("""COMPUTED_VALUE"""),45463.64583333333)</f>
        <v>45463.64583</v>
      </c>
      <c r="B361" s="5">
        <f>IFERROR(__xludf.DUMMYFUNCTION("""COMPUTED_VALUE"""),1527.85)</f>
        <v>1527.85</v>
      </c>
    </row>
    <row r="362">
      <c r="A362" s="5">
        <f>IFERROR(__xludf.DUMMYFUNCTION("""COMPUTED_VALUE"""),45464.64583333333)</f>
        <v>45464.64583</v>
      </c>
      <c r="B362" s="5">
        <f>IFERROR(__xludf.DUMMYFUNCTION("""COMPUTED_VALUE"""),1527.15)</f>
        <v>1527.15</v>
      </c>
    </row>
    <row r="363">
      <c r="A363" s="5">
        <f>IFERROR(__xludf.DUMMYFUNCTION("""COMPUTED_VALUE"""),45467.64583333333)</f>
        <v>45467.64583</v>
      </c>
      <c r="B363" s="5">
        <f>IFERROR(__xludf.DUMMYFUNCTION("""COMPUTED_VALUE"""),1490.4)</f>
        <v>1490.4</v>
      </c>
    </row>
    <row r="364">
      <c r="A364" s="5">
        <f>IFERROR(__xludf.DUMMYFUNCTION("""COMPUTED_VALUE"""),45468.64583333333)</f>
        <v>45468.64583</v>
      </c>
      <c r="B364" s="5">
        <f>IFERROR(__xludf.DUMMYFUNCTION("""COMPUTED_VALUE"""),1495.55)</f>
        <v>1495.55</v>
      </c>
    </row>
    <row r="365">
      <c r="A365" s="5">
        <f>IFERROR(__xludf.DUMMYFUNCTION("""COMPUTED_VALUE"""),45469.64583333333)</f>
        <v>45469.64583</v>
      </c>
      <c r="B365" s="5">
        <f>IFERROR(__xludf.DUMMYFUNCTION("""COMPUTED_VALUE"""),1497.9)</f>
        <v>1497.9</v>
      </c>
    </row>
    <row r="366">
      <c r="A366" s="5">
        <f>IFERROR(__xludf.DUMMYFUNCTION("""COMPUTED_VALUE"""),45470.64583333333)</f>
        <v>45470.64583</v>
      </c>
      <c r="B366" s="5">
        <f>IFERROR(__xludf.DUMMYFUNCTION("""COMPUTED_VALUE"""),1502.75)</f>
        <v>1502.75</v>
      </c>
    </row>
    <row r="367">
      <c r="A367" s="5">
        <f>IFERROR(__xludf.DUMMYFUNCTION("""COMPUTED_VALUE"""),45471.64583333333)</f>
        <v>45471.64583</v>
      </c>
      <c r="B367" s="5">
        <f>IFERROR(__xludf.DUMMYFUNCTION("""COMPUTED_VALUE"""),1464.5)</f>
        <v>1464.5</v>
      </c>
    </row>
    <row r="368">
      <c r="A368" s="5">
        <f>IFERROR(__xludf.DUMMYFUNCTION("""COMPUTED_VALUE"""),45474.64583333333)</f>
        <v>45474.64583</v>
      </c>
      <c r="B368" s="5">
        <f>IFERROR(__xludf.DUMMYFUNCTION("""COMPUTED_VALUE"""),1456.9)</f>
        <v>1456.9</v>
      </c>
    </row>
    <row r="369">
      <c r="A369" s="5">
        <f>IFERROR(__xludf.DUMMYFUNCTION("""COMPUTED_VALUE"""),45475.64583333333)</f>
        <v>45475.64583</v>
      </c>
      <c r="B369" s="5">
        <f>IFERROR(__xludf.DUMMYFUNCTION("""COMPUTED_VALUE"""),1429.45)</f>
        <v>1429.45</v>
      </c>
    </row>
    <row r="370">
      <c r="A370" s="5">
        <f>IFERROR(__xludf.DUMMYFUNCTION("""COMPUTED_VALUE"""),45476.64583333333)</f>
        <v>45476.64583</v>
      </c>
      <c r="B370" s="5">
        <f>IFERROR(__xludf.DUMMYFUNCTION("""COMPUTED_VALUE"""),1455.5)</f>
        <v>1455.5</v>
      </c>
    </row>
    <row r="371">
      <c r="A371" s="5">
        <f>IFERROR(__xludf.DUMMYFUNCTION("""COMPUTED_VALUE"""),45477.64583333333)</f>
        <v>45477.64583</v>
      </c>
      <c r="B371" s="5">
        <f>IFERROR(__xludf.DUMMYFUNCTION("""COMPUTED_VALUE"""),1442.85)</f>
        <v>1442.85</v>
      </c>
    </row>
    <row r="372">
      <c r="A372" s="5">
        <f>IFERROR(__xludf.DUMMYFUNCTION("""COMPUTED_VALUE"""),45478.64583333333)</f>
        <v>45478.64583</v>
      </c>
      <c r="B372" s="5">
        <f>IFERROR(__xludf.DUMMYFUNCTION("""COMPUTED_VALUE"""),1434.25)</f>
        <v>1434.25</v>
      </c>
    </row>
    <row r="373">
      <c r="A373" s="5">
        <f>IFERROR(__xludf.DUMMYFUNCTION("""COMPUTED_VALUE"""),45481.64583333333)</f>
        <v>45481.64583</v>
      </c>
      <c r="B373" s="5">
        <f>IFERROR(__xludf.DUMMYFUNCTION("""COMPUTED_VALUE"""),1438.05)</f>
        <v>1438.05</v>
      </c>
    </row>
    <row r="374">
      <c r="A374" s="5">
        <f>IFERROR(__xludf.DUMMYFUNCTION("""COMPUTED_VALUE"""),45482.64583333333)</f>
        <v>45482.64583</v>
      </c>
      <c r="B374" s="5">
        <f>IFERROR(__xludf.DUMMYFUNCTION("""COMPUTED_VALUE"""),1434.25)</f>
        <v>1434.25</v>
      </c>
    </row>
    <row r="375">
      <c r="A375" s="5">
        <f>IFERROR(__xludf.DUMMYFUNCTION("""COMPUTED_VALUE"""),45483.64583333333)</f>
        <v>45483.64583</v>
      </c>
      <c r="B375" s="5">
        <f>IFERROR(__xludf.DUMMYFUNCTION("""COMPUTED_VALUE"""),1425.95)</f>
        <v>1425.95</v>
      </c>
    </row>
    <row r="376">
      <c r="A376" s="5">
        <f>IFERROR(__xludf.DUMMYFUNCTION("""COMPUTED_VALUE"""),45484.64583333333)</f>
        <v>45484.64583</v>
      </c>
      <c r="B376" s="5">
        <f>IFERROR(__xludf.DUMMYFUNCTION("""COMPUTED_VALUE"""),1429.75)</f>
        <v>1429.75</v>
      </c>
    </row>
    <row r="377">
      <c r="A377" s="5">
        <f>IFERROR(__xludf.DUMMYFUNCTION("""COMPUTED_VALUE"""),45485.64583333333)</f>
        <v>45485.64583</v>
      </c>
      <c r="B377" s="5">
        <f>IFERROR(__xludf.DUMMYFUNCTION("""COMPUTED_VALUE"""),1434.55)</f>
        <v>1434.55</v>
      </c>
    </row>
    <row r="378">
      <c r="A378" s="5">
        <f>IFERROR(__xludf.DUMMYFUNCTION("""COMPUTED_VALUE"""),45488.64583333333)</f>
        <v>45488.64583</v>
      </c>
      <c r="B378" s="5">
        <f>IFERROR(__xludf.DUMMYFUNCTION("""COMPUTED_VALUE"""),1444.05)</f>
        <v>1444.05</v>
      </c>
    </row>
    <row r="379">
      <c r="A379" s="5">
        <f>IFERROR(__xludf.DUMMYFUNCTION("""COMPUTED_VALUE"""),45489.64583333333)</f>
        <v>45489.64583</v>
      </c>
      <c r="B379" s="5">
        <f>IFERROR(__xludf.DUMMYFUNCTION("""COMPUTED_VALUE"""),1445.9)</f>
        <v>1445.9</v>
      </c>
    </row>
    <row r="380">
      <c r="A380" s="5">
        <f>IFERROR(__xludf.DUMMYFUNCTION("""COMPUTED_VALUE"""),45491.64583333333)</f>
        <v>45491.64583</v>
      </c>
      <c r="B380" s="5">
        <f>IFERROR(__xludf.DUMMYFUNCTION("""COMPUTED_VALUE"""),1456.9)</f>
        <v>1456.9</v>
      </c>
    </row>
    <row r="381">
      <c r="A381" s="5">
        <f>IFERROR(__xludf.DUMMYFUNCTION("""COMPUTED_VALUE"""),45492.64583333333)</f>
        <v>45492.64583</v>
      </c>
      <c r="B381" s="5">
        <f>IFERROR(__xludf.DUMMYFUNCTION("""COMPUTED_VALUE"""),1432.45)</f>
        <v>1432.45</v>
      </c>
    </row>
    <row r="382">
      <c r="A382" s="5">
        <f>IFERROR(__xludf.DUMMYFUNCTION("""COMPUTED_VALUE"""),45495.64583333333)</f>
        <v>45495.64583</v>
      </c>
      <c r="B382" s="5">
        <f>IFERROR(__xludf.DUMMYFUNCTION("""COMPUTED_VALUE"""),1423.4)</f>
        <v>1423.4</v>
      </c>
    </row>
    <row r="383">
      <c r="A383" s="5">
        <f>IFERROR(__xludf.DUMMYFUNCTION("""COMPUTED_VALUE"""),45496.64583333333)</f>
        <v>45496.64583</v>
      </c>
      <c r="B383" s="5">
        <f>IFERROR(__xludf.DUMMYFUNCTION("""COMPUTED_VALUE"""),1413.2)</f>
        <v>1413.2</v>
      </c>
    </row>
    <row r="384">
      <c r="A384" s="5">
        <f>IFERROR(__xludf.DUMMYFUNCTION("""COMPUTED_VALUE"""),45497.64583333333)</f>
        <v>45497.64583</v>
      </c>
      <c r="B384" s="5">
        <f>IFERROR(__xludf.DUMMYFUNCTION("""COMPUTED_VALUE"""),1396.65)</f>
        <v>1396.65</v>
      </c>
    </row>
    <row r="385">
      <c r="A385" s="5">
        <f>IFERROR(__xludf.DUMMYFUNCTION("""COMPUTED_VALUE"""),45498.64583333333)</f>
        <v>45498.64583</v>
      </c>
      <c r="B385" s="5">
        <f>IFERROR(__xludf.DUMMYFUNCTION("""COMPUTED_VALUE"""),1379.1)</f>
        <v>1379.1</v>
      </c>
    </row>
    <row r="386">
      <c r="A386" s="5">
        <f>IFERROR(__xludf.DUMMYFUNCTION("""COMPUTED_VALUE"""),45499.64583333333)</f>
        <v>45499.64583</v>
      </c>
      <c r="B386" s="5">
        <f>IFERROR(__xludf.DUMMYFUNCTION("""COMPUTED_VALUE"""),1403.9)</f>
        <v>1403.9</v>
      </c>
    </row>
    <row r="387">
      <c r="A387" s="5">
        <f>IFERROR(__xludf.DUMMYFUNCTION("""COMPUTED_VALUE"""),45502.64583333333)</f>
        <v>45502.64583</v>
      </c>
      <c r="B387" s="5">
        <f>IFERROR(__xludf.DUMMYFUNCTION("""COMPUTED_VALUE"""),1411.5)</f>
        <v>1411.5</v>
      </c>
    </row>
    <row r="388">
      <c r="A388" s="5">
        <f>IFERROR(__xludf.DUMMYFUNCTION("""COMPUTED_VALUE"""),45503.64583333333)</f>
        <v>45503.64583</v>
      </c>
      <c r="B388" s="5">
        <f>IFERROR(__xludf.DUMMYFUNCTION("""COMPUTED_VALUE"""),1429.7)</f>
        <v>1429.7</v>
      </c>
    </row>
    <row r="389">
      <c r="A389" s="5">
        <f>IFERROR(__xludf.DUMMYFUNCTION("""COMPUTED_VALUE"""),45504.64583333333)</f>
        <v>45504.64583</v>
      </c>
      <c r="B389" s="5">
        <f>IFERROR(__xludf.DUMMYFUNCTION("""COMPUTED_VALUE"""),1427.8)</f>
        <v>1427.8</v>
      </c>
    </row>
    <row r="390">
      <c r="A390" s="5">
        <f>IFERROR(__xludf.DUMMYFUNCTION("""COMPUTED_VALUE"""),45505.64583333333)</f>
        <v>45505.64583</v>
      </c>
      <c r="B390" s="5">
        <f>IFERROR(__xludf.DUMMYFUNCTION("""COMPUTED_VALUE"""),1419.85)</f>
        <v>1419.85</v>
      </c>
    </row>
    <row r="391">
      <c r="A391" s="5">
        <f>IFERROR(__xludf.DUMMYFUNCTION("""COMPUTED_VALUE"""),45506.64583333333)</f>
        <v>45506.64583</v>
      </c>
      <c r="B391" s="5">
        <f>IFERROR(__xludf.DUMMYFUNCTION("""COMPUTED_VALUE"""),1404.3)</f>
        <v>1404.3</v>
      </c>
    </row>
    <row r="392">
      <c r="A392" s="5">
        <f>IFERROR(__xludf.DUMMYFUNCTION("""COMPUTED_VALUE"""),45509.64583333333)</f>
        <v>45509.64583</v>
      </c>
      <c r="B392" s="5">
        <f>IFERROR(__xludf.DUMMYFUNCTION("""COMPUTED_VALUE"""),1389.45)</f>
        <v>1389.45</v>
      </c>
    </row>
    <row r="393">
      <c r="A393" s="5">
        <f>IFERROR(__xludf.DUMMYFUNCTION("""COMPUTED_VALUE"""),45510.64583333333)</f>
        <v>45510.64583</v>
      </c>
      <c r="B393" s="5">
        <f>IFERROR(__xludf.DUMMYFUNCTION("""COMPUTED_VALUE"""),1381.0)</f>
        <v>1381</v>
      </c>
    </row>
    <row r="394">
      <c r="A394" s="5">
        <f>IFERROR(__xludf.DUMMYFUNCTION("""COMPUTED_VALUE"""),45511.64583333333)</f>
        <v>45511.64583</v>
      </c>
      <c r="B394" s="5">
        <f>IFERROR(__xludf.DUMMYFUNCTION("""COMPUTED_VALUE"""),1345.15)</f>
        <v>1345.15</v>
      </c>
    </row>
    <row r="395">
      <c r="A395" s="5">
        <f>IFERROR(__xludf.DUMMYFUNCTION("""COMPUTED_VALUE"""),45512.64583333333)</f>
        <v>45512.64583</v>
      </c>
      <c r="B395" s="5">
        <f>IFERROR(__xludf.DUMMYFUNCTION("""COMPUTED_VALUE"""),1347.3)</f>
        <v>1347.3</v>
      </c>
    </row>
    <row r="396">
      <c r="A396" s="5">
        <f>IFERROR(__xludf.DUMMYFUNCTION("""COMPUTED_VALUE"""),45513.64583333333)</f>
        <v>45513.64583</v>
      </c>
      <c r="B396" s="5">
        <f>IFERROR(__xludf.DUMMYFUNCTION("""COMPUTED_VALUE"""),1349.8)</f>
        <v>1349.8</v>
      </c>
    </row>
    <row r="397">
      <c r="A397" s="5">
        <f>IFERROR(__xludf.DUMMYFUNCTION("""COMPUTED_VALUE"""),45516.64583333333)</f>
        <v>45516.64583</v>
      </c>
      <c r="B397" s="5">
        <f>IFERROR(__xludf.DUMMYFUNCTION("""COMPUTED_VALUE"""),1350.85)</f>
        <v>1350.85</v>
      </c>
    </row>
    <row r="398">
      <c r="A398" s="5">
        <f>IFERROR(__xludf.DUMMYFUNCTION("""COMPUTED_VALUE"""),45517.64583333333)</f>
        <v>45517.64583</v>
      </c>
      <c r="B398" s="5">
        <f>IFERROR(__xludf.DUMMYFUNCTION("""COMPUTED_VALUE"""),1350.6)</f>
        <v>1350.6</v>
      </c>
    </row>
    <row r="399">
      <c r="A399" s="5">
        <f>IFERROR(__xludf.DUMMYFUNCTION("""COMPUTED_VALUE"""),45518.64583333333)</f>
        <v>45518.64583</v>
      </c>
      <c r="B399" s="5">
        <f>IFERROR(__xludf.DUMMYFUNCTION("""COMPUTED_VALUE"""),1338.1)</f>
        <v>1338.1</v>
      </c>
    </row>
    <row r="400">
      <c r="A400" s="5">
        <f>IFERROR(__xludf.DUMMYFUNCTION("""COMPUTED_VALUE"""),45520.64583333333)</f>
        <v>45520.64583</v>
      </c>
      <c r="B400" s="5">
        <f>IFERROR(__xludf.DUMMYFUNCTION("""COMPUTED_VALUE"""),1364.15)</f>
        <v>1364.15</v>
      </c>
    </row>
    <row r="401">
      <c r="A401" s="5">
        <f>IFERROR(__xludf.DUMMYFUNCTION("""COMPUTED_VALUE"""),45523.64583333333)</f>
        <v>45523.64583</v>
      </c>
      <c r="B401" s="5">
        <f>IFERROR(__xludf.DUMMYFUNCTION("""COMPUTED_VALUE"""),1347.6)</f>
        <v>1347.6</v>
      </c>
    </row>
    <row r="402">
      <c r="A402" s="5">
        <f>IFERROR(__xludf.DUMMYFUNCTION("""COMPUTED_VALUE"""),45524.64583333333)</f>
        <v>45524.64583</v>
      </c>
      <c r="B402" s="5">
        <f>IFERROR(__xludf.DUMMYFUNCTION("""COMPUTED_VALUE"""),1381.3)</f>
        <v>1381.3</v>
      </c>
    </row>
    <row r="403">
      <c r="A403" s="5">
        <f>IFERROR(__xludf.DUMMYFUNCTION("""COMPUTED_VALUE"""),45525.64583333333)</f>
        <v>45525.64583</v>
      </c>
      <c r="B403" s="5">
        <f>IFERROR(__xludf.DUMMYFUNCTION("""COMPUTED_VALUE"""),1384.0)</f>
        <v>1384</v>
      </c>
    </row>
    <row r="404">
      <c r="A404" s="5">
        <f>IFERROR(__xludf.DUMMYFUNCTION("""COMPUTED_VALUE"""),45526.64583333333)</f>
        <v>45526.64583</v>
      </c>
      <c r="B404" s="5">
        <f>IFERROR(__xludf.DUMMYFUNCTION("""COMPUTED_VALUE"""),1381.9)</f>
        <v>1381.9</v>
      </c>
    </row>
    <row r="405">
      <c r="A405" s="5">
        <f>IFERROR(__xludf.DUMMYFUNCTION("""COMPUTED_VALUE"""),45527.64583333333)</f>
        <v>45527.64583</v>
      </c>
      <c r="B405" s="5">
        <f>IFERROR(__xludf.DUMMYFUNCTION("""COMPUTED_VALUE"""),1388.55)</f>
        <v>1388.55</v>
      </c>
    </row>
    <row r="406">
      <c r="A406" s="5">
        <f>IFERROR(__xludf.DUMMYFUNCTION("""COMPUTED_VALUE"""),45530.64583333333)</f>
        <v>45530.64583</v>
      </c>
      <c r="B406" s="5">
        <f>IFERROR(__xludf.DUMMYFUNCTION("""COMPUTED_VALUE"""),1384.5)</f>
        <v>1384.5</v>
      </c>
    </row>
    <row r="407">
      <c r="A407" s="5">
        <f>IFERROR(__xludf.DUMMYFUNCTION("""COMPUTED_VALUE"""),45531.64583333333)</f>
        <v>45531.64583</v>
      </c>
      <c r="B407" s="5">
        <f>IFERROR(__xludf.DUMMYFUNCTION("""COMPUTED_VALUE"""),1383.2)</f>
        <v>1383.2</v>
      </c>
    </row>
    <row r="408">
      <c r="A408" s="5">
        <f>IFERROR(__xludf.DUMMYFUNCTION("""COMPUTED_VALUE"""),45532.64583333333)</f>
        <v>45532.64583</v>
      </c>
      <c r="B408" s="5">
        <f>IFERROR(__xludf.DUMMYFUNCTION("""COMPUTED_VALUE"""),1415.75)</f>
        <v>1415.75</v>
      </c>
    </row>
    <row r="409">
      <c r="A409" s="5">
        <f>IFERROR(__xludf.DUMMYFUNCTION("""COMPUTED_VALUE"""),45533.64583333333)</f>
        <v>45533.64583</v>
      </c>
      <c r="B409" s="5">
        <f>IFERROR(__xludf.DUMMYFUNCTION("""COMPUTED_VALUE"""),1417.45)</f>
        <v>1417.45</v>
      </c>
    </row>
    <row r="410">
      <c r="A410" s="5">
        <f>IFERROR(__xludf.DUMMYFUNCTION("""COMPUTED_VALUE"""),45534.64583333333)</f>
        <v>45534.64583</v>
      </c>
      <c r="B410" s="5">
        <f>IFERROR(__xludf.DUMMYFUNCTION("""COMPUTED_VALUE"""),1425.25)</f>
        <v>1425.25</v>
      </c>
    </row>
    <row r="411">
      <c r="A411" s="5">
        <f>IFERROR(__xludf.DUMMYFUNCTION("""COMPUTED_VALUE"""),45537.64583333333)</f>
        <v>45537.64583</v>
      </c>
      <c r="B411" s="5">
        <f>IFERROR(__xludf.DUMMYFUNCTION("""COMPUTED_VALUE"""),1449.05)</f>
        <v>1449.05</v>
      </c>
    </row>
    <row r="412">
      <c r="A412" s="5">
        <f>IFERROR(__xludf.DUMMYFUNCTION("""COMPUTED_VALUE"""),45538.64583333333)</f>
        <v>45538.64583</v>
      </c>
      <c r="B412" s="5">
        <f>IFERROR(__xludf.DUMMYFUNCTION("""COMPUTED_VALUE"""),1436.7)</f>
        <v>1436.7</v>
      </c>
    </row>
    <row r="413">
      <c r="A413" s="5">
        <f>IFERROR(__xludf.DUMMYFUNCTION("""COMPUTED_VALUE"""),45539.64583333333)</f>
        <v>45539.64583</v>
      </c>
      <c r="B413" s="5">
        <f>IFERROR(__xludf.DUMMYFUNCTION("""COMPUTED_VALUE"""),1434.4)</f>
        <v>1434.4</v>
      </c>
    </row>
    <row r="414">
      <c r="A414" s="5">
        <f>IFERROR(__xludf.DUMMYFUNCTION("""COMPUTED_VALUE"""),45540.64583333333)</f>
        <v>45540.64583</v>
      </c>
      <c r="B414" s="5">
        <f>IFERROR(__xludf.DUMMYFUNCTION("""COMPUTED_VALUE"""),1422.9)</f>
        <v>1422.9</v>
      </c>
    </row>
    <row r="415">
      <c r="A415" s="5">
        <f>IFERROR(__xludf.DUMMYFUNCTION("""COMPUTED_VALUE"""),45541.64583333333)</f>
        <v>45541.64583</v>
      </c>
      <c r="B415" s="5">
        <f>IFERROR(__xludf.DUMMYFUNCTION("""COMPUTED_VALUE"""),1409.35)</f>
        <v>1409.35</v>
      </c>
    </row>
    <row r="416">
      <c r="A416" s="5">
        <f>IFERROR(__xludf.DUMMYFUNCTION("""COMPUTED_VALUE"""),45544.64583333333)</f>
        <v>45544.64583</v>
      </c>
      <c r="B416" s="5">
        <f>IFERROR(__xludf.DUMMYFUNCTION("""COMPUTED_VALUE"""),1428.1)</f>
        <v>1428.1</v>
      </c>
    </row>
    <row r="417">
      <c r="A417" s="5">
        <f>IFERROR(__xludf.DUMMYFUNCTION("""COMPUTED_VALUE"""),45545.64583333333)</f>
        <v>45545.64583</v>
      </c>
      <c r="B417" s="5">
        <f>IFERROR(__xludf.DUMMYFUNCTION("""COMPUTED_VALUE"""),1435.55)</f>
        <v>1435.55</v>
      </c>
    </row>
    <row r="418">
      <c r="A418" s="5">
        <f>IFERROR(__xludf.DUMMYFUNCTION("""COMPUTED_VALUE"""),45546.64583333333)</f>
        <v>45546.64583</v>
      </c>
      <c r="B418" s="5">
        <f>IFERROR(__xludf.DUMMYFUNCTION("""COMPUTED_VALUE"""),1421.2)</f>
        <v>1421.2</v>
      </c>
    </row>
    <row r="419">
      <c r="A419" s="5">
        <f>IFERROR(__xludf.DUMMYFUNCTION("""COMPUTED_VALUE"""),45547.64583333333)</f>
        <v>45547.64583</v>
      </c>
      <c r="B419" s="5">
        <f>IFERROR(__xludf.DUMMYFUNCTION("""COMPUTED_VALUE"""),1443.35)</f>
        <v>1443.35</v>
      </c>
    </row>
    <row r="420">
      <c r="A420" s="5">
        <f>IFERROR(__xludf.DUMMYFUNCTION("""COMPUTED_VALUE"""),45548.64583333333)</f>
        <v>45548.64583</v>
      </c>
      <c r="B420" s="5">
        <f>IFERROR(__xludf.DUMMYFUNCTION("""COMPUTED_VALUE"""),1464.05)</f>
        <v>1464.05</v>
      </c>
    </row>
    <row r="421">
      <c r="A421" s="5">
        <f>IFERROR(__xludf.DUMMYFUNCTION("""COMPUTED_VALUE"""),45551.64583333333)</f>
        <v>45551.64583</v>
      </c>
      <c r="B421" s="5">
        <f>IFERROR(__xludf.DUMMYFUNCTION("""COMPUTED_VALUE"""),1470.2)</f>
        <v>1470.2</v>
      </c>
    </row>
    <row r="422">
      <c r="A422" s="5">
        <f>IFERROR(__xludf.DUMMYFUNCTION("""COMPUTED_VALUE"""),45552.64583333333)</f>
        <v>45552.64583</v>
      </c>
      <c r="B422" s="5">
        <f>IFERROR(__xludf.DUMMYFUNCTION("""COMPUTED_VALUE"""),1466.35)</f>
        <v>1466.35</v>
      </c>
    </row>
    <row r="423">
      <c r="A423" s="5">
        <f>IFERROR(__xludf.DUMMYFUNCTION("""COMPUTED_VALUE"""),45553.64583333333)</f>
        <v>45553.64583</v>
      </c>
      <c r="B423" s="5">
        <f>IFERROR(__xludf.DUMMYFUNCTION("""COMPUTED_VALUE"""),1480.25)</f>
        <v>1480.25</v>
      </c>
    </row>
    <row r="424">
      <c r="A424" s="5">
        <f>IFERROR(__xludf.DUMMYFUNCTION("""COMPUTED_VALUE"""),45554.64583333333)</f>
        <v>45554.64583</v>
      </c>
      <c r="B424" s="5">
        <f>IFERROR(__xludf.DUMMYFUNCTION("""COMPUTED_VALUE"""),1484.75)</f>
        <v>1484.75</v>
      </c>
    </row>
    <row r="425">
      <c r="A425" s="5">
        <f>IFERROR(__xludf.DUMMYFUNCTION("""COMPUTED_VALUE"""),45555.64583333333)</f>
        <v>45555.64583</v>
      </c>
      <c r="B425" s="5">
        <f>IFERROR(__xludf.DUMMYFUNCTION("""COMPUTED_VALUE"""),1480.2)</f>
        <v>1480.2</v>
      </c>
    </row>
    <row r="426">
      <c r="A426" s="5">
        <f>IFERROR(__xludf.DUMMYFUNCTION("""COMPUTED_VALUE"""),45558.64583333333)</f>
        <v>45558.64583</v>
      </c>
      <c r="B426" s="5">
        <f>IFERROR(__xludf.DUMMYFUNCTION("""COMPUTED_VALUE"""),1465.1)</f>
        <v>1465.1</v>
      </c>
    </row>
    <row r="427">
      <c r="A427" s="5">
        <f>IFERROR(__xludf.DUMMYFUNCTION("""COMPUTED_VALUE"""),45559.64583333333)</f>
        <v>45559.64583</v>
      </c>
      <c r="B427" s="5">
        <f>IFERROR(__xludf.DUMMYFUNCTION("""COMPUTED_VALUE"""),1448.3)</f>
        <v>1448.3</v>
      </c>
    </row>
    <row r="428">
      <c r="A428" s="5">
        <f>IFERROR(__xludf.DUMMYFUNCTION("""COMPUTED_VALUE"""),45560.64583333333)</f>
        <v>45560.64583</v>
      </c>
      <c r="B428" s="5">
        <f>IFERROR(__xludf.DUMMYFUNCTION("""COMPUTED_VALUE"""),1439.5)</f>
        <v>1439.5</v>
      </c>
    </row>
    <row r="429">
      <c r="A429" s="5">
        <f>IFERROR(__xludf.DUMMYFUNCTION("""COMPUTED_VALUE"""),45561.64583333333)</f>
        <v>45561.64583</v>
      </c>
      <c r="B429" s="5">
        <f>IFERROR(__xludf.DUMMYFUNCTION("""COMPUTED_VALUE"""),1452.7)</f>
        <v>1452.7</v>
      </c>
    </row>
    <row r="430">
      <c r="A430" s="5">
        <f>IFERROR(__xludf.DUMMYFUNCTION("""COMPUTED_VALUE"""),45562.64583333333)</f>
        <v>45562.64583</v>
      </c>
      <c r="B430" s="5">
        <f>IFERROR(__xludf.DUMMYFUNCTION("""COMPUTED_VALUE"""),1462.7)</f>
        <v>1462.7</v>
      </c>
    </row>
    <row r="431">
      <c r="A431" s="5">
        <f>IFERROR(__xludf.DUMMYFUNCTION("""COMPUTED_VALUE"""),45565.64583333333)</f>
        <v>45565.64583</v>
      </c>
      <c r="B431" s="5">
        <f>IFERROR(__xludf.DUMMYFUNCTION("""COMPUTED_VALUE"""),1447.6)</f>
        <v>1447.6</v>
      </c>
    </row>
    <row r="432">
      <c r="A432" s="5">
        <f>IFERROR(__xludf.DUMMYFUNCTION("""COMPUTED_VALUE"""),45566.64583333333)</f>
        <v>45566.64583</v>
      </c>
      <c r="B432" s="5">
        <f>IFERROR(__xludf.DUMMYFUNCTION("""COMPUTED_VALUE"""),1409.7)</f>
        <v>1409.7</v>
      </c>
    </row>
    <row r="433">
      <c r="A433" s="5">
        <f>IFERROR(__xludf.DUMMYFUNCTION("""COMPUTED_VALUE"""),45568.64583333333)</f>
        <v>45568.64583</v>
      </c>
      <c r="B433" s="5">
        <f>IFERROR(__xludf.DUMMYFUNCTION("""COMPUTED_VALUE"""),1387.75)</f>
        <v>1387.75</v>
      </c>
    </row>
    <row r="434">
      <c r="A434" s="5">
        <f>IFERROR(__xludf.DUMMYFUNCTION("""COMPUTED_VALUE"""),45569.64583333333)</f>
        <v>45569.64583</v>
      </c>
      <c r="B434" s="5">
        <f>IFERROR(__xludf.DUMMYFUNCTION("""COMPUTED_VALUE"""),1382.85)</f>
        <v>1382.85</v>
      </c>
    </row>
    <row r="435">
      <c r="A435" s="5">
        <f>IFERROR(__xludf.DUMMYFUNCTION("""COMPUTED_VALUE"""),45572.64583333333)</f>
        <v>45572.64583</v>
      </c>
      <c r="B435" s="5">
        <f>IFERROR(__xludf.DUMMYFUNCTION("""COMPUTED_VALUE"""),1350.85)</f>
        <v>1350.85</v>
      </c>
    </row>
    <row r="436">
      <c r="A436" s="5">
        <f>IFERROR(__xludf.DUMMYFUNCTION("""COMPUTED_VALUE"""),45573.64583333333)</f>
        <v>45573.64583</v>
      </c>
      <c r="B436" s="5">
        <f>IFERROR(__xludf.DUMMYFUNCTION("""COMPUTED_VALUE"""),1359.55)</f>
        <v>1359.55</v>
      </c>
    </row>
    <row r="437">
      <c r="A437" s="5">
        <f>IFERROR(__xludf.DUMMYFUNCTION("""COMPUTED_VALUE"""),45574.64583333333)</f>
        <v>45574.64583</v>
      </c>
      <c r="B437" s="5">
        <f>IFERROR(__xludf.DUMMYFUNCTION("""COMPUTED_VALUE"""),1341.55)</f>
        <v>1341.55</v>
      </c>
    </row>
    <row r="438">
      <c r="A438" s="5">
        <f>IFERROR(__xludf.DUMMYFUNCTION("""COMPUTED_VALUE"""),45575.64583333333)</f>
        <v>45575.64583</v>
      </c>
      <c r="B438" s="5">
        <f>IFERROR(__xludf.DUMMYFUNCTION("""COMPUTED_VALUE"""),1356.4)</f>
        <v>1356.4</v>
      </c>
    </row>
    <row r="439">
      <c r="A439" s="5">
        <f>IFERROR(__xludf.DUMMYFUNCTION("""COMPUTED_VALUE"""),45576.64583333333)</f>
        <v>45576.64583</v>
      </c>
      <c r="B439" s="5">
        <f>IFERROR(__xludf.DUMMYFUNCTION("""COMPUTED_VALUE"""),1347.6)</f>
        <v>1347.6</v>
      </c>
    </row>
    <row r="440">
      <c r="A440" s="5">
        <f>IFERROR(__xludf.DUMMYFUNCTION("""COMPUTED_VALUE"""),45579.64583333333)</f>
        <v>45579.64583</v>
      </c>
      <c r="B440" s="5">
        <f>IFERROR(__xludf.DUMMYFUNCTION("""COMPUTED_VALUE"""),1370.45)</f>
        <v>1370.45</v>
      </c>
    </row>
    <row r="441">
      <c r="A441" s="5">
        <f>IFERROR(__xludf.DUMMYFUNCTION("""COMPUTED_VALUE"""),45580.64583333333)</f>
        <v>45580.64583</v>
      </c>
      <c r="B441" s="5">
        <f>IFERROR(__xludf.DUMMYFUNCTION("""COMPUTED_VALUE"""),1360.9)</f>
        <v>1360.9</v>
      </c>
    </row>
    <row r="442">
      <c r="A442" s="5">
        <f>IFERROR(__xludf.DUMMYFUNCTION("""COMPUTED_VALUE"""),45581.64583333333)</f>
        <v>45581.64583</v>
      </c>
      <c r="B442" s="5">
        <f>IFERROR(__xludf.DUMMYFUNCTION("""COMPUTED_VALUE"""),1346.3)</f>
        <v>1346.3</v>
      </c>
    </row>
    <row r="443">
      <c r="A443" s="5">
        <f>IFERROR(__xludf.DUMMYFUNCTION("""COMPUTED_VALUE"""),45582.64583333333)</f>
        <v>45582.64583</v>
      </c>
      <c r="B443" s="5">
        <f>IFERROR(__xludf.DUMMYFUNCTION("""COMPUTED_VALUE"""),1347.35)</f>
        <v>1347.35</v>
      </c>
    </row>
    <row r="444">
      <c r="A444" s="5">
        <f>IFERROR(__xludf.DUMMYFUNCTION("""COMPUTED_VALUE"""),45583.64583333333)</f>
        <v>45583.64583</v>
      </c>
      <c r="B444" s="5">
        <f>IFERROR(__xludf.DUMMYFUNCTION("""COMPUTED_VALUE"""),1347.25)</f>
        <v>1347.25</v>
      </c>
    </row>
    <row r="445">
      <c r="A445" s="5">
        <f>IFERROR(__xludf.DUMMYFUNCTION("""COMPUTED_VALUE"""),45586.64583333333)</f>
        <v>45586.64583</v>
      </c>
      <c r="B445" s="5">
        <f>IFERROR(__xludf.DUMMYFUNCTION("""COMPUTED_VALUE"""),1308.25)</f>
        <v>1308.25</v>
      </c>
    </row>
    <row r="446">
      <c r="A446" s="5">
        <f>IFERROR(__xludf.DUMMYFUNCTION("""COMPUTED_VALUE"""),45587.64583333333)</f>
        <v>45587.64583</v>
      </c>
      <c r="B446" s="5">
        <f>IFERROR(__xludf.DUMMYFUNCTION("""COMPUTED_VALUE"""),1274.35)</f>
        <v>1274.35</v>
      </c>
    </row>
    <row r="447">
      <c r="A447" s="5">
        <f>IFERROR(__xludf.DUMMYFUNCTION("""COMPUTED_VALUE"""),45588.64583333333)</f>
        <v>45588.64583</v>
      </c>
      <c r="B447" s="5">
        <f>IFERROR(__xludf.DUMMYFUNCTION("""COMPUTED_VALUE"""),1274.3)</f>
        <v>1274.3</v>
      </c>
    </row>
    <row r="448">
      <c r="A448" s="5">
        <f>IFERROR(__xludf.DUMMYFUNCTION("""COMPUTED_VALUE"""),45589.64583333333)</f>
        <v>45589.64583</v>
      </c>
      <c r="B448" s="5">
        <f>IFERROR(__xludf.DUMMYFUNCTION("""COMPUTED_VALUE"""),1280.05)</f>
        <v>1280.05</v>
      </c>
    </row>
    <row r="449">
      <c r="A449" s="5">
        <f>IFERROR(__xludf.DUMMYFUNCTION("""COMPUTED_VALUE"""),45590.64583333333)</f>
        <v>45590.64583</v>
      </c>
      <c r="B449" s="5">
        <f>IFERROR(__xludf.DUMMYFUNCTION("""COMPUTED_VALUE"""),1041.6)</f>
        <v>1041.6</v>
      </c>
    </row>
    <row r="450">
      <c r="A450" s="5">
        <f>IFERROR(__xludf.DUMMYFUNCTION("""COMPUTED_VALUE"""),45593.64583333333)</f>
        <v>45593.64583</v>
      </c>
      <c r="B450" s="5">
        <f>IFERROR(__xludf.DUMMYFUNCTION("""COMPUTED_VALUE"""),1054.8)</f>
        <v>1054.8</v>
      </c>
    </row>
    <row r="451">
      <c r="A451" s="5">
        <f>IFERROR(__xludf.DUMMYFUNCTION("""COMPUTED_VALUE"""),45594.64583333333)</f>
        <v>45594.64583</v>
      </c>
      <c r="B451" s="5">
        <f>IFERROR(__xludf.DUMMYFUNCTION("""COMPUTED_VALUE"""),1038.15)</f>
        <v>1038.15</v>
      </c>
    </row>
    <row r="452">
      <c r="A452" s="5">
        <f>IFERROR(__xludf.DUMMYFUNCTION("""COMPUTED_VALUE"""),45595.64583333333)</f>
        <v>45595.64583</v>
      </c>
      <c r="B452" s="5">
        <f>IFERROR(__xludf.DUMMYFUNCTION("""COMPUTED_VALUE"""),1056.4)</f>
        <v>1056.4</v>
      </c>
    </row>
    <row r="453">
      <c r="A453" s="5">
        <f>IFERROR(__xludf.DUMMYFUNCTION("""COMPUTED_VALUE"""),45596.64583333333)</f>
        <v>45596.64583</v>
      </c>
      <c r="B453" s="5">
        <f>IFERROR(__xludf.DUMMYFUNCTION("""COMPUTED_VALUE"""),1055.6)</f>
        <v>1055.6</v>
      </c>
    </row>
    <row r="454">
      <c r="A454" s="5">
        <f>IFERROR(__xludf.DUMMYFUNCTION("""COMPUTED_VALUE"""),45600.64583333333)</f>
        <v>45600.64583</v>
      </c>
      <c r="B454" s="5">
        <f>IFERROR(__xludf.DUMMYFUNCTION("""COMPUTED_VALUE"""),1063.8)</f>
        <v>1063.8</v>
      </c>
    </row>
    <row r="455">
      <c r="A455" s="5">
        <f>IFERROR(__xludf.DUMMYFUNCTION("""COMPUTED_VALUE"""),45601.64583333333)</f>
        <v>45601.64583</v>
      </c>
      <c r="B455" s="5">
        <f>IFERROR(__xludf.DUMMYFUNCTION("""COMPUTED_VALUE"""),1090.1)</f>
        <v>1090.1</v>
      </c>
    </row>
    <row r="456">
      <c r="A456" s="5">
        <f>IFERROR(__xludf.DUMMYFUNCTION("""COMPUTED_VALUE"""),45602.64583333333)</f>
        <v>45602.64583</v>
      </c>
      <c r="B456" s="5">
        <f>IFERROR(__xludf.DUMMYFUNCTION("""COMPUTED_VALUE"""),1077.65)</f>
        <v>1077.65</v>
      </c>
    </row>
    <row r="457">
      <c r="A457" s="5">
        <f>IFERROR(__xludf.DUMMYFUNCTION("""COMPUTED_VALUE"""),45603.64583333333)</f>
        <v>45603.64583</v>
      </c>
      <c r="B457" s="5">
        <f>IFERROR(__xludf.DUMMYFUNCTION("""COMPUTED_VALUE"""),1056.8)</f>
        <v>1056.8</v>
      </c>
    </row>
    <row r="458">
      <c r="A458" s="5">
        <f>IFERROR(__xludf.DUMMYFUNCTION("""COMPUTED_VALUE"""),45604.64583333333)</f>
        <v>45604.64583</v>
      </c>
      <c r="B458" s="5">
        <f>IFERROR(__xludf.DUMMYFUNCTION("""COMPUTED_VALUE"""),1053.8)</f>
        <v>1053.8</v>
      </c>
    </row>
    <row r="459">
      <c r="A459" s="5">
        <f>IFERROR(__xludf.DUMMYFUNCTION("""COMPUTED_VALUE"""),45607.64583333333)</f>
        <v>45607.64583</v>
      </c>
      <c r="B459" s="5">
        <f>IFERROR(__xludf.DUMMYFUNCTION("""COMPUTED_VALUE"""),1060.8)</f>
        <v>1060.8</v>
      </c>
    </row>
    <row r="460">
      <c r="A460" s="5">
        <f>IFERROR(__xludf.DUMMYFUNCTION("""COMPUTED_VALUE"""),45608.64583333333)</f>
        <v>45608.64583</v>
      </c>
      <c r="B460" s="5">
        <f>IFERROR(__xludf.DUMMYFUNCTION("""COMPUTED_VALUE"""),1059.55)</f>
        <v>1059.55</v>
      </c>
    </row>
    <row r="461">
      <c r="A461" s="5">
        <f>IFERROR(__xludf.DUMMYFUNCTION("""COMPUTED_VALUE"""),45609.64583333333)</f>
        <v>45609.64583</v>
      </c>
      <c r="B461" s="5">
        <f>IFERROR(__xludf.DUMMYFUNCTION("""COMPUTED_VALUE"""),1036.7)</f>
        <v>1036.7</v>
      </c>
    </row>
    <row r="462">
      <c r="A462" s="5">
        <f>IFERROR(__xludf.DUMMYFUNCTION("""COMPUTED_VALUE"""),45610.64583333333)</f>
        <v>45610.64583</v>
      </c>
      <c r="B462" s="5">
        <f>IFERROR(__xludf.DUMMYFUNCTION("""COMPUTED_VALUE"""),1017.15)</f>
        <v>1017.15</v>
      </c>
    </row>
    <row r="463">
      <c r="A463" s="5">
        <f>IFERROR(__xludf.DUMMYFUNCTION("""COMPUTED_VALUE"""),45614.64583333333)</f>
        <v>45614.64583</v>
      </c>
      <c r="B463" s="5">
        <f>IFERROR(__xludf.DUMMYFUNCTION("""COMPUTED_VALUE"""),1004.6)</f>
        <v>1004.6</v>
      </c>
    </row>
    <row r="464">
      <c r="A464" s="5">
        <f>IFERROR(__xludf.DUMMYFUNCTION("""COMPUTED_VALUE"""),45615.64583333333)</f>
        <v>45615.64583</v>
      </c>
      <c r="B464" s="5">
        <f>IFERROR(__xludf.DUMMYFUNCTION("""COMPUTED_VALUE"""),1000.2)</f>
        <v>1000.2</v>
      </c>
    </row>
    <row r="465">
      <c r="A465" s="5">
        <f>IFERROR(__xludf.DUMMYFUNCTION("""COMPUTED_VALUE"""),45617.64583333333)</f>
        <v>45617.64583</v>
      </c>
      <c r="B465" s="5">
        <f>IFERROR(__xludf.DUMMYFUNCTION("""COMPUTED_VALUE"""),981.45)</f>
        <v>981.45</v>
      </c>
    </row>
    <row r="466">
      <c r="A466" s="5">
        <f>IFERROR(__xludf.DUMMYFUNCTION("""COMPUTED_VALUE"""),45618.64583333333)</f>
        <v>45618.64583</v>
      </c>
      <c r="B466" s="5">
        <f>IFERROR(__xludf.DUMMYFUNCTION("""COMPUTED_VALUE"""),998.2)</f>
        <v>998.2</v>
      </c>
    </row>
    <row r="467">
      <c r="A467" s="5">
        <f>IFERROR(__xludf.DUMMYFUNCTION("""COMPUTED_VALUE"""),45621.64583333333)</f>
        <v>45621.64583</v>
      </c>
      <c r="B467" s="5">
        <f>IFERROR(__xludf.DUMMYFUNCTION("""COMPUTED_VALUE"""),1003.5)</f>
        <v>1003.5</v>
      </c>
    </row>
    <row r="468">
      <c r="A468" s="5">
        <f>IFERROR(__xludf.DUMMYFUNCTION("""COMPUTED_VALUE"""),45622.64583333333)</f>
        <v>45622.64583</v>
      </c>
      <c r="B468" s="5">
        <f>IFERROR(__xludf.DUMMYFUNCTION("""COMPUTED_VALUE"""),1009.6)</f>
        <v>1009.6</v>
      </c>
    </row>
    <row r="469">
      <c r="A469" s="5">
        <f>IFERROR(__xludf.DUMMYFUNCTION("""COMPUTED_VALUE"""),45623.64583333333)</f>
        <v>45623.64583</v>
      </c>
      <c r="B469" s="5">
        <f>IFERROR(__xludf.DUMMYFUNCTION("""COMPUTED_VALUE"""),1001.95)</f>
        <v>1001.95</v>
      </c>
    </row>
    <row r="470">
      <c r="A470" s="5">
        <f>IFERROR(__xludf.DUMMYFUNCTION("""COMPUTED_VALUE"""),45624.64583333333)</f>
        <v>45624.64583</v>
      </c>
      <c r="B470" s="5">
        <f>IFERROR(__xludf.DUMMYFUNCTION("""COMPUTED_VALUE"""),993.6)</f>
        <v>993.6</v>
      </c>
    </row>
    <row r="471">
      <c r="A471" s="5">
        <f>IFERROR(__xludf.DUMMYFUNCTION("""COMPUTED_VALUE"""),45625.64583333333)</f>
        <v>45625.64583</v>
      </c>
      <c r="B471" s="5">
        <f>IFERROR(__xludf.DUMMYFUNCTION("""COMPUTED_VALUE"""),995.85)</f>
        <v>995.85</v>
      </c>
    </row>
    <row r="472">
      <c r="A472" s="5">
        <f>IFERROR(__xludf.DUMMYFUNCTION("""COMPUTED_VALUE"""),45628.64583333333)</f>
        <v>45628.64583</v>
      </c>
      <c r="B472" s="5">
        <f>IFERROR(__xludf.DUMMYFUNCTION("""COMPUTED_VALUE"""),990.95)</f>
        <v>990.95</v>
      </c>
    </row>
    <row r="473">
      <c r="A473" s="5">
        <f>IFERROR(__xludf.DUMMYFUNCTION("""COMPUTED_VALUE"""),45629.64583333333)</f>
        <v>45629.64583</v>
      </c>
      <c r="B473" s="5">
        <f>IFERROR(__xludf.DUMMYFUNCTION("""COMPUTED_VALUE"""),998.35)</f>
        <v>998.35</v>
      </c>
    </row>
    <row r="474">
      <c r="A474" s="5">
        <f>IFERROR(__xludf.DUMMYFUNCTION("""COMPUTED_VALUE"""),45630.64583333333)</f>
        <v>45630.64583</v>
      </c>
      <c r="B474" s="5">
        <f>IFERROR(__xludf.DUMMYFUNCTION("""COMPUTED_VALUE"""),998.85)</f>
        <v>998.85</v>
      </c>
    </row>
    <row r="475">
      <c r="A475" s="5">
        <f>IFERROR(__xludf.DUMMYFUNCTION("""COMPUTED_VALUE"""),45631.64583333333)</f>
        <v>45631.64583</v>
      </c>
      <c r="B475" s="5">
        <f>IFERROR(__xludf.DUMMYFUNCTION("""COMPUTED_VALUE"""),998.2)</f>
        <v>998.2</v>
      </c>
    </row>
    <row r="476">
      <c r="A476" s="5">
        <f>IFERROR(__xludf.DUMMYFUNCTION("""COMPUTED_VALUE"""),45632.64583333333)</f>
        <v>45632.64583</v>
      </c>
      <c r="B476" s="5">
        <f>IFERROR(__xludf.DUMMYFUNCTION("""COMPUTED_VALUE"""),990.35)</f>
        <v>990.35</v>
      </c>
    </row>
    <row r="477">
      <c r="A477" s="5">
        <f>IFERROR(__xludf.DUMMYFUNCTION("""COMPUTED_VALUE"""),45635.64583333333)</f>
        <v>45635.64583</v>
      </c>
      <c r="B477" s="5">
        <f>IFERROR(__xludf.DUMMYFUNCTION("""COMPUTED_VALUE"""),982.6)</f>
        <v>982.6</v>
      </c>
    </row>
    <row r="478">
      <c r="A478" s="5">
        <f>IFERROR(__xludf.DUMMYFUNCTION("""COMPUTED_VALUE"""),45636.64583333333)</f>
        <v>45636.64583</v>
      </c>
      <c r="B478" s="5">
        <f>IFERROR(__xludf.DUMMYFUNCTION("""COMPUTED_VALUE"""),984.3)</f>
        <v>984.3</v>
      </c>
    </row>
    <row r="479">
      <c r="A479" s="5">
        <f>IFERROR(__xludf.DUMMYFUNCTION("""COMPUTED_VALUE"""),45637.64583333333)</f>
        <v>45637.64583</v>
      </c>
      <c r="B479" s="5">
        <f>IFERROR(__xludf.DUMMYFUNCTION("""COMPUTED_VALUE"""),984.85)</f>
        <v>984.85</v>
      </c>
    </row>
    <row r="480">
      <c r="A480" s="5">
        <f>IFERROR(__xludf.DUMMYFUNCTION("""COMPUTED_VALUE"""),45638.64583333333)</f>
        <v>45638.64583</v>
      </c>
      <c r="B480" s="5">
        <f>IFERROR(__xludf.DUMMYFUNCTION("""COMPUTED_VALUE"""),997.95)</f>
        <v>997.95</v>
      </c>
    </row>
    <row r="481">
      <c r="A481" s="5">
        <f>IFERROR(__xludf.DUMMYFUNCTION("""COMPUTED_VALUE"""),45639.64583333333)</f>
        <v>45639.64583</v>
      </c>
      <c r="B481" s="5">
        <f>IFERROR(__xludf.DUMMYFUNCTION("""COMPUTED_VALUE"""),986.65)</f>
        <v>986.65</v>
      </c>
    </row>
    <row r="482">
      <c r="A482" s="5">
        <f>IFERROR(__xludf.DUMMYFUNCTION("""COMPUTED_VALUE"""),45642.64583333333)</f>
        <v>45642.64583</v>
      </c>
      <c r="B482" s="5">
        <f>IFERROR(__xludf.DUMMYFUNCTION("""COMPUTED_VALUE"""),999.35)</f>
        <v>999.35</v>
      </c>
    </row>
    <row r="483">
      <c r="A483" s="5">
        <f>IFERROR(__xludf.DUMMYFUNCTION("""COMPUTED_VALUE"""),45643.64583333333)</f>
        <v>45643.64583</v>
      </c>
      <c r="B483" s="5">
        <f>IFERROR(__xludf.DUMMYFUNCTION("""COMPUTED_VALUE"""),975.65)</f>
        <v>975.65</v>
      </c>
    </row>
    <row r="484">
      <c r="A484" s="5">
        <f>IFERROR(__xludf.DUMMYFUNCTION("""COMPUTED_VALUE"""),45644.64583333333)</f>
        <v>45644.64583</v>
      </c>
      <c r="B484" s="5">
        <f>IFERROR(__xludf.DUMMYFUNCTION("""COMPUTED_VALUE"""),965.2)</f>
        <v>965.2</v>
      </c>
    </row>
    <row r="485">
      <c r="A485" s="5">
        <f>IFERROR(__xludf.DUMMYFUNCTION("""COMPUTED_VALUE"""),45645.64583333333)</f>
        <v>45645.64583</v>
      </c>
      <c r="B485" s="5">
        <f>IFERROR(__xludf.DUMMYFUNCTION("""COMPUTED_VALUE"""),964.4)</f>
        <v>964.4</v>
      </c>
    </row>
    <row r="486">
      <c r="A486" s="5">
        <f>IFERROR(__xludf.DUMMYFUNCTION("""COMPUTED_VALUE"""),45646.64583333333)</f>
        <v>45646.64583</v>
      </c>
      <c r="B486" s="5">
        <f>IFERROR(__xludf.DUMMYFUNCTION("""COMPUTED_VALUE"""),929.45)</f>
        <v>929.45</v>
      </c>
    </row>
    <row r="487">
      <c r="A487" s="5">
        <f>IFERROR(__xludf.DUMMYFUNCTION("""COMPUTED_VALUE"""),45649.64583333333)</f>
        <v>45649.64583</v>
      </c>
      <c r="B487" s="5">
        <f>IFERROR(__xludf.DUMMYFUNCTION("""COMPUTED_VALUE"""),945.7)</f>
        <v>945.7</v>
      </c>
    </row>
    <row r="488">
      <c r="A488" s="5">
        <f>IFERROR(__xludf.DUMMYFUNCTION("""COMPUTED_VALUE"""),45650.64583333333)</f>
        <v>45650.64583</v>
      </c>
      <c r="B488" s="5">
        <f>IFERROR(__xludf.DUMMYFUNCTION("""COMPUTED_VALUE"""),935.3)</f>
        <v>935.3</v>
      </c>
    </row>
    <row r="489">
      <c r="A489" s="5">
        <f>IFERROR(__xludf.DUMMYFUNCTION("""COMPUTED_VALUE"""),45652.64583333333)</f>
        <v>45652.64583</v>
      </c>
      <c r="B489" s="5">
        <f>IFERROR(__xludf.DUMMYFUNCTION("""COMPUTED_VALUE"""),931.95)</f>
        <v>931.95</v>
      </c>
    </row>
    <row r="490">
      <c r="A490" s="5">
        <f>IFERROR(__xludf.DUMMYFUNCTION("""COMPUTED_VALUE"""),45653.64583333333)</f>
        <v>45653.64583</v>
      </c>
      <c r="B490" s="5">
        <f>IFERROR(__xludf.DUMMYFUNCTION("""COMPUTED_VALUE"""),953.4)</f>
        <v>953.4</v>
      </c>
    </row>
    <row r="491">
      <c r="A491" s="5">
        <f>IFERROR(__xludf.DUMMYFUNCTION("""COMPUTED_VALUE"""),45656.64583333333)</f>
        <v>45656.64583</v>
      </c>
      <c r="B491" s="5">
        <f>IFERROR(__xludf.DUMMYFUNCTION("""COMPUTED_VALUE"""),963.5)</f>
        <v>963.5</v>
      </c>
    </row>
    <row r="492">
      <c r="A492" s="5">
        <f>IFERROR(__xludf.DUMMYFUNCTION("""COMPUTED_VALUE"""),45657.64583333333)</f>
        <v>45657.64583</v>
      </c>
      <c r="B492" s="5">
        <f>IFERROR(__xludf.DUMMYFUNCTION("""COMPUTED_VALUE"""),960.15)</f>
        <v>960.15</v>
      </c>
    </row>
    <row r="493">
      <c r="A493" s="5">
        <f>IFERROR(__xludf.DUMMYFUNCTION("""COMPUTED_VALUE"""),45658.64583333333)</f>
        <v>45658.64583</v>
      </c>
      <c r="B493" s="5">
        <f>IFERROR(__xludf.DUMMYFUNCTION("""COMPUTED_VALUE"""),969.4)</f>
        <v>969.4</v>
      </c>
    </row>
    <row r="494">
      <c r="A494" s="5">
        <f>IFERROR(__xludf.DUMMYFUNCTION("""COMPUTED_VALUE"""),45659.64583333333)</f>
        <v>45659.64583</v>
      </c>
      <c r="B494" s="5">
        <f>IFERROR(__xludf.DUMMYFUNCTION("""COMPUTED_VALUE"""),991.35)</f>
        <v>991.35</v>
      </c>
    </row>
    <row r="495">
      <c r="A495" s="5">
        <f>IFERROR(__xludf.DUMMYFUNCTION("""COMPUTED_VALUE"""),45660.64583333333)</f>
        <v>45660.64583</v>
      </c>
      <c r="B495" s="5">
        <f>IFERROR(__xludf.DUMMYFUNCTION("""COMPUTED_VALUE"""),997.9)</f>
        <v>997.9</v>
      </c>
    </row>
    <row r="496">
      <c r="A496" s="5">
        <f>IFERROR(__xludf.DUMMYFUNCTION("""COMPUTED_VALUE"""),45663.64583333333)</f>
        <v>45663.64583</v>
      </c>
      <c r="B496" s="5">
        <f>IFERROR(__xludf.DUMMYFUNCTION("""COMPUTED_VALUE"""),970.05)</f>
        <v>970.05</v>
      </c>
    </row>
    <row r="497">
      <c r="A497" s="5">
        <f>IFERROR(__xludf.DUMMYFUNCTION("""COMPUTED_VALUE"""),45664.64583333333)</f>
        <v>45664.64583</v>
      </c>
      <c r="B497" s="5">
        <f>IFERROR(__xludf.DUMMYFUNCTION("""COMPUTED_VALUE"""),983.6)</f>
        <v>983.6</v>
      </c>
    </row>
    <row r="498">
      <c r="A498" s="5">
        <f>IFERROR(__xludf.DUMMYFUNCTION("""COMPUTED_VALUE"""),45665.64583333333)</f>
        <v>45665.64583</v>
      </c>
      <c r="B498" s="5">
        <f>IFERROR(__xludf.DUMMYFUNCTION("""COMPUTED_VALUE"""),981.05)</f>
        <v>981.05</v>
      </c>
    </row>
    <row r="499">
      <c r="A499" s="5">
        <f>IFERROR(__xludf.DUMMYFUNCTION("""COMPUTED_VALUE"""),45666.64583333333)</f>
        <v>45666.64583</v>
      </c>
      <c r="B499" s="5">
        <f>IFERROR(__xludf.DUMMYFUNCTION("""COMPUTED_VALUE"""),980.9)</f>
        <v>980.9</v>
      </c>
    </row>
    <row r="500">
      <c r="A500" s="5">
        <f>IFERROR(__xludf.DUMMYFUNCTION("""COMPUTED_VALUE"""),45667.64583333333)</f>
        <v>45667.64583</v>
      </c>
      <c r="B500" s="5">
        <f>IFERROR(__xludf.DUMMYFUNCTION("""COMPUTED_VALUE"""),937.6)</f>
        <v>937.6</v>
      </c>
    </row>
    <row r="501">
      <c r="A501" s="5">
        <f>IFERROR(__xludf.DUMMYFUNCTION("""COMPUTED_VALUE"""),45670.64583333333)</f>
        <v>45670.64583</v>
      </c>
      <c r="B501" s="5">
        <f>IFERROR(__xludf.DUMMYFUNCTION("""COMPUTED_VALUE"""),941.7)</f>
        <v>941.7</v>
      </c>
    </row>
    <row r="502">
      <c r="A502" s="5">
        <f>IFERROR(__xludf.DUMMYFUNCTION("""COMPUTED_VALUE"""),45671.64583333333)</f>
        <v>45671.64583</v>
      </c>
      <c r="B502" s="5">
        <f>IFERROR(__xludf.DUMMYFUNCTION("""COMPUTED_VALUE"""),962.1)</f>
        <v>962.1</v>
      </c>
    </row>
    <row r="503">
      <c r="A503" s="5">
        <f>IFERROR(__xludf.DUMMYFUNCTION("""COMPUTED_VALUE"""),45672.64583333333)</f>
        <v>45672.64583</v>
      </c>
      <c r="B503" s="5">
        <f>IFERROR(__xludf.DUMMYFUNCTION("""COMPUTED_VALUE"""),962.45)</f>
        <v>962.45</v>
      </c>
    </row>
    <row r="504">
      <c r="A504" s="5">
        <f>IFERROR(__xludf.DUMMYFUNCTION("""COMPUTED_VALUE"""),45673.64583333333)</f>
        <v>45673.64583</v>
      </c>
      <c r="B504" s="5">
        <f>IFERROR(__xludf.DUMMYFUNCTION("""COMPUTED_VALUE"""),975.35)</f>
        <v>975.35</v>
      </c>
    </row>
    <row r="505">
      <c r="A505" s="5">
        <f>IFERROR(__xludf.DUMMYFUNCTION("""COMPUTED_VALUE"""),45674.64583333333)</f>
        <v>45674.64583</v>
      </c>
      <c r="B505" s="5">
        <f>IFERROR(__xludf.DUMMYFUNCTION("""COMPUTED_VALUE"""),970.95)</f>
        <v>970.95</v>
      </c>
    </row>
    <row r="506">
      <c r="A506" s="5">
        <f>IFERROR(__xludf.DUMMYFUNCTION("""COMPUTED_VALUE"""),45677.64583333333)</f>
        <v>45677.64583</v>
      </c>
      <c r="B506" s="5">
        <f>IFERROR(__xludf.DUMMYFUNCTION("""COMPUTED_VALUE"""),970.7)</f>
        <v>970.7</v>
      </c>
    </row>
    <row r="507">
      <c r="A507" s="5">
        <f>IFERROR(__xludf.DUMMYFUNCTION("""COMPUTED_VALUE"""),45678.64583333333)</f>
        <v>45678.64583</v>
      </c>
      <c r="B507" s="5">
        <f>IFERROR(__xludf.DUMMYFUNCTION("""COMPUTED_VALUE"""),960.45)</f>
        <v>960.45</v>
      </c>
    </row>
    <row r="508">
      <c r="A508" s="5">
        <f>IFERROR(__xludf.DUMMYFUNCTION("""COMPUTED_VALUE"""),45679.64583333333)</f>
        <v>45679.64583</v>
      </c>
      <c r="B508" s="5">
        <f>IFERROR(__xludf.DUMMYFUNCTION("""COMPUTED_VALUE"""),970.95)</f>
        <v>970.95</v>
      </c>
    </row>
    <row r="509">
      <c r="A509" s="5">
        <f>IFERROR(__xludf.DUMMYFUNCTION("""COMPUTED_VALUE"""),45680.64583333333)</f>
        <v>45680.64583</v>
      </c>
      <c r="B509" s="5">
        <f>IFERROR(__xludf.DUMMYFUNCTION("""COMPUTED_VALUE"""),970.95)</f>
        <v>970.95</v>
      </c>
    </row>
    <row r="510">
      <c r="A510" s="5">
        <f>IFERROR(__xludf.DUMMYFUNCTION("""COMPUTED_VALUE"""),45681.64583333333)</f>
        <v>45681.64583</v>
      </c>
      <c r="B510" s="5">
        <f>IFERROR(__xludf.DUMMYFUNCTION("""COMPUTED_VALUE"""),950.8)</f>
        <v>950.8</v>
      </c>
    </row>
    <row r="511">
      <c r="A511" s="5">
        <f>IFERROR(__xludf.DUMMYFUNCTION("""COMPUTED_VALUE"""),45684.64583333333)</f>
        <v>45684.64583</v>
      </c>
      <c r="B511" s="5">
        <f>IFERROR(__xludf.DUMMYFUNCTION("""COMPUTED_VALUE"""),926.45)</f>
        <v>926.45</v>
      </c>
    </row>
    <row r="512">
      <c r="A512" s="5">
        <f>IFERROR(__xludf.DUMMYFUNCTION("""COMPUTED_VALUE"""),45685.64583333333)</f>
        <v>45685.64583</v>
      </c>
      <c r="B512" s="5">
        <f>IFERROR(__xludf.DUMMYFUNCTION("""COMPUTED_VALUE"""),934.15)</f>
        <v>934.15</v>
      </c>
    </row>
    <row r="513">
      <c r="A513" s="5">
        <f>IFERROR(__xludf.DUMMYFUNCTION("""COMPUTED_VALUE"""),45686.64583333333)</f>
        <v>45686.64583</v>
      </c>
      <c r="B513" s="5">
        <f>IFERROR(__xludf.DUMMYFUNCTION("""COMPUTED_VALUE"""),948.3)</f>
        <v>948.3</v>
      </c>
    </row>
    <row r="514">
      <c r="A514" s="5">
        <f>IFERROR(__xludf.DUMMYFUNCTION("""COMPUTED_VALUE"""),45687.64583333333)</f>
        <v>45687.64583</v>
      </c>
      <c r="B514" s="5">
        <f>IFERROR(__xludf.DUMMYFUNCTION("""COMPUTED_VALUE"""),957.05)</f>
        <v>957.05</v>
      </c>
    </row>
    <row r="515">
      <c r="A515" s="5">
        <f>IFERROR(__xludf.DUMMYFUNCTION("""COMPUTED_VALUE"""),45688.64583333333)</f>
        <v>45688.64583</v>
      </c>
      <c r="B515" s="5">
        <f>IFERROR(__xludf.DUMMYFUNCTION("""COMPUTED_VALUE"""),991.2)</f>
        <v>991.2</v>
      </c>
    </row>
    <row r="516">
      <c r="A516" s="5">
        <f>IFERROR(__xludf.DUMMYFUNCTION("""COMPUTED_VALUE"""),45691.64583333333)</f>
        <v>45691.64583</v>
      </c>
      <c r="B516" s="5">
        <f>IFERROR(__xludf.DUMMYFUNCTION("""COMPUTED_VALUE"""),1012.7)</f>
        <v>1012.7</v>
      </c>
    </row>
    <row r="517">
      <c r="A517" s="5">
        <f>IFERROR(__xludf.DUMMYFUNCTION("""COMPUTED_VALUE"""),45692.64583333333)</f>
        <v>45692.64583</v>
      </c>
      <c r="B517" s="5">
        <f>IFERROR(__xludf.DUMMYFUNCTION("""COMPUTED_VALUE"""),1047.15)</f>
        <v>1047.15</v>
      </c>
    </row>
    <row r="518">
      <c r="A518" s="5">
        <f>IFERROR(__xludf.DUMMYFUNCTION("""COMPUTED_VALUE"""),45693.64583333333)</f>
        <v>45693.64583</v>
      </c>
      <c r="B518" s="5">
        <f>IFERROR(__xludf.DUMMYFUNCTION("""COMPUTED_VALUE"""),1061.2)</f>
        <v>1061.2</v>
      </c>
    </row>
    <row r="519">
      <c r="A519" s="5">
        <f>IFERROR(__xludf.DUMMYFUNCTION("""COMPUTED_VALUE"""),45694.64583333333)</f>
        <v>45694.64583</v>
      </c>
      <c r="B519" s="5">
        <f>IFERROR(__xludf.DUMMYFUNCTION("""COMPUTED_VALUE"""),1065.55)</f>
        <v>1065.55</v>
      </c>
    </row>
    <row r="520">
      <c r="A520" s="5">
        <f>IFERROR(__xludf.DUMMYFUNCTION("""COMPUTED_VALUE"""),45695.64583333333)</f>
        <v>45695.64583</v>
      </c>
      <c r="B520" s="5">
        <f>IFERROR(__xludf.DUMMYFUNCTION("""COMPUTED_VALUE"""),1079.1)</f>
        <v>1079.1</v>
      </c>
    </row>
    <row r="521">
      <c r="A521" s="5">
        <f>IFERROR(__xludf.DUMMYFUNCTION("""COMPUTED_VALUE"""),45698.64583333333)</f>
        <v>45698.64583</v>
      </c>
      <c r="B521" s="5">
        <f>IFERROR(__xludf.DUMMYFUNCTION("""COMPUTED_VALUE"""),1068.0)</f>
        <v>1068</v>
      </c>
    </row>
    <row r="522">
      <c r="A522" s="5">
        <f>IFERROR(__xludf.DUMMYFUNCTION("""COMPUTED_VALUE"""),45699.64583333333)</f>
        <v>45699.64583</v>
      </c>
      <c r="B522" s="5">
        <f>IFERROR(__xludf.DUMMYFUNCTION("""COMPUTED_VALUE"""),1054.15)</f>
        <v>1054.15</v>
      </c>
    </row>
    <row r="523">
      <c r="A523" s="5">
        <f>IFERROR(__xludf.DUMMYFUNCTION("""COMPUTED_VALUE"""),45700.64583333333)</f>
        <v>45700.64583</v>
      </c>
      <c r="B523" s="5">
        <f>IFERROR(__xludf.DUMMYFUNCTION("""COMPUTED_VALUE"""),1039.65)</f>
        <v>1039.65</v>
      </c>
    </row>
    <row r="524">
      <c r="A524" s="5">
        <f>IFERROR(__xludf.DUMMYFUNCTION("""COMPUTED_VALUE"""),45701.64583333333)</f>
        <v>45701.64583</v>
      </c>
      <c r="B524" s="5">
        <f>IFERROR(__xludf.DUMMYFUNCTION("""COMPUTED_VALUE"""),1047.25)</f>
        <v>1047.25</v>
      </c>
    </row>
    <row r="525">
      <c r="A525" s="5">
        <f>IFERROR(__xludf.DUMMYFUNCTION("""COMPUTED_VALUE"""),45702.64583333333)</f>
        <v>45702.64583</v>
      </c>
      <c r="B525" s="5">
        <f>IFERROR(__xludf.DUMMYFUNCTION("""COMPUTED_VALUE"""),1024.4)</f>
        <v>1024.4</v>
      </c>
    </row>
    <row r="526">
      <c r="A526" s="5">
        <f>IFERROR(__xludf.DUMMYFUNCTION("""COMPUTED_VALUE"""),45705.64583333333)</f>
        <v>45705.64583</v>
      </c>
      <c r="B526" s="5">
        <f>IFERROR(__xludf.DUMMYFUNCTION("""COMPUTED_VALUE"""),1048.25)</f>
        <v>1048.25</v>
      </c>
    </row>
    <row r="527">
      <c r="A527" s="5">
        <f>IFERROR(__xludf.DUMMYFUNCTION("""COMPUTED_VALUE"""),45706.64583333333)</f>
        <v>45706.64583</v>
      </c>
      <c r="B527" s="5">
        <f>IFERROR(__xludf.DUMMYFUNCTION("""COMPUTED_VALUE"""),1024.1)</f>
        <v>1024.1</v>
      </c>
    </row>
    <row r="528">
      <c r="A528" s="5">
        <f>IFERROR(__xludf.DUMMYFUNCTION("""COMPUTED_VALUE"""),45707.64583333333)</f>
        <v>45707.64583</v>
      </c>
      <c r="B528" s="5">
        <f>IFERROR(__xludf.DUMMYFUNCTION("""COMPUTED_VALUE"""),1035.8)</f>
        <v>1035.8</v>
      </c>
    </row>
    <row r="529">
      <c r="A529" s="5">
        <f>IFERROR(__xludf.DUMMYFUNCTION("""COMPUTED_VALUE"""),45708.64583333333)</f>
        <v>45708.64583</v>
      </c>
      <c r="B529" s="5">
        <f>IFERROR(__xludf.DUMMYFUNCTION("""COMPUTED_VALUE"""),1047.65)</f>
        <v>1047.65</v>
      </c>
    </row>
    <row r="530">
      <c r="A530" s="5">
        <f>IFERROR(__xludf.DUMMYFUNCTION("""COMPUTED_VALUE"""),45709.64583333333)</f>
        <v>45709.64583</v>
      </c>
      <c r="B530" s="5">
        <f>IFERROR(__xludf.DUMMYFUNCTION("""COMPUTED_VALUE"""),1043.75)</f>
        <v>1043.75</v>
      </c>
    </row>
    <row r="531">
      <c r="A531" s="5">
        <f>IFERROR(__xludf.DUMMYFUNCTION("""COMPUTED_VALUE"""),45712.64583333333)</f>
        <v>45712.64583</v>
      </c>
      <c r="B531" s="5">
        <f>IFERROR(__xludf.DUMMYFUNCTION("""COMPUTED_VALUE"""),1029.15)</f>
        <v>1029.15</v>
      </c>
    </row>
    <row r="532">
      <c r="A532" s="5">
        <f>IFERROR(__xludf.DUMMYFUNCTION("""COMPUTED_VALUE"""),45713.64583333333)</f>
        <v>45713.64583</v>
      </c>
      <c r="B532" s="5">
        <f>IFERROR(__xludf.DUMMYFUNCTION("""COMPUTED_VALUE"""),1034.25)</f>
        <v>1034.25</v>
      </c>
    </row>
    <row r="533">
      <c r="A533" s="5">
        <f>IFERROR(__xludf.DUMMYFUNCTION("""COMPUTED_VALUE"""),45715.64583333333)</f>
        <v>45715.64583</v>
      </c>
      <c r="B533" s="5">
        <f>IFERROR(__xludf.DUMMYFUNCTION("""COMPUTED_VALUE"""),1046.7)</f>
        <v>1046.7</v>
      </c>
    </row>
    <row r="534">
      <c r="A534" s="5">
        <f>IFERROR(__xludf.DUMMYFUNCTION("""COMPUTED_VALUE"""),45716.64583333333)</f>
        <v>45716.64583</v>
      </c>
      <c r="B534" s="5">
        <f>IFERROR(__xludf.DUMMYFUNCTION("""COMPUTED_VALUE"""),990.1)</f>
        <v>990.1</v>
      </c>
    </row>
    <row r="535">
      <c r="A535" s="5">
        <f>IFERROR(__xludf.DUMMYFUNCTION("""COMPUTED_VALUE"""),45719.64583333333)</f>
        <v>45719.64583</v>
      </c>
      <c r="B535" s="5">
        <f>IFERROR(__xludf.DUMMYFUNCTION("""COMPUTED_VALUE"""),984.0)</f>
        <v>984</v>
      </c>
    </row>
    <row r="536">
      <c r="A536" s="5">
        <f>IFERROR(__xludf.DUMMYFUNCTION("""COMPUTED_VALUE"""),45720.64583333333)</f>
        <v>45720.64583</v>
      </c>
      <c r="B536" s="5">
        <f>IFERROR(__xludf.DUMMYFUNCTION("""COMPUTED_VALUE"""),987.6)</f>
        <v>987.6</v>
      </c>
    </row>
    <row r="537">
      <c r="A537" s="5">
        <f>IFERROR(__xludf.DUMMYFUNCTION("""COMPUTED_VALUE"""),45721.64583333333)</f>
        <v>45721.64583</v>
      </c>
      <c r="B537" s="5">
        <f>IFERROR(__xludf.DUMMYFUNCTION("""COMPUTED_VALUE"""),971.85)</f>
        <v>971.85</v>
      </c>
    </row>
    <row r="538">
      <c r="A538" s="5">
        <f>IFERROR(__xludf.DUMMYFUNCTION("""COMPUTED_VALUE"""),45722.64583333333)</f>
        <v>45722.64583</v>
      </c>
      <c r="B538" s="5">
        <f>IFERROR(__xludf.DUMMYFUNCTION("""COMPUTED_VALUE"""),971.7)</f>
        <v>971.7</v>
      </c>
    </row>
    <row r="539">
      <c r="A539" s="5">
        <f>IFERROR(__xludf.DUMMYFUNCTION("""COMPUTED_VALUE"""),45723.64583333333)</f>
        <v>45723.64583</v>
      </c>
      <c r="B539" s="5">
        <f>IFERROR(__xludf.DUMMYFUNCTION("""COMPUTED_VALUE"""),936.75)</f>
        <v>936.75</v>
      </c>
    </row>
    <row r="540">
      <c r="A540" s="5">
        <f>IFERROR(__xludf.DUMMYFUNCTION("""COMPUTED_VALUE"""),45726.64583333333)</f>
        <v>45726.64583</v>
      </c>
      <c r="B540" s="5">
        <f>IFERROR(__xludf.DUMMYFUNCTION("""COMPUTED_VALUE"""),900.5)</f>
        <v>900.5</v>
      </c>
    </row>
    <row r="541">
      <c r="A541" s="5">
        <f>IFERROR(__xludf.DUMMYFUNCTION("""COMPUTED_VALUE"""),45727.64583333333)</f>
        <v>45727.64583</v>
      </c>
      <c r="B541" s="5">
        <f>IFERROR(__xludf.DUMMYFUNCTION("""COMPUTED_VALUE"""),655.95)</f>
        <v>655.95</v>
      </c>
    </row>
    <row r="542">
      <c r="A542" s="5">
        <f>IFERROR(__xludf.DUMMYFUNCTION("""COMPUTED_VALUE"""),45728.64583333333)</f>
        <v>45728.64583</v>
      </c>
      <c r="B542" s="5">
        <f>IFERROR(__xludf.DUMMYFUNCTION("""COMPUTED_VALUE"""),684.7)</f>
        <v>684.7</v>
      </c>
    </row>
    <row r="543">
      <c r="A543" s="5">
        <f>IFERROR(__xludf.DUMMYFUNCTION("""COMPUTED_VALUE"""),45729.64583333333)</f>
        <v>45729.64583</v>
      </c>
      <c r="B543" s="5">
        <f>IFERROR(__xludf.DUMMYFUNCTION("""COMPUTED_VALUE"""),672.35)</f>
        <v>672.35</v>
      </c>
    </row>
    <row r="544">
      <c r="A544" s="5">
        <f>IFERROR(__xludf.DUMMYFUNCTION("""COMPUTED_VALUE"""),45733.64583333333)</f>
        <v>45733.64583</v>
      </c>
      <c r="B544" s="5">
        <f>IFERROR(__xludf.DUMMYFUNCTION("""COMPUTED_VALUE"""),672.65)</f>
        <v>672.65</v>
      </c>
    </row>
    <row r="545">
      <c r="A545" s="5">
        <f>IFERROR(__xludf.DUMMYFUNCTION("""COMPUTED_VALUE"""),45734.64583333333)</f>
        <v>45734.64583</v>
      </c>
      <c r="B545" s="5">
        <f>IFERROR(__xludf.DUMMYFUNCTION("""COMPUTED_VALUE"""),681.45)</f>
        <v>681.45</v>
      </c>
    </row>
    <row r="546">
      <c r="A546" s="5">
        <f>IFERROR(__xludf.DUMMYFUNCTION("""COMPUTED_VALUE"""),45735.64583333333)</f>
        <v>45735.64583</v>
      </c>
      <c r="B546" s="5">
        <f>IFERROR(__xludf.DUMMYFUNCTION("""COMPUTED_VALUE"""),692.7)</f>
        <v>692.7</v>
      </c>
    </row>
    <row r="547">
      <c r="A547" s="5">
        <f>IFERROR(__xludf.DUMMYFUNCTION("""COMPUTED_VALUE"""),45736.64583333333)</f>
        <v>45736.64583</v>
      </c>
      <c r="B547" s="5">
        <f>IFERROR(__xludf.DUMMYFUNCTION("""COMPUTED_VALUE"""),684.1)</f>
        <v>684.1</v>
      </c>
    </row>
    <row r="548">
      <c r="A548" s="5">
        <f>IFERROR(__xludf.DUMMYFUNCTION("""COMPUTED_VALUE"""),45737.64583333333)</f>
        <v>45737.64583</v>
      </c>
      <c r="B548" s="5">
        <f>IFERROR(__xludf.DUMMYFUNCTION("""COMPUTED_VALUE"""),686.9)</f>
        <v>686.9</v>
      </c>
    </row>
    <row r="549">
      <c r="A549" s="5">
        <f>IFERROR(__xludf.DUMMYFUNCTION("""COMPUTED_VALUE"""),45740.64583333333)</f>
        <v>45740.64583</v>
      </c>
      <c r="B549" s="5">
        <f>IFERROR(__xludf.DUMMYFUNCTION("""COMPUTED_VALUE"""),669.45)</f>
        <v>669.45</v>
      </c>
    </row>
    <row r="550">
      <c r="A550" s="5">
        <f>IFERROR(__xludf.DUMMYFUNCTION("""COMPUTED_VALUE"""),45741.64583333333)</f>
        <v>45741.64583</v>
      </c>
      <c r="B550" s="5">
        <f>IFERROR(__xludf.DUMMYFUNCTION("""COMPUTED_VALUE"""),637.05)</f>
        <v>637.05</v>
      </c>
    </row>
    <row r="551">
      <c r="A551" s="5">
        <f>IFERROR(__xludf.DUMMYFUNCTION("""COMPUTED_VALUE"""),45742.64583333333)</f>
        <v>45742.64583</v>
      </c>
      <c r="B551" s="5">
        <f>IFERROR(__xludf.DUMMYFUNCTION("""COMPUTED_VALUE"""),655.3)</f>
        <v>655.3</v>
      </c>
    </row>
    <row r="552">
      <c r="A552" s="5">
        <f>IFERROR(__xludf.DUMMYFUNCTION("""COMPUTED_VALUE"""),45743.64583333333)</f>
        <v>45743.64583</v>
      </c>
      <c r="B552" s="5">
        <f>IFERROR(__xludf.DUMMYFUNCTION("""COMPUTED_VALUE"""),673.55)</f>
        <v>673.55</v>
      </c>
    </row>
    <row r="553">
      <c r="A553" s="5">
        <f>IFERROR(__xludf.DUMMYFUNCTION("""COMPUTED_VALUE"""),45744.64583333333)</f>
        <v>45744.64583</v>
      </c>
      <c r="B553" s="5">
        <f>IFERROR(__xludf.DUMMYFUNCTION("""COMPUTED_VALUE"""),649.85)</f>
        <v>649.85</v>
      </c>
    </row>
    <row r="554">
      <c r="A554" s="5">
        <f>IFERROR(__xludf.DUMMYFUNCTION("""COMPUTED_VALUE"""),45748.64583333333)</f>
        <v>45748.64583</v>
      </c>
      <c r="B554" s="5">
        <f>IFERROR(__xludf.DUMMYFUNCTION("""COMPUTED_VALUE"""),682.7)</f>
        <v>682.7</v>
      </c>
    </row>
    <row r="555">
      <c r="A555" s="5">
        <f>IFERROR(__xludf.DUMMYFUNCTION("""COMPUTED_VALUE"""),45749.64583333333)</f>
        <v>45749.64583</v>
      </c>
      <c r="B555" s="5">
        <f>IFERROR(__xludf.DUMMYFUNCTION("""COMPUTED_VALUE"""),702.45)</f>
        <v>702.45</v>
      </c>
    </row>
    <row r="556">
      <c r="A556" s="5">
        <f>IFERROR(__xludf.DUMMYFUNCTION("""COMPUTED_VALUE"""),45750.64583333333)</f>
        <v>45750.64583</v>
      </c>
      <c r="B556" s="5">
        <f>IFERROR(__xludf.DUMMYFUNCTION("""COMPUTED_VALUE"""),709.4)</f>
        <v>709.4</v>
      </c>
    </row>
    <row r="557">
      <c r="A557" s="5">
        <f>IFERROR(__xludf.DUMMYFUNCTION("""COMPUTED_VALUE"""),45751.64583333333)</f>
        <v>45751.64583</v>
      </c>
      <c r="B557" s="5">
        <f>IFERROR(__xludf.DUMMYFUNCTION("""COMPUTED_VALUE"""),682.0)</f>
        <v>682</v>
      </c>
    </row>
    <row r="558">
      <c r="A558" s="5">
        <f>IFERROR(__xludf.DUMMYFUNCTION("""COMPUTED_VALUE"""),45754.64583333333)</f>
        <v>45754.64583</v>
      </c>
      <c r="B558" s="5">
        <f>IFERROR(__xludf.DUMMYFUNCTION("""COMPUTED_VALUE"""),675.9)</f>
        <v>675.9</v>
      </c>
    </row>
    <row r="559">
      <c r="A559" s="5">
        <f>IFERROR(__xludf.DUMMYFUNCTION("""COMPUTED_VALUE"""),45755.64583333333)</f>
        <v>45755.64583</v>
      </c>
      <c r="B559" s="5">
        <f>IFERROR(__xludf.DUMMYFUNCTION("""COMPUTED_VALUE"""),679.65)</f>
        <v>679.65</v>
      </c>
    </row>
    <row r="560">
      <c r="A560" s="5">
        <f>IFERROR(__xludf.DUMMYFUNCTION("""COMPUTED_VALUE"""),45756.64583333333)</f>
        <v>45756.64583</v>
      </c>
      <c r="B560" s="5">
        <f>IFERROR(__xludf.DUMMYFUNCTION("""COMPUTED_VALUE"""),678.55)</f>
        <v>678.55</v>
      </c>
    </row>
    <row r="561">
      <c r="A561" s="5">
        <f>IFERROR(__xludf.DUMMYFUNCTION("""COMPUTED_VALUE"""),45758.64583333333)</f>
        <v>45758.64583</v>
      </c>
      <c r="B561" s="5">
        <f>IFERROR(__xludf.DUMMYFUNCTION("""COMPUTED_VALUE"""),689.5)</f>
        <v>689.5</v>
      </c>
    </row>
    <row r="562">
      <c r="A562" s="5">
        <f>IFERROR(__xludf.DUMMYFUNCTION("""COMPUTED_VALUE"""),45762.64583333333)</f>
        <v>45762.64583</v>
      </c>
      <c r="B562" s="5">
        <f>IFERROR(__xludf.DUMMYFUNCTION("""COMPUTED_VALUE"""),735.9)</f>
        <v>735.9</v>
      </c>
    </row>
    <row r="563">
      <c r="A563" s="5">
        <f>IFERROR(__xludf.DUMMYFUNCTION("""COMPUTED_VALUE"""),45763.64583333333)</f>
        <v>45763.64583</v>
      </c>
      <c r="B563" s="5">
        <f>IFERROR(__xludf.DUMMYFUNCTION("""COMPUTED_VALUE"""),788.25)</f>
        <v>788.25</v>
      </c>
    </row>
    <row r="564">
      <c r="A564" s="5">
        <f>IFERROR(__xludf.DUMMYFUNCTION("""COMPUTED_VALUE"""),45764.64583333333)</f>
        <v>45764.64583</v>
      </c>
      <c r="B564" s="5">
        <f>IFERROR(__xludf.DUMMYFUNCTION("""COMPUTED_VALUE"""),794.7)</f>
        <v>794.7</v>
      </c>
    </row>
    <row r="565">
      <c r="A565" s="5">
        <f>IFERROR(__xludf.DUMMYFUNCTION("""COMPUTED_VALUE"""),45768.64583333333)</f>
        <v>45768.64583</v>
      </c>
      <c r="B565" s="5">
        <f>IFERROR(__xludf.DUMMYFUNCTION("""COMPUTED_VALUE"""),828.2)</f>
        <v>828.2</v>
      </c>
    </row>
    <row r="566">
      <c r="A566" s="5">
        <f>IFERROR(__xludf.DUMMYFUNCTION("""COMPUTED_VALUE"""),45769.64583333333)</f>
        <v>45769.64583</v>
      </c>
      <c r="B566" s="5">
        <f>IFERROR(__xludf.DUMMYFUNCTION("""COMPUTED_VALUE"""),787.5)</f>
        <v>787.5</v>
      </c>
    </row>
    <row r="567">
      <c r="A567" s="5">
        <f>IFERROR(__xludf.DUMMYFUNCTION("""COMPUTED_VALUE"""),45770.64583333333)</f>
        <v>45770.64583</v>
      </c>
      <c r="B567" s="5">
        <f>IFERROR(__xludf.DUMMYFUNCTION("""COMPUTED_VALUE"""),794.2)</f>
        <v>794.2</v>
      </c>
    </row>
    <row r="568">
      <c r="A568" s="5">
        <f>IFERROR(__xludf.DUMMYFUNCTION("""COMPUTED_VALUE"""),45771.64583333333)</f>
        <v>45771.64583</v>
      </c>
      <c r="B568" s="5">
        <f>IFERROR(__xludf.DUMMYFUNCTION("""COMPUTED_VALUE"""),819.75)</f>
        <v>819.75</v>
      </c>
    </row>
    <row r="569">
      <c r="A569" s="5">
        <f>IFERROR(__xludf.DUMMYFUNCTION("""COMPUTED_VALUE"""),45772.64583333333)</f>
        <v>45772.64583</v>
      </c>
      <c r="B569" s="5">
        <f>IFERROR(__xludf.DUMMYFUNCTION("""COMPUTED_VALUE"""),822.35)</f>
        <v>822.35</v>
      </c>
    </row>
    <row r="570">
      <c r="A570" s="5">
        <f>IFERROR(__xludf.DUMMYFUNCTION("""COMPUTED_VALUE"""),45775.64583333333)</f>
        <v>45775.64583</v>
      </c>
      <c r="B570" s="5">
        <f>IFERROR(__xludf.DUMMYFUNCTION("""COMPUTED_VALUE"""),830.55)</f>
        <v>830.55</v>
      </c>
    </row>
    <row r="571">
      <c r="A571" s="5">
        <f>IFERROR(__xludf.DUMMYFUNCTION("""COMPUTED_VALUE"""),45776.64583333333)</f>
        <v>45776.64583</v>
      </c>
      <c r="B571" s="5">
        <f>IFERROR(__xludf.DUMMYFUNCTION("""COMPUTED_VALUE"""),836.95)</f>
        <v>836.95</v>
      </c>
    </row>
    <row r="572">
      <c r="A572" s="5">
        <f>IFERROR(__xludf.DUMMYFUNCTION("""COMPUTED_VALUE"""),45777.64583333333)</f>
        <v>45777.64583</v>
      </c>
      <c r="B572" s="5">
        <f>IFERROR(__xludf.DUMMYFUNCTION("""COMPUTED_VALUE"""),838.4)</f>
        <v>838.4</v>
      </c>
    </row>
    <row r="573">
      <c r="A573" s="5">
        <f>IFERROR(__xludf.DUMMYFUNCTION("""COMPUTED_VALUE"""),45779.64583333333)</f>
        <v>45779.64583</v>
      </c>
      <c r="B573" s="5">
        <f>IFERROR(__xludf.DUMMYFUNCTION("""COMPUTED_VALUE"""),853.0)</f>
        <v>853</v>
      </c>
    </row>
    <row r="574">
      <c r="A574" s="5">
        <f>IFERROR(__xludf.DUMMYFUNCTION("""COMPUTED_VALUE"""),45782.64583333333)</f>
        <v>45782.64583</v>
      </c>
      <c r="B574" s="5">
        <f>IFERROR(__xludf.DUMMYFUNCTION("""COMPUTED_VALUE"""),846.75)</f>
        <v>846.75</v>
      </c>
    </row>
    <row r="575">
      <c r="A575" s="5">
        <f>IFERROR(__xludf.DUMMYFUNCTION("""COMPUTED_VALUE"""),45783.64583333333)</f>
        <v>45783.64583</v>
      </c>
      <c r="B575" s="5">
        <f>IFERROR(__xludf.DUMMYFUNCTION("""COMPUTED_VALUE"""),831.8)</f>
        <v>831.8</v>
      </c>
    </row>
    <row r="576">
      <c r="A576" s="5">
        <f>IFERROR(__xludf.DUMMYFUNCTION("""COMPUTED_VALUE"""),45784.64583333333)</f>
        <v>45784.64583</v>
      </c>
      <c r="B576" s="5">
        <f>IFERROR(__xludf.DUMMYFUNCTION("""COMPUTED_VALUE"""),833.8)</f>
        <v>833.8</v>
      </c>
    </row>
    <row r="577">
      <c r="A577" s="5">
        <f>IFERROR(__xludf.DUMMYFUNCTION("""COMPUTED_VALUE"""),45785.64583333333)</f>
        <v>45785.64583</v>
      </c>
      <c r="B577" s="5">
        <f>IFERROR(__xludf.DUMMYFUNCTION("""COMPUTED_VALUE"""),826.8)</f>
        <v>826.8</v>
      </c>
    </row>
    <row r="578">
      <c r="A578" s="5">
        <f>IFERROR(__xludf.DUMMYFUNCTION("""COMPUTED_VALUE"""),45786.64583333333)</f>
        <v>45786.64583</v>
      </c>
      <c r="B578" s="5">
        <f>IFERROR(__xludf.DUMMYFUNCTION("""COMPUTED_VALUE"""),818.2)</f>
        <v>818.2</v>
      </c>
    </row>
    <row r="579">
      <c r="A579" s="5">
        <f>IFERROR(__xludf.DUMMYFUNCTION("""COMPUTED_VALUE"""),45789.64583333333)</f>
        <v>45789.64583</v>
      </c>
      <c r="B579" s="5">
        <f>IFERROR(__xludf.DUMMYFUNCTION("""COMPUTED_VALUE"""),788.5)</f>
        <v>788.5</v>
      </c>
    </row>
    <row r="580">
      <c r="A580" s="5">
        <f>IFERROR(__xludf.DUMMYFUNCTION("""COMPUTED_VALUE"""),45790.64583333333)</f>
        <v>45790.64583</v>
      </c>
      <c r="B580" s="5">
        <f>IFERROR(__xludf.DUMMYFUNCTION("""COMPUTED_VALUE"""),770.1)</f>
        <v>770.1</v>
      </c>
    </row>
    <row r="581">
      <c r="A581" s="5">
        <f>IFERROR(__xludf.DUMMYFUNCTION("""COMPUTED_VALUE"""),45791.64583333333)</f>
        <v>45791.64583</v>
      </c>
      <c r="B581" s="5">
        <f>IFERROR(__xludf.DUMMYFUNCTION("""COMPUTED_VALUE"""),781.35)</f>
        <v>781.35</v>
      </c>
    </row>
    <row r="582">
      <c r="A582" s="5">
        <f>IFERROR(__xludf.DUMMYFUNCTION("""COMPUTED_VALUE"""),45792.64583333333)</f>
        <v>45792.64583</v>
      </c>
      <c r="B582" s="5">
        <f>IFERROR(__xludf.DUMMYFUNCTION("""COMPUTED_VALUE"""),780.5)</f>
        <v>780.5</v>
      </c>
    </row>
    <row r="583">
      <c r="A583" s="5">
        <f>IFERROR(__xludf.DUMMYFUNCTION("""COMPUTED_VALUE"""),45793.64583333333)</f>
        <v>45793.64583</v>
      </c>
      <c r="B583" s="5">
        <f>IFERROR(__xludf.DUMMYFUNCTION("""COMPUTED_VALUE"""),780.2)</f>
        <v>780.2</v>
      </c>
    </row>
    <row r="584">
      <c r="A584" s="5">
        <f>IFERROR(__xludf.DUMMYFUNCTION("""COMPUTED_VALUE"""),45796.64583333333)</f>
        <v>45796.64583</v>
      </c>
      <c r="B584" s="5">
        <f>IFERROR(__xludf.DUMMYFUNCTION("""COMPUTED_VALUE"""),784.05)</f>
        <v>784.05</v>
      </c>
    </row>
    <row r="585">
      <c r="A585" s="5">
        <f>IFERROR(__xludf.DUMMYFUNCTION("""COMPUTED_VALUE"""),45797.64583333333)</f>
        <v>45797.64583</v>
      </c>
      <c r="B585" s="5">
        <f>IFERROR(__xludf.DUMMYFUNCTION("""COMPUTED_VALUE"""),782.25)</f>
        <v>782.25</v>
      </c>
    </row>
    <row r="586">
      <c r="A586" s="5">
        <f>IFERROR(__xludf.DUMMYFUNCTION("""COMPUTED_VALUE"""),45798.64583333333)</f>
        <v>45798.64583</v>
      </c>
      <c r="B586" s="5">
        <f>IFERROR(__xludf.DUMMYFUNCTION("""COMPUTED_VALUE"""),769.95)</f>
        <v>769.95</v>
      </c>
    </row>
    <row r="587">
      <c r="A587" s="5">
        <f>IFERROR(__xludf.DUMMYFUNCTION("""COMPUTED_VALUE"""),45799.64583333333)</f>
        <v>45799.64583</v>
      </c>
      <c r="B587" s="5">
        <f>IFERROR(__xludf.DUMMYFUNCTION("""COMPUTED_VALUE"""),785.0)</f>
        <v>785</v>
      </c>
    </row>
    <row r="588">
      <c r="A588" s="5">
        <f>IFERROR(__xludf.DUMMYFUNCTION("""COMPUTED_VALUE"""),45800.64583333333)</f>
        <v>45800.64583</v>
      </c>
      <c r="B588" s="5">
        <f>IFERROR(__xludf.DUMMYFUNCTION("""COMPUTED_VALUE"""),793.4)</f>
        <v>793.4</v>
      </c>
    </row>
    <row r="589">
      <c r="A589" s="5">
        <f>IFERROR(__xludf.DUMMYFUNCTION("""COMPUTED_VALUE"""),45803.64583333333)</f>
        <v>45803.64583</v>
      </c>
      <c r="B589" s="5">
        <f>IFERROR(__xludf.DUMMYFUNCTION("""COMPUTED_VALUE"""),800.1)</f>
        <v>800.1</v>
      </c>
    </row>
    <row r="590">
      <c r="A590" s="5">
        <f>IFERROR(__xludf.DUMMYFUNCTION("""COMPUTED_VALUE"""),45804.64583333333)</f>
        <v>45804.64583</v>
      </c>
      <c r="B590" s="5">
        <f>IFERROR(__xludf.DUMMYFUNCTION("""COMPUTED_VALUE"""),820.7)</f>
        <v>820.7</v>
      </c>
    </row>
    <row r="591">
      <c r="A591" s="5">
        <f>IFERROR(__xludf.DUMMYFUNCTION("""COMPUTED_VALUE"""),45805.64583333333)</f>
        <v>45805.64583</v>
      </c>
      <c r="B591" s="5">
        <f>IFERROR(__xludf.DUMMYFUNCTION("""COMPUTED_VALUE"""),805.15)</f>
        <v>805.15</v>
      </c>
    </row>
    <row r="592">
      <c r="A592" s="5">
        <f>IFERROR(__xludf.DUMMYFUNCTION("""COMPUTED_VALUE"""),45806.64583333333)</f>
        <v>45806.64583</v>
      </c>
      <c r="B592" s="5">
        <f>IFERROR(__xludf.DUMMYFUNCTION("""COMPUTED_VALUE"""),824.15)</f>
        <v>824.15</v>
      </c>
    </row>
    <row r="593">
      <c r="A593" s="5">
        <f>IFERROR(__xludf.DUMMYFUNCTION("""COMPUTED_VALUE"""),45807.64583333333)</f>
        <v>45807.64583</v>
      </c>
      <c r="B593" s="5">
        <f>IFERROR(__xludf.DUMMYFUNCTION("""COMPUTED_VALUE"""),816.95)</f>
        <v>816.95</v>
      </c>
    </row>
    <row r="594">
      <c r="A594" s="5">
        <f>IFERROR(__xludf.DUMMYFUNCTION("""COMPUTED_VALUE"""),45810.64583333333)</f>
        <v>45810.64583</v>
      </c>
      <c r="B594" s="5">
        <f>IFERROR(__xludf.DUMMYFUNCTION("""COMPUTED_VALUE"""),812.7)</f>
        <v>812.7</v>
      </c>
    </row>
    <row r="595">
      <c r="A595" s="5">
        <f>IFERROR(__xludf.DUMMYFUNCTION("""COMPUTED_VALUE"""),45811.64583333333)</f>
        <v>45811.64583</v>
      </c>
      <c r="B595" s="5">
        <f>IFERROR(__xludf.DUMMYFUNCTION("""COMPUTED_VALUE"""),800.85)</f>
        <v>800.85</v>
      </c>
    </row>
    <row r="596">
      <c r="A596" s="5">
        <f>IFERROR(__xludf.DUMMYFUNCTION("""COMPUTED_VALUE"""),45812.64583333333)</f>
        <v>45812.64583</v>
      </c>
      <c r="B596" s="5">
        <f>IFERROR(__xludf.DUMMYFUNCTION("""COMPUTED_VALUE"""),814.35)</f>
        <v>814.35</v>
      </c>
    </row>
    <row r="597">
      <c r="A597" s="5">
        <f>IFERROR(__xludf.DUMMYFUNCTION("""COMPUTED_VALUE"""),45813.64583333333)</f>
        <v>45813.64583</v>
      </c>
      <c r="B597" s="5">
        <f>IFERROR(__xludf.DUMMYFUNCTION("""COMPUTED_VALUE"""),803.2)</f>
        <v>803.2</v>
      </c>
    </row>
    <row r="598">
      <c r="A598" s="5">
        <f>IFERROR(__xludf.DUMMYFUNCTION("""COMPUTED_VALUE"""),45814.64583333333)</f>
        <v>45814.64583</v>
      </c>
      <c r="B598" s="5">
        <f>IFERROR(__xludf.DUMMYFUNCTION("""COMPUTED_VALUE"""),822.85)</f>
        <v>822.85</v>
      </c>
    </row>
    <row r="599">
      <c r="A599" s="5">
        <f>IFERROR(__xludf.DUMMYFUNCTION("""COMPUTED_VALUE"""),45817.64583333333)</f>
        <v>45817.64583</v>
      </c>
      <c r="B599" s="5">
        <f>IFERROR(__xludf.DUMMYFUNCTION("""COMPUTED_VALUE"""),836.65)</f>
        <v>836.65</v>
      </c>
    </row>
    <row r="600">
      <c r="A600" s="5">
        <f>IFERROR(__xludf.DUMMYFUNCTION("""COMPUTED_VALUE"""),45818.64583333333)</f>
        <v>45818.64583</v>
      </c>
      <c r="B600" s="5">
        <f>IFERROR(__xludf.DUMMYFUNCTION("""COMPUTED_VALUE"""),845.05)</f>
        <v>845.05</v>
      </c>
    </row>
    <row r="601">
      <c r="A601" s="5">
        <f>IFERROR(__xludf.DUMMYFUNCTION("""COMPUTED_VALUE"""),45819.64583333333)</f>
        <v>45819.64583</v>
      </c>
      <c r="B601" s="5">
        <f>IFERROR(__xludf.DUMMYFUNCTION("""COMPUTED_VALUE"""),836.3)</f>
        <v>836.3</v>
      </c>
    </row>
    <row r="602">
      <c r="A602" s="5">
        <f>IFERROR(__xludf.DUMMYFUNCTION("""COMPUTED_VALUE"""),45820.64583333333)</f>
        <v>45820.64583</v>
      </c>
      <c r="B602" s="5">
        <f>IFERROR(__xludf.DUMMYFUNCTION("""COMPUTED_VALUE"""),829.9)</f>
        <v>829.9</v>
      </c>
    </row>
    <row r="603">
      <c r="A603" s="5">
        <f>IFERROR(__xludf.DUMMYFUNCTION("""COMPUTED_VALUE"""),45821.64583333333)</f>
        <v>45821.64583</v>
      </c>
      <c r="B603" s="5">
        <f>IFERROR(__xludf.DUMMYFUNCTION("""COMPUTED_VALUE"""),816.85)</f>
        <v>816.85</v>
      </c>
    </row>
    <row r="604">
      <c r="A604" s="5">
        <f>IFERROR(__xludf.DUMMYFUNCTION("""COMPUTED_VALUE"""),45824.64583333333)</f>
        <v>45824.64583</v>
      </c>
      <c r="B604" s="5">
        <f>IFERROR(__xludf.DUMMYFUNCTION("""COMPUTED_VALUE"""),821.25)</f>
        <v>821.25</v>
      </c>
    </row>
    <row r="605">
      <c r="A605" s="5">
        <f>IFERROR(__xludf.DUMMYFUNCTION("""COMPUTED_VALUE"""),45825.64583333333)</f>
        <v>45825.64583</v>
      </c>
      <c r="B605" s="5">
        <f>IFERROR(__xludf.DUMMYFUNCTION("""COMPUTED_VALUE"""),809.15)</f>
        <v>809.15</v>
      </c>
    </row>
    <row r="606">
      <c r="A606" s="5">
        <f>IFERROR(__xludf.DUMMYFUNCTION("""COMPUTED_VALUE"""),45826.64583333333)</f>
        <v>45826.64583</v>
      </c>
      <c r="B606" s="5">
        <f>IFERROR(__xludf.DUMMYFUNCTION("""COMPUTED_VALUE"""),850.5)</f>
        <v>850.5</v>
      </c>
    </row>
    <row r="607">
      <c r="A607" s="5">
        <f>IFERROR(__xludf.DUMMYFUNCTION("""COMPUTED_VALUE"""),45827.64583333333)</f>
        <v>45827.64583</v>
      </c>
      <c r="B607" s="5">
        <f>IFERROR(__xludf.DUMMYFUNCTION("""COMPUTED_VALUE"""),837.5)</f>
        <v>837.5</v>
      </c>
    </row>
    <row r="608">
      <c r="A608" s="5">
        <f>IFERROR(__xludf.DUMMYFUNCTION("""COMPUTED_VALUE"""),45828.64583333333)</f>
        <v>45828.64583</v>
      </c>
      <c r="B608" s="5">
        <f>IFERROR(__xludf.DUMMYFUNCTION("""COMPUTED_VALUE"""),840.25)</f>
        <v>840.25</v>
      </c>
    </row>
    <row r="609">
      <c r="A609" s="5">
        <f>IFERROR(__xludf.DUMMYFUNCTION("""COMPUTED_VALUE"""),45831.64583333333)</f>
        <v>45831.64583</v>
      </c>
      <c r="B609" s="5">
        <f>IFERROR(__xludf.DUMMYFUNCTION("""COMPUTED_VALUE"""),839.9)</f>
        <v>839.9</v>
      </c>
    </row>
    <row r="610">
      <c r="A610" s="5">
        <f>IFERROR(__xludf.DUMMYFUNCTION("""COMPUTED_VALUE"""),45832.64583333333)</f>
        <v>45832.64583</v>
      </c>
      <c r="B610" s="5">
        <f>IFERROR(__xludf.DUMMYFUNCTION("""COMPUTED_VALUE"""),831.95)</f>
        <v>831.95</v>
      </c>
    </row>
    <row r="611">
      <c r="A611" s="5">
        <f>IFERROR(__xludf.DUMMYFUNCTION("""COMPUTED_VALUE"""),45833.64583333333)</f>
        <v>45833.64583</v>
      </c>
      <c r="B611" s="5">
        <f>IFERROR(__xludf.DUMMYFUNCTION("""COMPUTED_VALUE"""),829.8)</f>
        <v>829.8</v>
      </c>
    </row>
    <row r="612">
      <c r="A612" s="5">
        <f>IFERROR(__xludf.DUMMYFUNCTION("""COMPUTED_VALUE"""),45834.64583333333)</f>
        <v>45834.64583</v>
      </c>
      <c r="B612" s="5">
        <f>IFERROR(__xludf.DUMMYFUNCTION("""COMPUTED_VALUE"""),836.1)</f>
        <v>836.1</v>
      </c>
    </row>
    <row r="613">
      <c r="A613" s="5">
        <f>IFERROR(__xludf.DUMMYFUNCTION("""COMPUTED_VALUE"""),45835.64583333333)</f>
        <v>45835.64583</v>
      </c>
      <c r="B613" s="5">
        <f>IFERROR(__xludf.DUMMYFUNCTION("""COMPUTED_VALUE"""),857.7)</f>
        <v>857.7</v>
      </c>
    </row>
    <row r="614">
      <c r="A614" s="5">
        <f>IFERROR(__xludf.DUMMYFUNCTION("""COMPUTED_VALUE"""),45838.64583333333)</f>
        <v>45838.64583</v>
      </c>
      <c r="B614" s="5">
        <f>IFERROR(__xludf.DUMMYFUNCTION("""COMPUTED_VALUE"""),872.1)</f>
        <v>872.1</v>
      </c>
    </row>
    <row r="615">
      <c r="A615" s="5">
        <f>IFERROR(__xludf.DUMMYFUNCTION("""COMPUTED_VALUE"""),45839.64583333333)</f>
        <v>45839.64583</v>
      </c>
      <c r="B615" s="5">
        <f>IFERROR(__xludf.DUMMYFUNCTION("""COMPUTED_VALUE"""),879.1)</f>
        <v>879.1</v>
      </c>
    </row>
    <row r="616">
      <c r="A616" s="5">
        <f>IFERROR(__xludf.DUMMYFUNCTION("""COMPUTED_VALUE"""),45840.64583333333)</f>
        <v>45840.64583</v>
      </c>
      <c r="B616" s="5">
        <f>IFERROR(__xludf.DUMMYFUNCTION("""COMPUTED_VALUE"""),857.65)</f>
        <v>857.65</v>
      </c>
    </row>
    <row r="617">
      <c r="A617" s="5">
        <f>IFERROR(__xludf.DUMMYFUNCTION("""COMPUTED_VALUE"""),45841.64583333333)</f>
        <v>45841.64583</v>
      </c>
      <c r="B617" s="5">
        <f>IFERROR(__xludf.DUMMYFUNCTION("""COMPUTED_VALUE"""),862.4)</f>
        <v>862.4</v>
      </c>
    </row>
    <row r="618">
      <c r="A618" s="5">
        <f>IFERROR(__xludf.DUMMYFUNCTION("""COMPUTED_VALUE"""),45842.64583333333)</f>
        <v>45842.64583</v>
      </c>
      <c r="B618" s="5">
        <f>IFERROR(__xludf.DUMMYFUNCTION("""COMPUTED_VALUE"""),856.25)</f>
        <v>856.25</v>
      </c>
    </row>
    <row r="619">
      <c r="A619" s="5">
        <f>IFERROR(__xludf.DUMMYFUNCTION("""COMPUTED_VALUE"""),45845.64583333333)</f>
        <v>45845.64583</v>
      </c>
      <c r="B619" s="5">
        <f>IFERROR(__xludf.DUMMYFUNCTION("""COMPUTED_VALUE"""),854.45)</f>
        <v>854.45</v>
      </c>
    </row>
    <row r="620">
      <c r="A620" s="5">
        <f>IFERROR(__xludf.DUMMYFUNCTION("""COMPUTED_VALUE"""),45846.64583333333)</f>
        <v>45846.64583</v>
      </c>
      <c r="B620" s="5">
        <f>IFERROR(__xludf.DUMMYFUNCTION("""COMPUTED_VALUE"""),850.3)</f>
        <v>850.3</v>
      </c>
    </row>
    <row r="621">
      <c r="A621" s="5">
        <f>IFERROR(__xludf.DUMMYFUNCTION("""COMPUTED_VALUE"""),45847.64583333333)</f>
        <v>45847.64583</v>
      </c>
      <c r="B621" s="5">
        <f>IFERROR(__xludf.DUMMYFUNCTION("""COMPUTED_VALUE"""),840.75)</f>
        <v>840.75</v>
      </c>
    </row>
    <row r="622">
      <c r="A622" s="5">
        <f>IFERROR(__xludf.DUMMYFUNCTION("""COMPUTED_VALUE"""),45848.64583333333)</f>
        <v>45848.64583</v>
      </c>
      <c r="B622" s="5">
        <f>IFERROR(__xludf.DUMMYFUNCTION("""COMPUTED_VALUE"""),852.85)</f>
        <v>852.85</v>
      </c>
    </row>
    <row r="623">
      <c r="A623" s="5">
        <f>IFERROR(__xludf.DUMMYFUNCTION("""COMPUTED_VALUE"""),45849.64583333333)</f>
        <v>45849.64583</v>
      </c>
      <c r="B623" s="5">
        <f>IFERROR(__xludf.DUMMYFUNCTION("""COMPUTED_VALUE"""),858.85)</f>
        <v>858.85</v>
      </c>
    </row>
    <row r="624">
      <c r="A624" s="5">
        <f>IFERROR(__xludf.DUMMYFUNCTION("""COMPUTED_VALUE"""),45852.64583333333)</f>
        <v>45852.64583</v>
      </c>
      <c r="B624" s="5">
        <f>IFERROR(__xludf.DUMMYFUNCTION("""COMPUTED_VALUE"""),867.6)</f>
        <v>867.6</v>
      </c>
    </row>
    <row r="625">
      <c r="A625" s="5">
        <f>IFERROR(__xludf.DUMMYFUNCTION("""COMPUTED_VALUE"""),45853.64583333333)</f>
        <v>45853.64583</v>
      </c>
      <c r="B625" s="5">
        <f>IFERROR(__xludf.DUMMYFUNCTION("""COMPUTED_VALUE"""),881.0)</f>
        <v>881</v>
      </c>
    </row>
    <row r="626">
      <c r="A626" s="5">
        <f>IFERROR(__xludf.DUMMYFUNCTION("""COMPUTED_VALUE"""),45854.64583333333)</f>
        <v>45854.64583</v>
      </c>
      <c r="B626" s="5">
        <f>IFERROR(__xludf.DUMMYFUNCTION("""COMPUTED_VALUE"""),879.75)</f>
        <v>879.75</v>
      </c>
    </row>
    <row r="627">
      <c r="A627" s="5">
        <f>IFERROR(__xludf.DUMMYFUNCTION("""COMPUTED_VALUE"""),45855.64583333333)</f>
        <v>45855.64583</v>
      </c>
      <c r="B627" s="5">
        <f>IFERROR(__xludf.DUMMYFUNCTION("""COMPUTED_VALUE"""),865.1)</f>
        <v>865.1</v>
      </c>
    </row>
    <row r="628">
      <c r="A628" s="5">
        <f>IFERROR(__xludf.DUMMYFUNCTION("""COMPUTED_VALUE"""),45856.64583333333)</f>
        <v>45856.64583</v>
      </c>
      <c r="B628" s="5">
        <f>IFERROR(__xludf.DUMMYFUNCTION("""COMPUTED_VALUE"""),870.05)</f>
        <v>870.05</v>
      </c>
    </row>
    <row r="629">
      <c r="A629" s="5">
        <f>IFERROR(__xludf.DUMMYFUNCTION("""COMPUTED_VALUE"""),45859.64583333333)</f>
        <v>45859.64583</v>
      </c>
      <c r="B629" s="5">
        <f>IFERROR(__xludf.DUMMYFUNCTION("""COMPUTED_VALUE"""),858.8)</f>
        <v>858.8</v>
      </c>
    </row>
    <row r="630">
      <c r="A630" s="5">
        <f>IFERROR(__xludf.DUMMYFUNCTION("""COMPUTED_VALUE"""),45860.64583333333)</f>
        <v>45860.64583</v>
      </c>
      <c r="B630" s="5">
        <f>IFERROR(__xludf.DUMMYFUNCTION("""COMPUTED_VALUE"""),843.2)</f>
        <v>843.2</v>
      </c>
    </row>
    <row r="631">
      <c r="A631" s="5">
        <f>IFERROR(__xludf.DUMMYFUNCTION("""COMPUTED_VALUE"""),45861.64583333333)</f>
        <v>45861.64583</v>
      </c>
      <c r="B631" s="5">
        <f>IFERROR(__xludf.DUMMYFUNCTION("""COMPUTED_VALUE"""),851.15)</f>
        <v>851.15</v>
      </c>
    </row>
    <row r="632">
      <c r="A632" s="5">
        <f>IFERROR(__xludf.DUMMYFUNCTION("""COMPUTED_VALUE"""),45862.64583333333)</f>
        <v>45862.64583</v>
      </c>
      <c r="B632" s="5">
        <f>IFERROR(__xludf.DUMMYFUNCTION("""COMPUTED_VALUE"""),847.9)</f>
        <v>847.9</v>
      </c>
    </row>
    <row r="633">
      <c r="A633" s="5">
        <f>IFERROR(__xludf.DUMMYFUNCTION("""COMPUTED_VALUE"""),45863.64583333333)</f>
        <v>45863.64583</v>
      </c>
      <c r="B633" s="5">
        <f>IFERROR(__xludf.DUMMYFUNCTION("""COMPUTED_VALUE"""),823.7)</f>
        <v>823.7</v>
      </c>
    </row>
    <row r="634">
      <c r="A634" s="5">
        <f>IFERROR(__xludf.DUMMYFUNCTION("""COMPUTED_VALUE"""),45866.64583333333)</f>
        <v>45866.64583</v>
      </c>
      <c r="B634" s="5">
        <f>IFERROR(__xludf.DUMMYFUNCTION("""COMPUTED_VALUE"""),802.05)</f>
        <v>802.05</v>
      </c>
    </row>
    <row r="635">
      <c r="A635" s="5">
        <f>IFERROR(__xludf.DUMMYFUNCTION("""COMPUTED_VALUE"""),45867.64583333333)</f>
        <v>45867.64583</v>
      </c>
      <c r="B635" s="5">
        <f>IFERROR(__xludf.DUMMYFUNCTION("""COMPUTED_VALUE"""),808.2)</f>
        <v>808.2</v>
      </c>
    </row>
    <row r="636">
      <c r="A636" s="5">
        <f>IFERROR(__xludf.DUMMYFUNCTION("""COMPUTED_VALUE"""),45868.64583333333)</f>
        <v>45868.64583</v>
      </c>
      <c r="B636" s="5">
        <f>IFERROR(__xludf.DUMMYFUNCTION("""COMPUTED_VALUE"""),801.9)</f>
        <v>801.9</v>
      </c>
    </row>
    <row r="637">
      <c r="A637" s="5">
        <f>IFERROR(__xludf.DUMMYFUNCTION("""COMPUTED_VALUE"""),45869.64583333333)</f>
        <v>45869.64583</v>
      </c>
      <c r="B637" s="5">
        <f>IFERROR(__xludf.DUMMYFUNCTION("""COMPUTED_VALUE"""),798.9)</f>
        <v>798.9</v>
      </c>
    </row>
    <row r="638">
      <c r="A638" s="5">
        <f>IFERROR(__xludf.DUMMYFUNCTION("""COMPUTED_VALUE"""),45870.64583333333)</f>
        <v>45870.64583</v>
      </c>
      <c r="B638" s="5">
        <f>IFERROR(__xludf.DUMMYFUNCTION("""COMPUTED_VALUE"""),783.7)</f>
        <v>783.7</v>
      </c>
    </row>
    <row r="639">
      <c r="A639" s="5">
        <f>IFERROR(__xludf.DUMMYFUNCTION("""COMPUTED_VALUE"""),45873.64583333333)</f>
        <v>45873.64583</v>
      </c>
      <c r="B639" s="5">
        <f>IFERROR(__xludf.DUMMYFUNCTION("""COMPUTED_VALUE"""),804.05)</f>
        <v>804.05</v>
      </c>
    </row>
    <row r="640">
      <c r="A640" s="5">
        <f>IFERROR(__xludf.DUMMYFUNCTION("""COMPUTED_VALUE"""),45874.64583333333)</f>
        <v>45874.64583</v>
      </c>
      <c r="B640" s="5">
        <f>IFERROR(__xludf.DUMMYFUNCTION("""COMPUTED_VALUE"""),819.15)</f>
        <v>819.15</v>
      </c>
    </row>
    <row r="641">
      <c r="A641" s="5">
        <f>IFERROR(__xludf.DUMMYFUNCTION("""COMPUTED_VALUE"""),45875.64583333333)</f>
        <v>45875.64583</v>
      </c>
      <c r="B641" s="5">
        <f>IFERROR(__xludf.DUMMYFUNCTION("""COMPUTED_VALUE"""),803.35)</f>
        <v>803.35</v>
      </c>
    </row>
    <row r="642">
      <c r="A642" s="5">
        <f>IFERROR(__xludf.DUMMYFUNCTION("""COMPUTED_VALUE"""),45876.64583333333)</f>
        <v>45876.64583</v>
      </c>
      <c r="B642" s="5">
        <f>IFERROR(__xludf.DUMMYFUNCTION("""COMPUTED_VALUE"""),807.35)</f>
        <v>807.35</v>
      </c>
    </row>
    <row r="643">
      <c r="A643" s="5">
        <f>IFERROR(__xludf.DUMMYFUNCTION("""COMPUTED_VALUE"""),45877.64583333333)</f>
        <v>45877.64583</v>
      </c>
      <c r="B643" s="5">
        <f>IFERROR(__xludf.DUMMYFUNCTION("""COMPUTED_VALUE"""),782.45)</f>
        <v>782.45</v>
      </c>
    </row>
    <row r="644">
      <c r="A644" s="5">
        <f>IFERROR(__xludf.DUMMYFUNCTION("""COMPUTED_VALUE"""),45880.64583333333)</f>
        <v>45880.64583</v>
      </c>
      <c r="B644" s="5">
        <f>IFERROR(__xludf.DUMMYFUNCTION("""COMPUTED_VALUE"""),783.25)</f>
        <v>783.25</v>
      </c>
    </row>
    <row r="645">
      <c r="A645" s="5">
        <f>IFERROR(__xludf.DUMMYFUNCTION("""COMPUTED_VALUE"""),45881.64583333333)</f>
        <v>45881.64583</v>
      </c>
      <c r="B645" s="5">
        <f>IFERROR(__xludf.DUMMYFUNCTION("""COMPUTED_VALUE"""),783.05)</f>
        <v>783.05</v>
      </c>
    </row>
    <row r="646">
      <c r="A646" s="5">
        <f>IFERROR(__xludf.DUMMYFUNCTION("""COMPUTED_VALUE"""),45882.64583333333)</f>
        <v>45882.64583</v>
      </c>
      <c r="B646" s="5">
        <f>IFERROR(__xludf.DUMMYFUNCTION("""COMPUTED_VALUE"""),773.45)</f>
        <v>773.45</v>
      </c>
    </row>
    <row r="647">
      <c r="A647" s="5">
        <f>IFERROR(__xludf.DUMMYFUNCTION("""COMPUTED_VALUE"""),45883.64583333333)</f>
        <v>45883.64583</v>
      </c>
      <c r="B647" s="5">
        <f>IFERROR(__xludf.DUMMYFUNCTION("""COMPUTED_VALUE"""),769.75)</f>
        <v>769.75</v>
      </c>
    </row>
    <row r="648">
      <c r="A648" s="5">
        <f>IFERROR(__xludf.DUMMYFUNCTION("""COMPUTED_VALUE"""),45887.64583333333)</f>
        <v>45887.64583</v>
      </c>
      <c r="B648" s="5">
        <f>IFERROR(__xludf.DUMMYFUNCTION("""COMPUTED_VALUE"""),788.65)</f>
        <v>788.65</v>
      </c>
    </row>
    <row r="649">
      <c r="A649" s="5">
        <f>IFERROR(__xludf.DUMMYFUNCTION("""COMPUTED_VALUE"""),45888.64583333333)</f>
        <v>45888.64583</v>
      </c>
      <c r="B649" s="5">
        <f>IFERROR(__xludf.DUMMYFUNCTION("""COMPUTED_VALUE"""),785.5)</f>
        <v>785.5</v>
      </c>
    </row>
    <row r="650">
      <c r="A650" s="5">
        <f>IFERROR(__xludf.DUMMYFUNCTION("""COMPUTED_VALUE"""),45889.64583333333)</f>
        <v>45889.64583</v>
      </c>
      <c r="B650" s="5">
        <f>IFERROR(__xludf.DUMMYFUNCTION("""COMPUTED_VALUE"""),778.2)</f>
        <v>778.2</v>
      </c>
    </row>
    <row r="651">
      <c r="A651" s="5">
        <f>IFERROR(__xludf.DUMMYFUNCTION("""COMPUTED_VALUE"""),45890.64583333333)</f>
        <v>45890.64583</v>
      </c>
      <c r="B651" s="5">
        <f>IFERROR(__xludf.DUMMYFUNCTION("""COMPUTED_VALUE"""),767.45)</f>
        <v>767.45</v>
      </c>
    </row>
    <row r="652">
      <c r="A652" s="5">
        <f>IFERROR(__xludf.DUMMYFUNCTION("""COMPUTED_VALUE"""),45891.64583333333)</f>
        <v>45891.64583</v>
      </c>
      <c r="B652" s="5">
        <f>IFERROR(__xludf.DUMMYFUNCTION("""COMPUTED_VALUE"""),760.1)</f>
        <v>760.1</v>
      </c>
    </row>
    <row r="653">
      <c r="A653" s="5">
        <f>IFERROR(__xludf.DUMMYFUNCTION("""COMPUTED_VALUE"""),45894.64583333333)</f>
        <v>45894.64583</v>
      </c>
      <c r="B653" s="5">
        <f>IFERROR(__xludf.DUMMYFUNCTION("""COMPUTED_VALUE"""),770.85)</f>
        <v>770.85</v>
      </c>
    </row>
    <row r="654">
      <c r="A654" s="5">
        <f>IFERROR(__xludf.DUMMYFUNCTION("""COMPUTED_VALUE"""),45895.64583333333)</f>
        <v>45895.64583</v>
      </c>
      <c r="B654" s="5">
        <f>IFERROR(__xludf.DUMMYFUNCTION("""COMPUTED_VALUE"""),756.4)</f>
        <v>756.4</v>
      </c>
    </row>
    <row r="655">
      <c r="A655" s="5">
        <f>IFERROR(__xludf.DUMMYFUNCTION("""COMPUTED_VALUE"""),45897.64583333333)</f>
        <v>45897.64583</v>
      </c>
      <c r="B655" s="5">
        <f>IFERROR(__xludf.DUMMYFUNCTION("""COMPUTED_VALUE"""),746.6)</f>
        <v>746.6</v>
      </c>
    </row>
    <row r="656">
      <c r="A656" s="5">
        <f>IFERROR(__xludf.DUMMYFUNCTION("""COMPUTED_VALUE"""),45898.64583333333)</f>
        <v>45898.64583</v>
      </c>
      <c r="B656" s="5">
        <f>IFERROR(__xludf.DUMMYFUNCTION("""COMPUTED_VALUE"""),739.5)</f>
        <v>739.5</v>
      </c>
    </row>
    <row r="657">
      <c r="A657" s="5">
        <f>IFERROR(__xludf.DUMMYFUNCTION("""COMPUTED_VALUE"""),45901.64583333333)</f>
        <v>45901.64583</v>
      </c>
      <c r="B657" s="5">
        <f>IFERROR(__xludf.DUMMYFUNCTION("""COMPUTED_VALUE"""),752.85)</f>
        <v>752.85</v>
      </c>
    </row>
    <row r="658">
      <c r="A658" s="5">
        <f>IFERROR(__xludf.DUMMYFUNCTION("""COMPUTED_VALUE"""),45902.64583333333)</f>
        <v>45902.64583</v>
      </c>
      <c r="B658" s="5">
        <f>IFERROR(__xludf.DUMMYFUNCTION("""COMPUTED_VALUE"""),751.2)</f>
        <v>751.2</v>
      </c>
    </row>
    <row r="659">
      <c r="A659" s="5">
        <f>IFERROR(__xludf.DUMMYFUNCTION("""COMPUTED_VALUE"""),45903.64583333333)</f>
        <v>45903.64583</v>
      </c>
      <c r="B659" s="5">
        <f>IFERROR(__xludf.DUMMYFUNCTION("""COMPUTED_VALUE"""),768.1)</f>
        <v>768.1</v>
      </c>
    </row>
    <row r="660">
      <c r="A660" s="5">
        <f>IFERROR(__xludf.DUMMYFUNCTION("""COMPUTED_VALUE"""),45904.64583333333)</f>
        <v>45904.64583</v>
      </c>
      <c r="B660" s="5">
        <f>IFERROR(__xludf.DUMMYFUNCTION("""COMPUTED_VALUE"""),754.85)</f>
        <v>754.85</v>
      </c>
    </row>
    <row r="661">
      <c r="A661" s="5">
        <f>IFERROR(__xludf.DUMMYFUNCTION("""COMPUTED_VALUE"""),45905.64583333333)</f>
        <v>45905.64583</v>
      </c>
      <c r="B661" s="5">
        <f>IFERROR(__xludf.DUMMYFUNCTION("""COMPUTED_VALUE"""),757.05)</f>
        <v>757.05</v>
      </c>
    </row>
    <row r="662">
      <c r="A662" s="5">
        <f>IFERROR(__xludf.DUMMYFUNCTION("""COMPUTED_VALUE"""),45908.64583333333)</f>
        <v>45908.64583</v>
      </c>
      <c r="B662" s="5">
        <f>IFERROR(__xludf.DUMMYFUNCTION("""COMPUTED_VALUE"""),750.75)</f>
        <v>750.75</v>
      </c>
    </row>
    <row r="663">
      <c r="A663" s="5">
        <f>IFERROR(__xludf.DUMMYFUNCTION("""COMPUTED_VALUE"""),45909.64583333333)</f>
        <v>45909.64583</v>
      </c>
      <c r="B663" s="5">
        <f>IFERROR(__xludf.DUMMYFUNCTION("""COMPUTED_VALUE"""),746.15)</f>
        <v>746.15</v>
      </c>
    </row>
    <row r="664">
      <c r="A664" s="5">
        <f>IFERROR(__xludf.DUMMYFUNCTION("""COMPUTED_VALUE"""),45910.64583333333)</f>
        <v>45910.64583</v>
      </c>
      <c r="B664" s="5">
        <f>IFERROR(__xludf.DUMMYFUNCTION("""COMPUTED_VALUE"""),751.25)</f>
        <v>751.25</v>
      </c>
    </row>
    <row r="665">
      <c r="A665" s="5">
        <f>IFERROR(__xludf.DUMMYFUNCTION("""COMPUTED_VALUE"""),45911.64583333333)</f>
        <v>45911.64583</v>
      </c>
      <c r="B665" s="5">
        <f>IFERROR(__xludf.DUMMYFUNCTION("""COMPUTED_VALUE"""),748.6)</f>
        <v>748.6</v>
      </c>
    </row>
    <row r="666">
      <c r="A666" s="5">
        <f>IFERROR(__xludf.DUMMYFUNCTION("""COMPUTED_VALUE"""),45912.64583333333)</f>
        <v>45912.64583</v>
      </c>
      <c r="B666" s="5">
        <f>IFERROR(__xludf.DUMMYFUNCTION("""COMPUTED_VALUE"""),740.5)</f>
        <v>740.5</v>
      </c>
    </row>
    <row r="667">
      <c r="A667" s="5">
        <f>IFERROR(__xludf.DUMMYFUNCTION("""COMPUTED_VALUE"""),45915.64583333333)</f>
        <v>45915.64583</v>
      </c>
      <c r="B667" s="5">
        <f>IFERROR(__xludf.DUMMYFUNCTION("""COMPUTED_VALUE"""),739.9)</f>
        <v>739.9</v>
      </c>
    </row>
    <row r="668">
      <c r="A668" s="5">
        <f>IFERROR(__xludf.DUMMYFUNCTION("""COMPUTED_VALUE"""),45916.64583333333)</f>
        <v>45916.64583</v>
      </c>
      <c r="B668" s="5">
        <f>IFERROR(__xludf.DUMMYFUNCTION("""COMPUTED_VALUE"""),742.25)</f>
        <v>742.25</v>
      </c>
    </row>
    <row r="669">
      <c r="A669" s="5">
        <f>IFERROR(__xludf.DUMMYFUNCTION("""COMPUTED_VALUE"""),45917.64583333333)</f>
        <v>45917.64583</v>
      </c>
      <c r="B669" s="5">
        <f>IFERROR(__xludf.DUMMYFUNCTION("""COMPUTED_VALUE"""),739.05)</f>
        <v>739.05</v>
      </c>
    </row>
    <row r="670">
      <c r="A670" s="5">
        <f>IFERROR(__xludf.DUMMYFUNCTION("""COMPUTED_VALUE"""),45918.64583333333)</f>
        <v>45918.64583</v>
      </c>
      <c r="B670" s="5">
        <f>IFERROR(__xludf.DUMMYFUNCTION("""COMPUTED_VALUE"""),735.45)</f>
        <v>735.45</v>
      </c>
    </row>
    <row r="671">
      <c r="A671" s="5">
        <f>IFERROR(__xludf.DUMMYFUNCTION("""COMPUTED_VALUE"""),45919.64583333333)</f>
        <v>45919.64583</v>
      </c>
      <c r="B671" s="5">
        <f>IFERROR(__xludf.DUMMYFUNCTION("""COMPUTED_VALUE"""),744.4)</f>
        <v>744.4</v>
      </c>
    </row>
    <row r="672">
      <c r="A672" s="5">
        <f>IFERROR(__xludf.DUMMYFUNCTION("""COMPUTED_VALUE"""),45922.64583333333)</f>
        <v>45922.64583</v>
      </c>
      <c r="B672" s="5">
        <f>IFERROR(__xludf.DUMMYFUNCTION("""COMPUTED_VALUE"""),734.3)</f>
        <v>734.3</v>
      </c>
    </row>
    <row r="673">
      <c r="A673" s="5">
        <f>IFERROR(__xludf.DUMMYFUNCTION("""COMPUTED_VALUE"""),45923.64583333333)</f>
        <v>45923.64583</v>
      </c>
      <c r="B673" s="5">
        <f>IFERROR(__xludf.DUMMYFUNCTION("""COMPUTED_VALUE"""),755.25)</f>
        <v>755.25</v>
      </c>
    </row>
    <row r="674">
      <c r="A674" s="5">
        <f>IFERROR(__xludf.DUMMYFUNCTION("""COMPUTED_VALUE"""),45924.64583333333)</f>
        <v>45924.64583</v>
      </c>
      <c r="B674" s="5">
        <f>IFERROR(__xludf.DUMMYFUNCTION("""COMPUTED_VALUE"""),740.75)</f>
        <v>740.75</v>
      </c>
    </row>
    <row r="675">
      <c r="A675" s="5">
        <f>IFERROR(__xludf.DUMMYFUNCTION("""COMPUTED_VALUE"""),45925.64583333333)</f>
        <v>45925.64583</v>
      </c>
      <c r="B675" s="5">
        <f>IFERROR(__xludf.DUMMYFUNCTION("""COMPUTED_VALUE"""),740.75)</f>
        <v>740.75</v>
      </c>
    </row>
    <row r="676">
      <c r="A676" s="5">
        <f>IFERROR(__xludf.DUMMYFUNCTION("""COMPUTED_VALUE"""),45926.64583333333)</f>
        <v>45926.64583</v>
      </c>
      <c r="B676" s="5">
        <f>IFERROR(__xludf.DUMMYFUNCTION("""COMPUTED_VALUE"""),712.75)</f>
        <v>712.75</v>
      </c>
    </row>
    <row r="677">
      <c r="A677" s="5">
        <f>IFERROR(__xludf.DUMMYFUNCTION("""COMPUTED_VALUE"""),45929.64583333333)</f>
        <v>45929.64583</v>
      </c>
      <c r="B677" s="5">
        <f>IFERROR(__xludf.DUMMYFUNCTION("""COMPUTED_VALUE"""),723.4)</f>
        <v>723.4</v>
      </c>
    </row>
    <row r="678">
      <c r="A678" s="5">
        <f>IFERROR(__xludf.DUMMYFUNCTION("""COMPUTED_VALUE"""),45930.64583333333)</f>
        <v>45930.64583</v>
      </c>
      <c r="B678" s="5">
        <f>IFERROR(__xludf.DUMMYFUNCTION("""COMPUTED_VALUE"""),735.55)</f>
        <v>735.55</v>
      </c>
    </row>
    <row r="679">
      <c r="A679" s="5">
        <f>IFERROR(__xludf.DUMMYFUNCTION("""COMPUTED_VALUE"""),45931.64583333333)</f>
        <v>45931.64583</v>
      </c>
      <c r="B679" s="5">
        <f>IFERROR(__xludf.DUMMYFUNCTION("""COMPUTED_VALUE"""),743.15)</f>
        <v>743.15</v>
      </c>
    </row>
    <row r="680">
      <c r="A680" s="5">
        <f>IFERROR(__xludf.DUMMYFUNCTION("""COMPUTED_VALUE"""),45933.64583333333)</f>
        <v>45933.64583</v>
      </c>
      <c r="B680" s="5">
        <f>IFERROR(__xludf.DUMMYFUNCTION("""COMPUTED_VALUE"""),747.4)</f>
        <v>747.4</v>
      </c>
    </row>
    <row r="681">
      <c r="A681" s="5">
        <f>IFERROR(__xludf.DUMMYFUNCTION("""COMPUTED_VALUE"""),45936.64583333333)</f>
        <v>45936.64583</v>
      </c>
      <c r="B681" s="5">
        <f>IFERROR(__xludf.DUMMYFUNCTION("""COMPUTED_VALUE"""),739.3)</f>
        <v>739.3</v>
      </c>
    </row>
    <row r="682">
      <c r="A682" s="5">
        <f>IFERROR(__xludf.DUMMYFUNCTION("""COMPUTED_VALUE"""),45937.64583333333)</f>
        <v>45937.64583</v>
      </c>
      <c r="B682" s="5">
        <f>IFERROR(__xludf.DUMMYFUNCTION("""COMPUTED_VALUE"""),749.0)</f>
        <v>749</v>
      </c>
    </row>
    <row r="683">
      <c r="A683" s="5">
        <f>IFERROR(__xludf.DUMMYFUNCTION("""COMPUTED_VALUE"""),45938.64583333333)</f>
        <v>45938.64583</v>
      </c>
      <c r="B683" s="5">
        <f>IFERROR(__xludf.DUMMYFUNCTION("""COMPUTED_VALUE"""),740.95)</f>
        <v>740.95</v>
      </c>
    </row>
    <row r="684">
      <c r="A684" s="5">
        <f>IFERROR(__xludf.DUMMYFUNCTION("""COMPUTED_VALUE"""),45939.64583333333)</f>
        <v>45939.64583</v>
      </c>
      <c r="B684" s="5">
        <f>IFERROR(__xludf.DUMMYFUNCTION("""COMPUTED_VALUE"""),749.15)</f>
        <v>749.15</v>
      </c>
    </row>
    <row r="685">
      <c r="A685" s="5">
        <f>IFERROR(__xludf.DUMMYFUNCTION("""COMPUTED_VALUE"""),45940.64583333333)</f>
        <v>45940.64583</v>
      </c>
      <c r="B685" s="5">
        <f>IFERROR(__xludf.DUMMYFUNCTION("""COMPUTED_VALUE"""),763.35)</f>
        <v>763.35</v>
      </c>
    </row>
    <row r="686">
      <c r="A686" s="5">
        <f>IFERROR(__xludf.DUMMYFUNCTION("""COMPUTED_VALUE"""),45943.64583333333)</f>
        <v>45943.64583</v>
      </c>
      <c r="B686" s="5">
        <f>IFERROR(__xludf.DUMMYFUNCTION("""COMPUTED_VALUE"""),759.9)</f>
        <v>759.9</v>
      </c>
    </row>
    <row r="687">
      <c r="A687" s="5">
        <f>IFERROR(__xludf.DUMMYFUNCTION("""COMPUTED_VALUE"""),45944.64583333333)</f>
        <v>45944.64583</v>
      </c>
      <c r="B687" s="5">
        <f>IFERROR(__xludf.DUMMYFUNCTION("""COMPUTED_VALUE"""),750.4)</f>
        <v>750.4</v>
      </c>
    </row>
    <row r="688">
      <c r="A688" s="5">
        <f>IFERROR(__xludf.DUMMYFUNCTION("""COMPUTED_VALUE"""),45945.64583333333)</f>
        <v>45945.64583</v>
      </c>
      <c r="B688" s="5">
        <f>IFERROR(__xludf.DUMMYFUNCTION("""COMPUTED_VALUE"""),740.1)</f>
        <v>740.1</v>
      </c>
    </row>
    <row r="689">
      <c r="A689" s="5">
        <f>IFERROR(__xludf.DUMMYFUNCTION("""COMPUTED_VALUE"""),45946.64583333333)</f>
        <v>45946.64583</v>
      </c>
      <c r="B689" s="5">
        <f>IFERROR(__xludf.DUMMYFUNCTION("""COMPUTED_VALUE"""),739.5)</f>
        <v>739.5</v>
      </c>
    </row>
    <row r="690">
      <c r="A690" s="5">
        <f>IFERROR(__xludf.DUMMYFUNCTION("""COMPUTED_VALUE"""),45947.64583333333)</f>
        <v>45947.64583</v>
      </c>
      <c r="B690" s="5">
        <f>IFERROR(__xludf.DUMMYFUNCTION("""COMPUTED_VALUE"""),751.0)</f>
        <v>751</v>
      </c>
    </row>
    <row r="691">
      <c r="A691" s="5">
        <f>IFERROR(__xludf.DUMMYFUNCTION("""COMPUTED_VALUE"""),45950.64583333333)</f>
        <v>45950.64583</v>
      </c>
      <c r="B691" s="5">
        <f>IFERROR(__xludf.DUMMYFUNCTION("""COMPUTED_VALUE"""),759.75)</f>
        <v>759.75</v>
      </c>
    </row>
    <row r="692">
      <c r="A692" s="5">
        <f>IFERROR(__xludf.DUMMYFUNCTION("""COMPUTED_VALUE"""),45951.64583333333)</f>
        <v>45951.64583</v>
      </c>
      <c r="B692" s="5">
        <f>IFERROR(__xludf.DUMMYFUNCTION("""COMPUTED_VALUE"""),758.45)</f>
        <v>758.45</v>
      </c>
    </row>
    <row r="693">
      <c r="A693" s="5">
        <f>IFERROR(__xludf.DUMMYFUNCTION("""COMPUTED_VALUE"""),45953.64583333333)</f>
        <v>45953.64583</v>
      </c>
      <c r="B693" s="5">
        <f>IFERROR(__xludf.DUMMYFUNCTION("""COMPUTED_VALUE"""),759.6)</f>
        <v>759.6</v>
      </c>
    </row>
    <row r="694">
      <c r="A694" s="5">
        <f>IFERROR(__xludf.DUMMYFUNCTION("""COMPUTED_VALUE"""),45954.64583333333)</f>
        <v>45954.64583</v>
      </c>
      <c r="B694" s="5">
        <f>IFERROR(__xludf.DUMMYFUNCTION("""COMPUTED_VALUE"""),755.05)</f>
        <v>755.05</v>
      </c>
    </row>
    <row r="695">
      <c r="A695" s="5">
        <f>IFERROR(__xludf.DUMMYFUNCTION("""COMPUTED_VALUE"""),45957.64583333333)</f>
        <v>45957.64583</v>
      </c>
      <c r="B695" s="5">
        <f>IFERROR(__xludf.DUMMYFUNCTION("""COMPUTED_VALUE"""),770.05)</f>
        <v>770.05</v>
      </c>
    </row>
    <row r="696">
      <c r="A696" s="5">
        <f>IFERROR(__xludf.DUMMYFUNCTION("""COMPUTED_VALUE"""),45958.64583333333)</f>
        <v>45958.64583</v>
      </c>
      <c r="B696" s="5">
        <f>IFERROR(__xludf.DUMMYFUNCTION("""COMPUTED_VALUE"""),799.75)</f>
        <v>799.75</v>
      </c>
    </row>
    <row r="697">
      <c r="A697" s="5">
        <f>IFERROR(__xludf.DUMMYFUNCTION("""COMPUTED_VALUE"""),45959.64583333333)</f>
        <v>45959.64583</v>
      </c>
      <c r="B697" s="5">
        <f>IFERROR(__xludf.DUMMYFUNCTION("""COMPUTED_VALUE"""),807.45)</f>
        <v>807.45</v>
      </c>
    </row>
    <row r="698">
      <c r="A698" s="5">
        <f>IFERROR(__xludf.DUMMYFUNCTION("""COMPUTED_VALUE"""),45960.64583333333)</f>
        <v>45960.64583</v>
      </c>
      <c r="B698" s="5">
        <f>IFERROR(__xludf.DUMMYFUNCTION("""COMPUTED_VALUE"""),800.95)</f>
        <v>800.95</v>
      </c>
    </row>
    <row r="699">
      <c r="A699" s="5">
        <f>IFERROR(__xludf.DUMMYFUNCTION("""COMPUTED_VALUE"""),45961.64583333333)</f>
        <v>45961.64583</v>
      </c>
      <c r="B699" s="5">
        <f>IFERROR(__xludf.DUMMYFUNCTION("""COMPUTED_VALUE"""),794.8)</f>
        <v>794.8</v>
      </c>
    </row>
    <row r="700">
      <c r="A700" s="5">
        <f>IFERROR(__xludf.DUMMYFUNCTION("""COMPUTED_VALUE"""),45964.64583333333)</f>
        <v>45964.64583</v>
      </c>
      <c r="B700" s="5">
        <f>IFERROR(__xludf.DUMMYFUNCTION("""COMPUTED_VALUE"""),796.9)</f>
        <v>796.9</v>
      </c>
    </row>
    <row r="701">
      <c r="A701" s="5">
        <f>IFERROR(__xludf.DUMMYFUNCTION("""COMPUTED_VALUE"""),45965.64583333333)</f>
        <v>45965.64583</v>
      </c>
      <c r="B701" s="5">
        <f>IFERROR(__xludf.DUMMYFUNCTION("""COMPUTED_VALUE"""),790.2)</f>
        <v>790.2</v>
      </c>
    </row>
    <row r="702">
      <c r="A702" s="5">
        <f>IFERROR(__xludf.DUMMYFUNCTION("""COMPUTED_VALUE"""),45967.64583333333)</f>
        <v>45967.64583</v>
      </c>
      <c r="B702" s="5">
        <f>IFERROR(__xludf.DUMMYFUNCTION("""COMPUTED_VALUE"""),786.2)</f>
        <v>786.2</v>
      </c>
    </row>
    <row r="703">
      <c r="A703" s="5">
        <f>IFERROR(__xludf.DUMMYFUNCTION("""COMPUTED_VALUE"""),45968.64583333333)</f>
        <v>45968.64583</v>
      </c>
      <c r="B703" s="5">
        <f>IFERROR(__xludf.DUMMYFUNCTION("""COMPUTED_VALUE"""),797.25)</f>
        <v>797.25</v>
      </c>
    </row>
    <row r="704">
      <c r="A704" s="5">
        <f>IFERROR(__xludf.DUMMYFUNCTION("""COMPUTED_VALUE"""),45971.64583333333)</f>
        <v>45971.64583</v>
      </c>
      <c r="B704" s="5">
        <f>IFERROR(__xludf.DUMMYFUNCTION("""COMPUTED_VALUE"""),799.35)</f>
        <v>799.35</v>
      </c>
    </row>
    <row r="705">
      <c r="A705" s="5">
        <f>IFERROR(__xludf.DUMMYFUNCTION("""COMPUTED_VALUE"""),45972.64583333333)</f>
        <v>45972.64583</v>
      </c>
      <c r="B705" s="5">
        <f>IFERROR(__xludf.DUMMYFUNCTION("""COMPUTED_VALUE"""),826.1)</f>
        <v>826.1</v>
      </c>
    </row>
    <row r="706">
      <c r="A706" s="5">
        <f>IFERROR(__xludf.DUMMYFUNCTION("""COMPUTED_VALUE"""),45973.64583333333)</f>
        <v>45973.64583</v>
      </c>
      <c r="B706" s="5">
        <f>IFERROR(__xludf.DUMMYFUNCTION("""COMPUTED_VALUE"""),864.4)</f>
        <v>864.4</v>
      </c>
    </row>
    <row r="707">
      <c r="A707" s="5">
        <f>IFERROR(__xludf.DUMMYFUNCTION("""COMPUTED_VALUE"""),45974.64583333333)</f>
        <v>45974.64583</v>
      </c>
      <c r="B707" s="5">
        <f>IFERROR(__xludf.DUMMYFUNCTION("""COMPUTED_VALUE"""),863.45)</f>
        <v>863.45</v>
      </c>
    </row>
    <row r="708">
      <c r="A708" s="5">
        <f>IFERROR(__xludf.DUMMYFUNCTION("""COMPUTED_VALUE"""),45975.64583333333)</f>
        <v>45975.64583</v>
      </c>
      <c r="B708" s="5">
        <f>IFERROR(__xludf.DUMMYFUNCTION("""COMPUTED_VALUE"""),848.25)</f>
        <v>848.25</v>
      </c>
    </row>
    <row r="709">
      <c r="A709" s="5">
        <f>IFERROR(__xludf.DUMMYFUNCTION("""COMPUTED_VALUE"""),45978.64583333333)</f>
        <v>45978.64583</v>
      </c>
      <c r="B709" s="5">
        <f>IFERROR(__xludf.DUMMYFUNCTION("""COMPUTED_VALUE"""),854.05)</f>
        <v>854.05</v>
      </c>
    </row>
    <row r="710">
      <c r="A710" s="5">
        <f>IFERROR(__xludf.DUMMYFUNCTION("""COMPUTED_VALUE"""),45979.64583333333)</f>
        <v>45979.64583</v>
      </c>
      <c r="B710" s="5">
        <f>IFERROR(__xludf.DUMMYFUNCTION("""COMPUTED_VALUE"""),847.95)</f>
        <v>847.95</v>
      </c>
    </row>
    <row r="711">
      <c r="A711" s="5">
        <f>IFERROR(__xludf.DUMMYFUNCTION("""COMPUTED_VALUE"""),45980.64583333333)</f>
        <v>45980.64583</v>
      </c>
      <c r="B711" s="5">
        <f>IFERROR(__xludf.DUMMYFUNCTION("""COMPUTED_VALUE"""),839.6)</f>
        <v>839.6</v>
      </c>
    </row>
    <row r="712">
      <c r="A712" s="5">
        <f>IFERROR(__xludf.DUMMYFUNCTION("""COMPUTED_VALUE"""),45981.64583333333)</f>
        <v>45981.64583</v>
      </c>
      <c r="B712" s="5">
        <f>IFERROR(__xludf.DUMMYFUNCTION("""COMPUTED_VALUE"""),829.4)</f>
        <v>829.4</v>
      </c>
    </row>
    <row r="713">
      <c r="A713" s="5">
        <f>IFERROR(__xludf.DUMMYFUNCTION("""COMPUTED_VALUE"""),45982.64583333333)</f>
        <v>45982.64583</v>
      </c>
      <c r="B713" s="5">
        <f>IFERROR(__xludf.DUMMYFUNCTION("""COMPUTED_VALUE"""),846.55)</f>
        <v>846.55</v>
      </c>
    </row>
    <row r="714">
      <c r="A714" s="5">
        <f>IFERROR(__xludf.DUMMYFUNCTION("""COMPUTED_VALUE"""),45985.64583333333)</f>
        <v>45985.64583</v>
      </c>
      <c r="B714" s="5">
        <f>IFERROR(__xludf.DUMMYFUNCTION("""COMPUTED_VALUE"""),836.05)</f>
        <v>836.05</v>
      </c>
    </row>
    <row r="715">
      <c r="A715" s="5">
        <f>IFERROR(__xludf.DUMMYFUNCTION("""COMPUTED_VALUE"""),45986.64583333333)</f>
        <v>45986.64583</v>
      </c>
      <c r="B715" s="5">
        <f>IFERROR(__xludf.DUMMYFUNCTION("""COMPUTED_VALUE"""),839.9)</f>
        <v>839.9</v>
      </c>
    </row>
    <row r="716">
      <c r="A716" s="5">
        <f>IFERROR(__xludf.DUMMYFUNCTION("""COMPUTED_VALUE"""),45987.64583333333)</f>
        <v>45987.64583</v>
      </c>
      <c r="B716" s="5">
        <f>IFERROR(__xludf.DUMMYFUNCTION("""COMPUTED_VALUE"""),850.7)</f>
        <v>850.7</v>
      </c>
    </row>
    <row r="717">
      <c r="A717" s="5">
        <f>IFERROR(__xludf.DUMMYFUNCTION("""COMPUTED_VALUE"""),45988.64583333333)</f>
        <v>45988.64583</v>
      </c>
      <c r="B717" s="5">
        <f>IFERROR(__xludf.DUMMYFUNCTION("""COMPUTED_VALUE"""),857.45)</f>
        <v>857.45</v>
      </c>
    </row>
    <row r="718">
      <c r="A718" s="5">
        <f>IFERROR(__xludf.DUMMYFUNCTION("""COMPUTED_VALUE"""),45989.64583333333)</f>
        <v>45989.64583</v>
      </c>
      <c r="B718" s="5">
        <f>IFERROR(__xludf.DUMMYFUNCTION("""COMPUTED_VALUE"""),858.55)</f>
        <v>858.55</v>
      </c>
    </row>
    <row r="719">
      <c r="A719" s="5">
        <f>IFERROR(__xludf.DUMMYFUNCTION("""COMPUTED_VALUE"""),45992.64583333333)</f>
        <v>45992.64583</v>
      </c>
      <c r="B719" s="5">
        <f>IFERROR(__xludf.DUMMYFUNCTION("""COMPUTED_VALUE"""),847.15)</f>
        <v>847.15</v>
      </c>
    </row>
    <row r="720">
      <c r="A720" s="5">
        <f>IFERROR(__xludf.DUMMYFUNCTION("""COMPUTED_VALUE"""),45993.64583333333)</f>
        <v>45993.64583</v>
      </c>
      <c r="B720" s="5">
        <f>IFERROR(__xludf.DUMMYFUNCTION("""COMPUTED_VALUE"""),850.3)</f>
        <v>850.3</v>
      </c>
    </row>
    <row r="721">
      <c r="A721" s="5">
        <f>IFERROR(__xludf.DUMMYFUNCTION("""COMPUTED_VALUE"""),45994.64583333333)</f>
        <v>45994.64583</v>
      </c>
      <c r="B721" s="5">
        <f>IFERROR(__xludf.DUMMYFUNCTION("""COMPUTED_VALUE"""),846.9)</f>
        <v>846.9</v>
      </c>
    </row>
    <row r="722">
      <c r="A722" s="5">
        <f>IFERROR(__xludf.DUMMYFUNCTION("""COMPUTED_VALUE"""),45995.64583333333)</f>
        <v>45995.64583</v>
      </c>
      <c r="B722" s="5">
        <f>IFERROR(__xludf.DUMMYFUNCTION("""COMPUTED_VALUE"""),863.0)</f>
        <v>863</v>
      </c>
    </row>
    <row r="723">
      <c r="A723" s="5">
        <f>IFERROR(__xludf.DUMMYFUNCTION("""COMPUTED_VALUE"""),45996.64583333333)</f>
        <v>45996.64583</v>
      </c>
      <c r="B723" s="5">
        <f>IFERROR(__xludf.DUMMYFUNCTION("""COMPUTED_VALUE"""),870.1)</f>
        <v>870.1</v>
      </c>
    </row>
    <row r="724">
      <c r="A724" s="5">
        <f>IFERROR(__xludf.DUMMYFUNCTION("""COMPUTED_VALUE"""),45999.64583333333)</f>
        <v>45999.64583</v>
      </c>
      <c r="B724" s="5">
        <f>IFERROR(__xludf.DUMMYFUNCTION("""COMPUTED_VALUE"""),841.4)</f>
        <v>841.4</v>
      </c>
    </row>
    <row r="725">
      <c r="A725" s="5">
        <f>IFERROR(__xludf.DUMMYFUNCTION("""COMPUTED_VALUE"""),46000.64583333333)</f>
        <v>46000.64583</v>
      </c>
      <c r="B725" s="5">
        <f>IFERROR(__xludf.DUMMYFUNCTION("""COMPUTED_VALUE"""),844.35)</f>
        <v>844.35</v>
      </c>
    </row>
    <row r="726">
      <c r="A726" s="5">
        <f>IFERROR(__xludf.DUMMYFUNCTION("""COMPUTED_VALUE"""),46001.64583333333)</f>
        <v>46001.64583</v>
      </c>
      <c r="B726" s="5">
        <f>IFERROR(__xludf.DUMMYFUNCTION("""COMPUTED_VALUE"""),833.85)</f>
        <v>833.85</v>
      </c>
    </row>
    <row r="727">
      <c r="A727" s="5">
        <f>IFERROR(__xludf.DUMMYFUNCTION("""COMPUTED_VALUE"""),46002.64583333333)</f>
        <v>46002.64583</v>
      </c>
      <c r="B727" s="5">
        <f>IFERROR(__xludf.DUMMYFUNCTION("""COMPUTED_VALUE"""),835.55)</f>
        <v>835.55</v>
      </c>
    </row>
    <row r="728">
      <c r="A728" s="5">
        <f>IFERROR(__xludf.DUMMYFUNCTION("""COMPUTED_VALUE"""),46003.64583333333)</f>
        <v>46003.64583</v>
      </c>
      <c r="B728" s="5">
        <f>IFERROR(__xludf.DUMMYFUNCTION("""COMPUTED_VALUE"""),846.15)</f>
        <v>846.15</v>
      </c>
    </row>
    <row r="729">
      <c r="A729" s="5">
        <f>IFERROR(__xludf.DUMMYFUNCTION("""COMPUTED_VALUE"""),46006.64583333333)</f>
        <v>46006.64583</v>
      </c>
      <c r="B729" s="5">
        <f>IFERROR(__xludf.DUMMYFUNCTION("""COMPUTED_VALUE"""),851.25)</f>
        <v>851.25</v>
      </c>
    </row>
    <row r="730">
      <c r="A730" s="5">
        <f>IFERROR(__xludf.DUMMYFUNCTION("""COMPUTED_VALUE"""),46007.64583333333)</f>
        <v>46007.64583</v>
      </c>
      <c r="B730" s="5">
        <f>IFERROR(__xludf.DUMMYFUNCTION("""COMPUTED_VALUE"""),845.05)</f>
        <v>845.05</v>
      </c>
    </row>
    <row r="731">
      <c r="A731" s="5">
        <f>IFERROR(__xludf.DUMMYFUNCTION("""COMPUTED_VALUE"""),46008.64583333333)</f>
        <v>46008.64583</v>
      </c>
      <c r="B731" s="5">
        <f>IFERROR(__xludf.DUMMYFUNCTION("""COMPUTED_VALUE"""),833.85)</f>
        <v>833.85</v>
      </c>
    </row>
    <row r="732">
      <c r="A732" s="5">
        <f>IFERROR(__xludf.DUMMYFUNCTION("""COMPUTED_VALUE"""),46009.64583333333)</f>
        <v>46009.64583</v>
      </c>
      <c r="B732" s="5">
        <f>IFERROR(__xludf.DUMMYFUNCTION("""COMPUTED_VALUE"""),834.9)</f>
        <v>834.9</v>
      </c>
    </row>
    <row r="733">
      <c r="A733" s="5">
        <f>IFERROR(__xludf.DUMMYFUNCTION("""COMPUTED_VALUE"""),46010.64583333333)</f>
        <v>46010.64583</v>
      </c>
      <c r="B733" s="5">
        <f>IFERROR(__xludf.DUMMYFUNCTION("""COMPUTED_VALUE"""),844.7)</f>
        <v>844.7</v>
      </c>
    </row>
    <row r="734">
      <c r="A734" s="5">
        <f>IFERROR(__xludf.DUMMYFUNCTION("""COMPUTED_VALUE"""),46013.64583333333)</f>
        <v>46013.64583</v>
      </c>
      <c r="B734" s="5">
        <f>IFERROR(__xludf.DUMMYFUNCTION("""COMPUTED_VALUE"""),856.4)</f>
        <v>856.4</v>
      </c>
    </row>
    <row r="735">
      <c r="A735" s="5">
        <f>IFERROR(__xludf.DUMMYFUNCTION("""COMPUTED_VALUE"""),46014.64583333333)</f>
        <v>46014.64583</v>
      </c>
      <c r="B735" s="5">
        <f>IFERROR(__xludf.DUMMYFUNCTION("""COMPUTED_VALUE"""),849.9)</f>
        <v>849.9</v>
      </c>
    </row>
    <row r="736">
      <c r="A736" s="5">
        <f>IFERROR(__xludf.DUMMYFUNCTION("""COMPUTED_VALUE"""),46015.64583333333)</f>
        <v>46015.64583</v>
      </c>
      <c r="B736" s="5">
        <f>IFERROR(__xludf.DUMMYFUNCTION("""COMPUTED_VALUE"""),848.05)</f>
        <v>848.05</v>
      </c>
    </row>
    <row r="737">
      <c r="A737" s="5">
        <f>IFERROR(__xludf.DUMMYFUNCTION("""COMPUTED_VALUE"""),46017.64583333333)</f>
        <v>46017.64583</v>
      </c>
      <c r="B737" s="5">
        <f>IFERROR(__xludf.DUMMYFUNCTION("""COMPUTED_VALUE"""),849.85)</f>
        <v>849.85</v>
      </c>
    </row>
    <row r="738">
      <c r="A738" s="5">
        <f>IFERROR(__xludf.DUMMYFUNCTION("""COMPUTED_VALUE"""),46020.64583333333)</f>
        <v>46020.64583</v>
      </c>
      <c r="B738" s="5">
        <f>IFERROR(__xludf.DUMMYFUNCTION("""COMPUTED_VALUE"""),839.6)</f>
        <v>839.6</v>
      </c>
    </row>
    <row r="739">
      <c r="A739" s="5">
        <f>IFERROR(__xludf.DUMMYFUNCTION("""COMPUTED_VALUE"""),46021.64583333333)</f>
        <v>46021.64583</v>
      </c>
      <c r="B739" s="5">
        <f>IFERROR(__xludf.DUMMYFUNCTION("""COMPUTED_VALUE"""),841.5)</f>
        <v>841.5</v>
      </c>
    </row>
    <row r="740">
      <c r="A740" s="5">
        <f>IFERROR(__xludf.DUMMYFUNCTION("""COMPUTED_VALUE"""),46022.64583333333)</f>
        <v>46022.64583</v>
      </c>
      <c r="B740" s="5">
        <f>IFERROR(__xludf.DUMMYFUNCTION("""COMPUTED_VALUE"""),864.2)</f>
        <v>864.2</v>
      </c>
    </row>
    <row r="741">
      <c r="A741" s="5">
        <f>IFERROR(__xludf.DUMMYFUNCTION("""COMPUTED_VALUE"""),46023.64583333333)</f>
        <v>46023.64583</v>
      </c>
      <c r="B741" s="5">
        <f>IFERROR(__xludf.DUMMYFUNCTION("""COMPUTED_VALUE"""),890.2)</f>
        <v>890.2</v>
      </c>
    </row>
    <row r="742">
      <c r="A742" s="5">
        <f>IFERROR(__xludf.DUMMYFUNCTION("""COMPUTED_VALUE"""),46024.64583333333)</f>
        <v>46024.64583</v>
      </c>
      <c r="B742" s="5">
        <f>IFERROR(__xludf.DUMMYFUNCTION("""COMPUTED_VALUE"""),902.45)</f>
        <v>902.45</v>
      </c>
    </row>
    <row r="743">
      <c r="A743" s="5">
        <f>IFERROR(__xludf.DUMMYFUNCTION("""COMPUTED_VALUE"""),46027.64583333333)</f>
        <v>46027.64583</v>
      </c>
      <c r="B743" s="5">
        <f>IFERROR(__xludf.DUMMYFUNCTION("""COMPUTED_VALUE"""),899.95)</f>
        <v>899.95</v>
      </c>
    </row>
    <row r="744">
      <c r="A744" s="5">
        <f>IFERROR(__xludf.DUMMYFUNCTION("""COMPUTED_VALUE"""),46028.64583333333)</f>
        <v>46028.64583</v>
      </c>
      <c r="B744" s="5">
        <f>IFERROR(__xludf.DUMMYFUNCTION("""COMPUTED_VALUE"""),914.25)</f>
        <v>914.25</v>
      </c>
    </row>
    <row r="745">
      <c r="A745" s="5">
        <f>IFERROR(__xludf.DUMMYFUNCTION("""COMPUTED_VALUE"""),46029.64583333333)</f>
        <v>46029.64583</v>
      </c>
      <c r="B745" s="5">
        <f>IFERROR(__xludf.DUMMYFUNCTION("""COMPUTED_VALUE"""),897.85)</f>
        <v>897.85</v>
      </c>
    </row>
    <row r="746">
      <c r="A746" s="5">
        <f>IFERROR(__xludf.DUMMYFUNCTION("""COMPUTED_VALUE"""),46030.64583333333)</f>
        <v>46030.64583</v>
      </c>
      <c r="B746" s="5">
        <f>IFERROR(__xludf.DUMMYFUNCTION("""COMPUTED_VALUE"""),883.45)</f>
        <v>883.45</v>
      </c>
    </row>
    <row r="747">
      <c r="A747" s="5">
        <f>IFERROR(__xludf.DUMMYFUNCTION("""COMPUTED_VALUE"""),46031.64583333333)</f>
        <v>46031.64583</v>
      </c>
      <c r="B747" s="5">
        <f>IFERROR(__xludf.DUMMYFUNCTION("""COMPUTED_VALUE"""),882.25)</f>
        <v>882.25</v>
      </c>
    </row>
    <row r="748">
      <c r="A748" s="5">
        <f>IFERROR(__xludf.DUMMYFUNCTION("""COMPUTED_VALUE"""),46034.64583333333)</f>
        <v>46034.64583</v>
      </c>
      <c r="B748" s="5">
        <f>IFERROR(__xludf.DUMMYFUNCTION("""COMPUTED_VALUE"""),905.45)</f>
        <v>905.45</v>
      </c>
    </row>
    <row r="749">
      <c r="A749" s="5">
        <f>IFERROR(__xludf.DUMMYFUNCTION("""COMPUTED_VALUE"""),46035.64583333333)</f>
        <v>46035.64583</v>
      </c>
      <c r="B749" s="5">
        <f>IFERROR(__xludf.DUMMYFUNCTION("""COMPUTED_VALUE"""),910.55)</f>
        <v>910.55</v>
      </c>
    </row>
    <row r="750">
      <c r="A750" s="5">
        <f>IFERROR(__xludf.DUMMYFUNCTION("""COMPUTED_VALUE"""),46036.64583333333)</f>
        <v>46036.64583</v>
      </c>
      <c r="B750" s="5">
        <f>IFERROR(__xludf.DUMMYFUNCTION("""COMPUTED_VALUE"""),944.5)</f>
        <v>944.5</v>
      </c>
    </row>
    <row r="751">
      <c r="A751" s="5">
        <f>IFERROR(__xludf.DUMMYFUNCTION("""COMPUTED_VALUE"""),46038.64583333333)</f>
        <v>46038.64583</v>
      </c>
      <c r="B751" s="5">
        <f>IFERROR(__xludf.DUMMYFUNCTION("""COMPUTED_VALUE"""),953.85)</f>
        <v>953.85</v>
      </c>
    </row>
    <row r="752">
      <c r="A752" s="5">
        <f>IFERROR(__xludf.DUMMYFUNCTION("""COMPUTED_VALUE"""),46041.64583333333)</f>
        <v>46041.64583</v>
      </c>
      <c r="B752" s="5">
        <f>IFERROR(__xludf.DUMMYFUNCTION("""COMPUTED_VALUE"""),949.8)</f>
        <v>949.8</v>
      </c>
    </row>
    <row r="753">
      <c r="A753" s="5">
        <f>IFERROR(__xludf.DUMMYFUNCTION("""COMPUTED_VALUE"""),46042.64583333333)</f>
        <v>46042.64583</v>
      </c>
      <c r="B753" s="5">
        <f>IFERROR(__xludf.DUMMYFUNCTION("""COMPUTED_VALUE"""),905.15)</f>
        <v>905.15</v>
      </c>
    </row>
    <row r="754">
      <c r="A754" s="5">
        <f>IFERROR(__xludf.DUMMYFUNCTION("""COMPUTED_VALUE"""),46043.64583333333)</f>
        <v>46043.64583</v>
      </c>
      <c r="B754" s="5">
        <f>IFERROR(__xludf.DUMMYFUNCTION("""COMPUTED_VALUE"""),907.15)</f>
        <v>907.15</v>
      </c>
    </row>
    <row r="755">
      <c r="A755" s="5">
        <f>IFERROR(__xludf.DUMMYFUNCTION("""COMPUTED_VALUE"""),46044.64583333333)</f>
        <v>46044.64583</v>
      </c>
      <c r="B755" s="5">
        <f>IFERROR(__xludf.DUMMYFUNCTION("""COMPUTED_VALUE"""),902.45)</f>
        <v>902.45</v>
      </c>
    </row>
    <row r="756">
      <c r="A756" s="5">
        <f>IFERROR(__xludf.DUMMYFUNCTION("""COMPUTED_VALUE"""),46045.64583333333)</f>
        <v>46045.64583</v>
      </c>
      <c r="B756" s="5">
        <f>IFERROR(__xludf.DUMMYFUNCTION("""COMPUTED_VALUE"""),892.45)</f>
        <v>892.45</v>
      </c>
    </row>
    <row r="757">
      <c r="A757" s="5">
        <f>IFERROR(__xludf.DUMMYFUNCTION("""COMPUTED_VALUE"""),46049.64583333333)</f>
        <v>46049.64583</v>
      </c>
      <c r="B757" s="5">
        <f>IFERROR(__xludf.DUMMYFUNCTION("""COMPUTED_VALUE"""),894.75)</f>
        <v>894.75</v>
      </c>
    </row>
    <row r="758">
      <c r="A758" s="5">
        <f>IFERROR(__xludf.DUMMYFUNCTION("""COMPUTED_VALUE"""),46050.64583333333)</f>
        <v>46050.64583</v>
      </c>
      <c r="B758" s="5">
        <f>IFERROR(__xludf.DUMMYFUNCTION("""COMPUTED_VALUE"""),901.7)</f>
        <v>901.7</v>
      </c>
    </row>
    <row r="759">
      <c r="A759" s="5">
        <f>IFERROR(__xludf.DUMMYFUNCTION("""COMPUTED_VALUE"""),46051.64583333333)</f>
        <v>46051.64583</v>
      </c>
      <c r="B759" s="5">
        <f>IFERROR(__xludf.DUMMYFUNCTION("""COMPUTED_VALUE"""),898.4)</f>
        <v>898.4</v>
      </c>
    </row>
    <row r="760">
      <c r="A760" s="5">
        <f>IFERROR(__xludf.DUMMYFUNCTION("""COMPUTED_VALUE"""),46052.64583333333)</f>
        <v>46052.64583</v>
      </c>
      <c r="B760" s="5">
        <f>IFERROR(__xludf.DUMMYFUNCTION("""COMPUTED_VALUE"""),896.1)</f>
        <v>896.1</v>
      </c>
    </row>
    <row r="761">
      <c r="A761" s="5">
        <f>IFERROR(__xludf.DUMMYFUNCTION("""COMPUTED_VALUE"""),46055.64583333333)</f>
        <v>46055.64583</v>
      </c>
      <c r="B761" s="5">
        <f>IFERROR(__xludf.DUMMYFUNCTION("""COMPUTED_VALUE"""),910.25)</f>
        <v>910.25</v>
      </c>
    </row>
    <row r="762">
      <c r="A762" s="5">
        <f>IFERROR(__xludf.DUMMYFUNCTION("""COMPUTED_VALUE"""),46056.64583333333)</f>
        <v>46056.64583</v>
      </c>
      <c r="B762" s="5">
        <f>IFERROR(__xludf.DUMMYFUNCTION("""COMPUTED_VALUE"""),922.4)</f>
        <v>922.4</v>
      </c>
    </row>
    <row r="763">
      <c r="A763" s="5">
        <f>IFERROR(__xludf.DUMMYFUNCTION("""COMPUTED_VALUE"""),46057.64583333333)</f>
        <v>46057.64583</v>
      </c>
      <c r="B763" s="5">
        <f>IFERROR(__xludf.DUMMYFUNCTION("""COMPUTED_VALUE"""),921.3)</f>
        <v>921.3</v>
      </c>
    </row>
    <row r="764">
      <c r="A764" s="5">
        <f>IFERROR(__xludf.DUMMYFUNCTION("""COMPUTED_VALUE"""),46058.64583333333)</f>
        <v>46058.64583</v>
      </c>
      <c r="B764" s="5">
        <f>IFERROR(__xludf.DUMMYFUNCTION("""COMPUTED_VALUE"""),914.4)</f>
        <v>914.4</v>
      </c>
    </row>
    <row r="765">
      <c r="A765" s="5">
        <f>IFERROR(__xludf.DUMMYFUNCTION("""COMPUTED_VALUE"""),46059.64583333333)</f>
        <v>46059.64583</v>
      </c>
      <c r="B765" s="5">
        <f>IFERROR(__xludf.DUMMYFUNCTION("""COMPUTED_VALUE"""),903.6)</f>
        <v>903.6</v>
      </c>
    </row>
    <row r="766">
      <c r="A766" s="5">
        <f>IFERROR(__xludf.DUMMYFUNCTION("""COMPUTED_VALUE"""),46062.64583333333)</f>
        <v>46062.64583</v>
      </c>
      <c r="B766" s="5">
        <f>IFERROR(__xludf.DUMMYFUNCTION("""COMPUTED_VALUE"""),927.9)</f>
        <v>927.9</v>
      </c>
    </row>
    <row r="767">
      <c r="A767" s="5">
        <f>IFERROR(__xludf.DUMMYFUNCTION("""COMPUTED_VALUE"""),46063.64583333333)</f>
        <v>46063.64583</v>
      </c>
      <c r="B767" s="5">
        <f>IFERROR(__xludf.DUMMYFUNCTION("""COMPUTED_VALUE"""),927.6)</f>
        <v>927.6</v>
      </c>
    </row>
    <row r="768">
      <c r="A768" s="5">
        <f>IFERROR(__xludf.DUMMYFUNCTION("""COMPUTED_VALUE"""),46064.64583333333)</f>
        <v>46064.64583</v>
      </c>
      <c r="B768" s="5">
        <f>IFERROR(__xludf.DUMMYFUNCTION("""COMPUTED_VALUE"""),925.0)</f>
        <v>925</v>
      </c>
    </row>
    <row r="769">
      <c r="A769" s="5">
        <f>IFERROR(__xludf.DUMMYFUNCTION("""COMPUTED_VALUE"""),46065.64583333333)</f>
        <v>46065.64583</v>
      </c>
      <c r="B769" s="5">
        <f>IFERROR(__xludf.DUMMYFUNCTION("""COMPUTED_VALUE"""),922.7)</f>
        <v>922.7</v>
      </c>
    </row>
    <row r="770">
      <c r="A770" s="5">
        <f>IFERROR(__xludf.DUMMYFUNCTION("""COMPUTED_VALUE"""),46066.64583333333)</f>
        <v>46066.64583</v>
      </c>
      <c r="B770" s="5">
        <f>IFERROR(__xludf.DUMMYFUNCTION("""COMPUTED_VALUE"""),926.05)</f>
        <v>926.05</v>
      </c>
    </row>
    <row r="771">
      <c r="A771" s="5">
        <f>IFERROR(__xludf.DUMMYFUNCTION("""COMPUTED_VALUE"""),46069.64583333333)</f>
        <v>46069.64583</v>
      </c>
      <c r="B771" s="5">
        <f>IFERROR(__xludf.DUMMYFUNCTION("""COMPUTED_VALUE"""),931.9)</f>
        <v>931.9</v>
      </c>
    </row>
    <row r="772">
      <c r="A772" s="5">
        <f>IFERROR(__xludf.DUMMYFUNCTION("""COMPUTED_VALUE"""),46070.64583333333)</f>
        <v>46070.64583</v>
      </c>
      <c r="B772" s="5">
        <f>IFERROR(__xludf.DUMMYFUNCTION("""COMPUTED_VALUE"""),943.8)</f>
        <v>943.8</v>
      </c>
    </row>
    <row r="773">
      <c r="A773" s="5">
        <f>IFERROR(__xludf.DUMMYFUNCTION("""COMPUTED_VALUE"""),46071.64583333333)</f>
        <v>46071.64583</v>
      </c>
      <c r="B773" s="5">
        <f>IFERROR(__xludf.DUMMYFUNCTION("""COMPUTED_VALUE"""),944.65)</f>
        <v>944.65</v>
      </c>
    </row>
    <row r="774">
      <c r="A774" s="5">
        <f>IFERROR(__xludf.DUMMYFUNCTION("""COMPUTED_VALUE"""),46072.64583333333)</f>
        <v>46072.64583</v>
      </c>
      <c r="B774" s="5">
        <f>IFERROR(__xludf.DUMMYFUNCTION("""COMPUTED_VALUE"""),927.35)</f>
        <v>927.35</v>
      </c>
    </row>
    <row r="775">
      <c r="A775" s="5">
        <f>IFERROR(__xludf.DUMMYFUNCTION("""COMPUTED_VALUE"""),46073.64583333333)</f>
        <v>46073.64583</v>
      </c>
      <c r="B775" s="5">
        <f>IFERROR(__xludf.DUMMYFUNCTION("""COMPUTED_VALUE"""),926.05)</f>
        <v>926.05</v>
      </c>
    </row>
    <row r="776">
      <c r="A776" s="5">
        <f>IFERROR(__xludf.DUMMYFUNCTION("""COMPUTED_VALUE"""),46076.64583333333)</f>
        <v>46076.64583</v>
      </c>
      <c r="B776" s="5">
        <f>IFERROR(__xludf.DUMMYFUNCTION("""COMPUTED_VALUE"""),919.75)</f>
        <v>919.75</v>
      </c>
    </row>
    <row r="777">
      <c r="A777" s="5">
        <f>IFERROR(__xludf.DUMMYFUNCTION("""COMPUTED_VALUE"""),46077.64583333333)</f>
        <v>46077.64583</v>
      </c>
      <c r="B777" s="5">
        <f>IFERROR(__xludf.DUMMYFUNCTION("""COMPUTED_VALUE"""),931.4)</f>
        <v>931.4</v>
      </c>
    </row>
    <row r="778">
      <c r="A778" s="5">
        <f>IFERROR(__xludf.DUMMYFUNCTION("""COMPUTED_VALUE"""),46078.64583333333)</f>
        <v>46078.64583</v>
      </c>
      <c r="B778" s="5">
        <f>IFERROR(__xludf.DUMMYFUNCTION("""COMPUTED_VALUE"""),937.35)</f>
        <v>937.35</v>
      </c>
    </row>
    <row r="779">
      <c r="A779" s="5">
        <f>IFERROR(__xludf.DUMMYFUNCTION("""COMPUTED_VALUE"""),46079.64583333333)</f>
        <v>46079.64583</v>
      </c>
      <c r="B779" s="5">
        <f>IFERROR(__xludf.DUMMYFUNCTION("""COMPUTED_VALUE"""),964.6)</f>
        <v>964.6</v>
      </c>
    </row>
    <row r="780">
      <c r="A780" s="5">
        <f>IFERROR(__xludf.DUMMYFUNCTION("""COMPUTED_VALUE"""),46080.64583333333)</f>
        <v>46080.64583</v>
      </c>
      <c r="B780" s="5">
        <f>IFERROR(__xludf.DUMMYFUNCTION("""COMPUTED_VALUE"""),956.75)</f>
        <v>956.75</v>
      </c>
    </row>
    <row r="781">
      <c r="A781" s="5">
        <f>IFERROR(__xludf.DUMMYFUNCTION("""COMPUTED_VALUE"""),46083.64583333333)</f>
        <v>46083.64583</v>
      </c>
      <c r="B781" s="5">
        <f>IFERROR(__xludf.DUMMYFUNCTION("""COMPUTED_VALUE"""),942.5)</f>
        <v>942.5</v>
      </c>
    </row>
    <row r="782">
      <c r="A782" s="5">
        <f>IFERROR(__xludf.DUMMYFUNCTION("""COMPUTED_VALUE"""),46085.64583333333)</f>
        <v>46085.64583</v>
      </c>
      <c r="B782" s="5">
        <f>IFERROR(__xludf.DUMMYFUNCTION("""COMPUTED_VALUE"""),927.0)</f>
        <v>927</v>
      </c>
    </row>
    <row r="783">
      <c r="A783" s="5">
        <f>IFERROR(__xludf.DUMMYFUNCTION("""COMPUTED_VALUE"""),46086.64583333333)</f>
        <v>46086.64583</v>
      </c>
      <c r="B783" s="5">
        <f>IFERROR(__xludf.DUMMYFUNCTION("""COMPUTED_VALUE"""),937.2)</f>
        <v>937.2</v>
      </c>
    </row>
    <row r="784">
      <c r="A784" s="5">
        <f>IFERROR(__xludf.DUMMYFUNCTION("""COMPUTED_VALUE"""),46087.64583333333)</f>
        <v>46087.64583</v>
      </c>
      <c r="B784" s="5">
        <f>IFERROR(__xludf.DUMMYFUNCTION("""COMPUTED_VALUE"""),917.85)</f>
        <v>917.85</v>
      </c>
    </row>
    <row r="785">
      <c r="A785" s="5">
        <f>IFERROR(__xludf.DUMMYFUNCTION("""COMPUTED_VALUE"""),46090.64583333333)</f>
        <v>46090.64583</v>
      </c>
      <c r="B785" s="5">
        <f>IFERROR(__xludf.DUMMYFUNCTION("""COMPUTED_VALUE"""),881.2)</f>
        <v>881.2</v>
      </c>
    </row>
    <row r="786">
      <c r="A786" s="5">
        <f>IFERROR(__xludf.DUMMYFUNCTION("""COMPUTED_VALUE"""),46091.64583333333)</f>
        <v>46091.64583</v>
      </c>
      <c r="B786" s="5">
        <f>IFERROR(__xludf.DUMMYFUNCTION("""COMPUTED_VALUE"""),898.7)</f>
        <v>898.7</v>
      </c>
    </row>
    <row r="787">
      <c r="A787" s="5">
        <f>IFERROR(__xludf.DUMMYFUNCTION("""COMPUTED_VALUE"""),46092.64583333333)</f>
        <v>46092.64583</v>
      </c>
      <c r="B787" s="5">
        <f>IFERROR(__xludf.DUMMYFUNCTION("""COMPUTED_VALUE"""),877.15)</f>
        <v>877.15</v>
      </c>
    </row>
    <row r="788">
      <c r="A788" s="5">
        <f>IFERROR(__xludf.DUMMYFUNCTION("""COMPUTED_VALUE"""),46093.64583333333)</f>
        <v>46093.64583</v>
      </c>
      <c r="B788" s="5">
        <f>IFERROR(__xludf.DUMMYFUNCTION("""COMPUTED_VALUE"""),831.35)</f>
        <v>831.35</v>
      </c>
    </row>
    <row r="789">
      <c r="A789" s="5">
        <f>IFERROR(__xludf.DUMMYFUNCTION("""COMPUTED_VALUE"""),46094.64583333333)</f>
        <v>46094.64583</v>
      </c>
      <c r="B789" s="5">
        <f>IFERROR(__xludf.DUMMYFUNCTION("""COMPUTED_VALUE"""),814.4)</f>
        <v>814.4</v>
      </c>
    </row>
    <row r="790">
      <c r="A790" s="5">
        <f>IFERROR(__xludf.DUMMYFUNCTION("""COMPUTED_VALUE"""),46097.64583333333)</f>
        <v>46097.64583</v>
      </c>
      <c r="B790" s="5">
        <f>IFERROR(__xludf.DUMMYFUNCTION("""COMPUTED_VALUE"""),825.05)</f>
        <v>825.05</v>
      </c>
    </row>
    <row r="791">
      <c r="A791" s="5">
        <f>IFERROR(__xludf.DUMMYFUNCTION("""COMPUTED_VALUE"""),46098.64583333333)</f>
        <v>46098.64583</v>
      </c>
      <c r="B791" s="5">
        <f>IFERROR(__xludf.DUMMYFUNCTION("""COMPUTED_VALUE"""),820.85)</f>
        <v>820.85</v>
      </c>
    </row>
    <row r="792">
      <c r="A792" s="5">
        <f>IFERROR(__xludf.DUMMYFUNCTION("""COMPUTED_VALUE"""),46099.64583333333)</f>
        <v>46099.64583</v>
      </c>
      <c r="B792" s="5">
        <f>IFERROR(__xludf.DUMMYFUNCTION("""COMPUTED_VALUE"""),842.15)</f>
        <v>842.15</v>
      </c>
    </row>
    <row r="793">
      <c r="A793" s="5">
        <f>IFERROR(__xludf.DUMMYFUNCTION("""COMPUTED_VALUE"""),46100.64583333333)</f>
        <v>46100.64583</v>
      </c>
      <c r="B793" s="5">
        <f>IFERROR(__xludf.DUMMYFUNCTION("""COMPUTED_VALUE"""),816.3)</f>
        <v>816.3</v>
      </c>
    </row>
    <row r="794">
      <c r="A794" s="5">
        <f>IFERROR(__xludf.DUMMYFUNCTION("""COMPUTED_VALUE"""),46101.64583333333)</f>
        <v>46101.64583</v>
      </c>
      <c r="B794" s="5">
        <f>IFERROR(__xludf.DUMMYFUNCTION("""COMPUTED_VALUE"""),818.6)</f>
        <v>818.6</v>
      </c>
    </row>
    <row r="795">
      <c r="A795" s="5">
        <f>IFERROR(__xludf.DUMMYFUNCTION("""COMPUTED_VALUE"""),46104.64583333333)</f>
        <v>46104.64583</v>
      </c>
      <c r="B795" s="5">
        <f>IFERROR(__xludf.DUMMYFUNCTION("""COMPUTED_VALUE"""),778.35)</f>
        <v>778.35</v>
      </c>
    </row>
    <row r="796">
      <c r="A796" s="5">
        <f>IFERROR(__xludf.DUMMYFUNCTION("""COMPUTED_VALUE"""),46105.64583333333)</f>
        <v>46105.64583</v>
      </c>
      <c r="B796" s="5">
        <f>IFERROR(__xludf.DUMMYFUNCTION("""COMPUTED_VALUE"""),797.25)</f>
        <v>797.25</v>
      </c>
    </row>
    <row r="797">
      <c r="A797" s="5">
        <f>IFERROR(__xludf.DUMMYFUNCTION("""COMPUTED_VALUE"""),46106.64583333333)</f>
        <v>46106.64583</v>
      </c>
      <c r="B797" s="5">
        <f>IFERROR(__xludf.DUMMYFUNCTION("""COMPUTED_VALUE"""),818.4)</f>
        <v>818.4</v>
      </c>
    </row>
    <row r="798">
      <c r="A798" s="5">
        <f>IFERROR(__xludf.DUMMYFUNCTION("""COMPUTED_VALUE"""),46108.64583333333)</f>
        <v>46108.64583</v>
      </c>
      <c r="B798" s="5">
        <f>IFERROR(__xludf.DUMMYFUNCTION("""COMPUTED_VALUE"""),792.55)</f>
        <v>792.55</v>
      </c>
    </row>
    <row r="799">
      <c r="A799" s="5">
        <f>IFERROR(__xludf.DUMMYFUNCTION("""COMPUTED_VALUE"""),46111.64583333333)</f>
        <v>46111.64583</v>
      </c>
      <c r="B799" s="5">
        <f>IFERROR(__xludf.DUMMYFUNCTION("""COMPUTED_VALUE"""),752.45)</f>
        <v>752.45</v>
      </c>
    </row>
    <row r="800">
      <c r="A800" s="5">
        <f>IFERROR(__xludf.DUMMYFUNCTION("""COMPUTED_VALUE"""),46113.64583333333)</f>
        <v>46113.64583</v>
      </c>
      <c r="B800" s="5">
        <f>IFERROR(__xludf.DUMMYFUNCTION("""COMPUTED_VALUE"""),785.65)</f>
        <v>785.65</v>
      </c>
    </row>
    <row r="801">
      <c r="A801" s="5">
        <f>IFERROR(__xludf.DUMMYFUNCTION("""COMPUTED_VALUE"""),46114.64583333333)</f>
        <v>46114.64583</v>
      </c>
      <c r="B801" s="5">
        <f>IFERROR(__xludf.DUMMYFUNCTION("""COMPUTED_VALUE"""),778.7)</f>
        <v>778.7</v>
      </c>
    </row>
    <row r="802">
      <c r="A802" s="5">
        <f>IFERROR(__xludf.DUMMYFUNCTION("""COMPUTED_VALUE"""),46118.64583333333)</f>
        <v>46118.64583</v>
      </c>
      <c r="B802" s="5">
        <f>IFERROR(__xludf.DUMMYFUNCTION("""COMPUTED_VALUE"""),786.2)</f>
        <v>786.2</v>
      </c>
    </row>
    <row r="803">
      <c r="A803" s="5">
        <f>IFERROR(__xludf.DUMMYFUNCTION("""COMPUTED_VALUE"""),46119.64583333333)</f>
        <v>46119.64583</v>
      </c>
      <c r="B803" s="5">
        <f>IFERROR(__xludf.DUMMYFUNCTION("""COMPUTED_VALUE"""),784.8)</f>
        <v>784.8</v>
      </c>
    </row>
    <row r="804">
      <c r="A804" s="5">
        <f>IFERROR(__xludf.DUMMYFUNCTION("""COMPUTED_VALUE"""),46120.64583333333)</f>
        <v>46120.64583</v>
      </c>
      <c r="B804" s="5">
        <f>IFERROR(__xludf.DUMMYFUNCTION("""COMPUTED_VALUE"""),835.95)</f>
        <v>835.95</v>
      </c>
    </row>
    <row r="805">
      <c r="A805" s="5">
        <f>IFERROR(__xludf.DUMMYFUNCTION("""COMPUTED_VALUE"""),46121.64583333333)</f>
        <v>46121.64583</v>
      </c>
      <c r="B805" s="5">
        <f>IFERROR(__xludf.DUMMYFUNCTION("""COMPUTED_VALUE"""),814.55)</f>
        <v>814.55</v>
      </c>
    </row>
    <row r="806">
      <c r="A806" s="5">
        <f>IFERROR(__xludf.DUMMYFUNCTION("""COMPUTED_VALUE"""),46122.64583333333)</f>
        <v>46122.64583</v>
      </c>
      <c r="B806" s="5">
        <f>IFERROR(__xludf.DUMMYFUNCTION("""COMPUTED_VALUE"""),830.9)</f>
        <v>830.9</v>
      </c>
    </row>
    <row r="807">
      <c r="A807" s="5">
        <f>IFERROR(__xludf.DUMMYFUNCTION("""COMPUTED_VALUE"""),46125.64583333333)</f>
        <v>46125.64583</v>
      </c>
      <c r="B807" s="5">
        <f>IFERROR(__xludf.DUMMYFUNCTION("""COMPUTED_VALUE"""),818.9)</f>
        <v>818.9</v>
      </c>
    </row>
    <row r="808">
      <c r="A808" s="5">
        <f>IFERROR(__xludf.DUMMYFUNCTION("""COMPUTED_VALUE"""),46127.64583333333)</f>
        <v>46127.64583</v>
      </c>
      <c r="B808" s="5">
        <f>IFERROR(__xludf.DUMMYFUNCTION("""COMPUTED_VALUE"""),840.1)</f>
        <v>840.1</v>
      </c>
    </row>
    <row r="809">
      <c r="A809" s="5">
        <f>IFERROR(__xludf.DUMMYFUNCTION("""COMPUTED_VALUE"""),46128.64583333333)</f>
        <v>46128.64583</v>
      </c>
      <c r="B809" s="5">
        <f>IFERROR(__xludf.DUMMYFUNCTION("""COMPUTED_VALUE"""),847.9)</f>
        <v>847.9</v>
      </c>
    </row>
    <row r="810">
      <c r="A810" s="5">
        <f>IFERROR(__xludf.DUMMYFUNCTION("""COMPUTED_VALUE"""),46129.64583333333)</f>
        <v>46129.64583</v>
      </c>
      <c r="B810" s="5">
        <f>IFERROR(__xludf.DUMMYFUNCTION("""COMPUTED_VALUE"""),853.9)</f>
        <v>853.9</v>
      </c>
    </row>
    <row r="811">
      <c r="A811" s="5">
        <f>IFERROR(__xludf.DUMMYFUNCTION("""COMPUTED_VALUE"""),46132.64583333333)</f>
        <v>46132.64583</v>
      </c>
      <c r="B811" s="5">
        <f>IFERROR(__xludf.DUMMYFUNCTION("""COMPUTED_VALUE"""),851.95)</f>
        <v>851.95</v>
      </c>
    </row>
    <row r="812">
      <c r="A812" s="5">
        <f>IFERROR(__xludf.DUMMYFUNCTION("""COMPUTED_VALUE"""),46133.64583333333)</f>
        <v>46133.64583</v>
      </c>
      <c r="B812" s="5">
        <f>IFERROR(__xludf.DUMMYFUNCTION("""COMPUTED_VALUE"""),856.4)</f>
        <v>856.4</v>
      </c>
    </row>
    <row r="813">
      <c r="A813" s="5">
        <f>IFERROR(__xludf.DUMMYFUNCTION("""COMPUTED_VALUE"""),46134.64583333333)</f>
        <v>46134.64583</v>
      </c>
      <c r="B813" s="5">
        <f>IFERROR(__xludf.DUMMYFUNCTION("""COMPUTED_VALUE"""),870.1)</f>
        <v>870.1</v>
      </c>
    </row>
    <row r="814">
      <c r="A814" s="5">
        <f>IFERROR(__xludf.DUMMYFUNCTION("""COMPUTED_VALUE"""),46135.64583333333)</f>
        <v>46135.64583</v>
      </c>
      <c r="B814" s="5">
        <f>IFERROR(__xludf.DUMMYFUNCTION("""COMPUTED_VALUE"""),860.35)</f>
        <v>860.35</v>
      </c>
    </row>
    <row r="815">
      <c r="A815" s="5">
        <f>IFERROR(__xludf.DUMMYFUNCTION("""COMPUTED_VALUE"""),46136.64583333333)</f>
        <v>46136.64583</v>
      </c>
      <c r="B815" s="5">
        <f>IFERROR(__xludf.DUMMYFUNCTION("""COMPUTED_VALUE"""),847.95)</f>
        <v>847.95</v>
      </c>
    </row>
    <row r="816">
      <c r="A816" s="5">
        <f>IFERROR(__xludf.DUMMYFUNCTION("""COMPUTED_VALUE"""),46139.64583333333)</f>
        <v>46139.64583</v>
      </c>
      <c r="B816" s="5">
        <f>IFERROR(__xludf.DUMMYFUNCTION("""COMPUTED_VALUE"""),900.15)</f>
        <v>900.15</v>
      </c>
    </row>
    <row r="817">
      <c r="A817" s="5">
        <f>IFERROR(__xludf.DUMMYFUNCTION("""COMPUTED_VALUE"""),46140.64583333333)</f>
        <v>46140.64583</v>
      </c>
      <c r="B817" s="5">
        <f>IFERROR(__xludf.DUMMYFUNCTION("""COMPUTED_VALUE"""),885.55)</f>
        <v>885.55</v>
      </c>
    </row>
    <row r="818">
      <c r="A818" s="5">
        <f>IFERROR(__xludf.DUMMYFUNCTION("""COMPUTED_VALUE"""),46141.64583333333)</f>
        <v>46141.64583</v>
      </c>
      <c r="B818" s="5">
        <f>IFERROR(__xludf.DUMMYFUNCTION("""COMPUTED_VALUE"""),913.75)</f>
        <v>913.75</v>
      </c>
    </row>
    <row r="819">
      <c r="A819" s="5">
        <f>IFERROR(__xludf.DUMMYFUNCTION("""COMPUTED_VALUE"""),46142.64583333333)</f>
        <v>46142.64583</v>
      </c>
      <c r="B819" s="5">
        <f>IFERROR(__xludf.DUMMYFUNCTION("""COMPUTED_VALUE"""),916.05)</f>
        <v>916.05</v>
      </c>
    </row>
    <row r="820">
      <c r="A820" s="5">
        <f>IFERROR(__xludf.DUMMYFUNCTION("""COMPUTED_VALUE"""),46146.64583333333)</f>
        <v>46146.64583</v>
      </c>
      <c r="B820" s="5">
        <f>IFERROR(__xludf.DUMMYFUNCTION("""COMPUTED_VALUE"""),913.9)</f>
        <v>913.9</v>
      </c>
    </row>
    <row r="821">
      <c r="A821" s="5">
        <f>IFERROR(__xludf.DUMMYFUNCTION("""COMPUTED_VALUE"""),46147.64583333333)</f>
        <v>46147.64583</v>
      </c>
      <c r="B821" s="5">
        <f>IFERROR(__xludf.DUMMYFUNCTION("""COMPUTED_VALUE"""),910.7)</f>
        <v>910.7</v>
      </c>
    </row>
    <row r="822">
      <c r="A822" s="5">
        <f>IFERROR(__xludf.DUMMYFUNCTION("""COMPUTED_VALUE"""),46148.64583333333)</f>
        <v>46148.64583</v>
      </c>
      <c r="B822" s="5">
        <f>IFERROR(__xludf.DUMMYFUNCTION("""COMPUTED_VALUE"""),946.75)</f>
        <v>946.75</v>
      </c>
    </row>
    <row r="823">
      <c r="A823" s="5">
        <f>IFERROR(__xludf.DUMMYFUNCTION("""COMPUTED_VALUE"""),46149.64583333333)</f>
        <v>46149.64583</v>
      </c>
      <c r="B823" s="5">
        <f>IFERROR(__xludf.DUMMYFUNCTION("""COMPUTED_VALUE"""),946.95)</f>
        <v>946.95</v>
      </c>
    </row>
    <row r="824">
      <c r="A824" s="5">
        <f>IFERROR(__xludf.DUMMYFUNCTION("""COMPUTED_VALUE"""),46150.64583333333)</f>
        <v>46150.64583</v>
      </c>
      <c r="B824" s="5">
        <f>IFERROR(__xludf.DUMMYFUNCTION("""COMPUTED_VALUE"""),950.75)</f>
        <v>950.75</v>
      </c>
    </row>
    <row r="825">
      <c r="A825" s="5">
        <f>IFERROR(__xludf.DUMMYFUNCTION("""COMPUTED_VALUE"""),46153.64583333333)</f>
        <v>46153.64583</v>
      </c>
      <c r="B825" s="5">
        <f>IFERROR(__xludf.DUMMYFUNCTION("""COMPUTED_VALUE"""),922.3)</f>
        <v>922.3</v>
      </c>
    </row>
    <row r="826">
      <c r="A826" s="5">
        <f>IFERROR(__xludf.DUMMYFUNCTION("""COMPUTED_VALUE"""),46154.64583333333)</f>
        <v>46154.64583</v>
      </c>
      <c r="B826" s="5">
        <f>IFERROR(__xludf.DUMMYFUNCTION("""COMPUTED_VALUE"""),892.85)</f>
        <v>892.85</v>
      </c>
    </row>
    <row r="827">
      <c r="A827" s="5">
        <f>IFERROR(__xludf.DUMMYFUNCTION("""COMPUTED_VALUE"""),46155.64583333333)</f>
        <v>46155.64583</v>
      </c>
      <c r="B827" s="5">
        <f>IFERROR(__xludf.DUMMYFUNCTION("""COMPUTED_VALUE"""),892.5)</f>
        <v>892.5</v>
      </c>
    </row>
    <row r="828">
      <c r="A828" s="5">
        <f>IFERROR(__xludf.DUMMYFUNCTION("""COMPUTED_VALUE"""),46156.64583333333)</f>
        <v>46156.64583</v>
      </c>
      <c r="B828" s="5">
        <f>IFERROR(__xludf.DUMMYFUNCTION("""COMPUTED_VALUE"""),907.9)</f>
        <v>907.9</v>
      </c>
    </row>
    <row r="829">
      <c r="A829" s="5">
        <f>IFERROR(__xludf.DUMMYFUNCTION("""COMPUTED_VALUE"""),46157.64583333333)</f>
        <v>46157.64583</v>
      </c>
      <c r="B829" s="5">
        <f>IFERROR(__xludf.DUMMYFUNCTION("""COMPUTED_VALUE"""),886.4)</f>
        <v>886.4</v>
      </c>
    </row>
    <row r="830">
      <c r="A830" s="5">
        <f>IFERROR(__xludf.DUMMYFUNCTION("""COMPUTED_VALUE"""),46160.64583333333)</f>
        <v>46160.64583</v>
      </c>
      <c r="B830" s="5">
        <f>IFERROR(__xludf.DUMMYFUNCTION("""COMPUTED_VALUE"""),892.15)</f>
        <v>892.15</v>
      </c>
    </row>
    <row r="831">
      <c r="A831" s="5">
        <f>IFERROR(__xludf.DUMMYFUNCTION("""COMPUTED_VALUE"""),46161.64583333333)</f>
        <v>46161.64583</v>
      </c>
      <c r="B831" s="5">
        <f>IFERROR(__xludf.DUMMYFUNCTION("""COMPUTED_VALUE"""),895.25)</f>
        <v>895.25</v>
      </c>
    </row>
    <row r="832">
      <c r="A832" s="5">
        <f>IFERROR(__xludf.DUMMYFUNCTION("""COMPUTED_VALUE"""),46162.64583333333)</f>
        <v>46162.64583</v>
      </c>
      <c r="B832" s="5">
        <f>IFERROR(__xludf.DUMMYFUNCTION("""COMPUTED_VALUE"""),897.15)</f>
        <v>897.15</v>
      </c>
    </row>
    <row r="833">
      <c r="A833" s="5">
        <f>IFERROR(__xludf.DUMMYFUNCTION("""COMPUTED_VALUE"""),46163.64583333333)</f>
        <v>46163.64583</v>
      </c>
      <c r="B833" s="5">
        <f>IFERROR(__xludf.DUMMYFUNCTION("""COMPUTED_VALUE"""),899.95)</f>
        <v>899.95</v>
      </c>
    </row>
    <row r="834">
      <c r="A834" s="5">
        <f>IFERROR(__xludf.DUMMYFUNCTION("""COMPUTED_VALUE"""),46164.64583333333)</f>
        <v>46164.64583</v>
      </c>
      <c r="B834" s="5">
        <f>IFERROR(__xludf.DUMMYFUNCTION("""COMPUTED_VALUE"""),910.15)</f>
        <v>910.15</v>
      </c>
    </row>
    <row r="835">
      <c r="A835" s="5">
        <f>IFERROR(__xludf.DUMMYFUNCTION("""COMPUTED_VALUE"""),46167.64583333333)</f>
        <v>46167.64583</v>
      </c>
      <c r="B835" s="5">
        <f>IFERROR(__xludf.DUMMYFUNCTION("""COMPUTED_VALUE"""),926.1)</f>
        <v>926.1</v>
      </c>
    </row>
    <row r="836">
      <c r="A836" s="5">
        <f>IFERROR(__xludf.DUMMYFUNCTION("""COMPUTED_VALUE"""),46168.64583333333)</f>
        <v>46168.64583</v>
      </c>
      <c r="B836" s="5">
        <f>IFERROR(__xludf.DUMMYFUNCTION("""COMPUTED_VALUE"""),932.3)</f>
        <v>932.3</v>
      </c>
    </row>
    <row r="837">
      <c r="A837" s="5">
        <f>IFERROR(__xludf.DUMMYFUNCTION("""COMPUTED_VALUE"""),46169.64583333333)</f>
        <v>46169.64583</v>
      </c>
      <c r="B837" s="5">
        <f>IFERROR(__xludf.DUMMYFUNCTION("""COMPUTED_VALUE"""),932.3)</f>
        <v>932.3</v>
      </c>
    </row>
    <row r="838">
      <c r="A838" s="5">
        <f>IFERROR(__xludf.DUMMYFUNCTION("""COMPUTED_VALUE"""),46171.64583333333)</f>
        <v>46171.64583</v>
      </c>
      <c r="B838" s="5">
        <f>IFERROR(__xludf.DUMMYFUNCTION("""COMPUTED_VALUE"""),914.35)</f>
        <v>914.35</v>
      </c>
    </row>
    <row r="839">
      <c r="A839" s="5">
        <f>IFERROR(__xludf.DUMMYFUNCTION("""COMPUTED_VALUE"""),46174.64583333333)</f>
        <v>46174.64583</v>
      </c>
      <c r="B839" s="5">
        <f>IFERROR(__xludf.DUMMYFUNCTION("""COMPUTED_VALUE"""),901.15)</f>
        <v>901.15</v>
      </c>
    </row>
    <row r="840">
      <c r="A840" s="5">
        <f>IFERROR(__xludf.DUMMYFUNCTION("""COMPUTED_VALUE"""),46175.64583333333)</f>
        <v>46175.64583</v>
      </c>
      <c r="B840" s="5">
        <f>IFERROR(__xludf.DUMMYFUNCTION("""COMPUTED_VALUE"""),912.5)</f>
        <v>912.5</v>
      </c>
    </row>
    <row r="841">
      <c r="A841" s="5">
        <f>IFERROR(__xludf.DUMMYFUNCTION("""COMPUTED_VALUE"""),46176.64583333333)</f>
        <v>46176.64583</v>
      </c>
      <c r="B841" s="5">
        <f>IFERROR(__xludf.DUMMYFUNCTION("""COMPUTED_VALUE"""),899.95)</f>
        <v>899.95</v>
      </c>
    </row>
    <row r="842">
      <c r="A842" s="5">
        <f>IFERROR(__xludf.DUMMYFUNCTION("""COMPUTED_VALUE"""),46177.64583333333)</f>
        <v>46177.64583</v>
      </c>
      <c r="B842" s="5">
        <f>IFERROR(__xludf.DUMMYFUNCTION("""COMPUTED_VALUE"""),903.2)</f>
        <v>903.2</v>
      </c>
    </row>
    <row r="843">
      <c r="A843" s="5">
        <f>IFERROR(__xludf.DUMMYFUNCTION("""COMPUTED_VALUE"""),46178.64583333333)</f>
        <v>46178.64583</v>
      </c>
      <c r="B843" s="5">
        <f>IFERROR(__xludf.DUMMYFUNCTION("""COMPUTED_VALUE"""),904.8)</f>
        <v>904.8</v>
      </c>
    </row>
    <row r="844">
      <c r="A844" s="5">
        <f>IFERROR(__xludf.DUMMYFUNCTION("""COMPUTED_VALUE"""),46181.64583333333)</f>
        <v>46181.64583</v>
      </c>
      <c r="B844" s="5">
        <f>IFERROR(__xludf.DUMMYFUNCTION("""COMPUTED_VALUE"""),895.05)</f>
        <v>895.05</v>
      </c>
    </row>
    <row r="845">
      <c r="A845" s="5">
        <f>IFERROR(__xludf.DUMMYFUNCTION("""COMPUTED_VALUE"""),46182.64583333333)</f>
        <v>46182.64583</v>
      </c>
      <c r="B845" s="5">
        <f>IFERROR(__xludf.DUMMYFUNCTION("""COMPUTED_VALUE"""),922.8)</f>
        <v>922.8</v>
      </c>
    </row>
    <row r="846">
      <c r="A846" s="5">
        <f>IFERROR(__xludf.DUMMYFUNCTION("""COMPUTED_VALUE"""),46183.64583333333)</f>
        <v>46183.64583</v>
      </c>
      <c r="B846" s="5">
        <f>IFERROR(__xludf.DUMMYFUNCTION("""COMPUTED_VALUE"""),883.95)</f>
        <v>883.95</v>
      </c>
    </row>
    <row r="847">
      <c r="A847" s="5">
        <f>IFERROR(__xludf.DUMMYFUNCTION("""COMPUTED_VALUE"""),46184.64583333333)</f>
        <v>46184.64583</v>
      </c>
      <c r="B847" s="5">
        <f>IFERROR(__xludf.DUMMYFUNCTION("""COMPUTED_VALUE"""),888.95)</f>
        <v>888.95</v>
      </c>
    </row>
    <row r="848">
      <c r="A848" s="5">
        <f>IFERROR(__xludf.DUMMYFUNCTION("""COMPUTED_VALUE"""),46185.64583333333)</f>
        <v>46185.64583</v>
      </c>
      <c r="B848" s="5">
        <f>IFERROR(__xludf.DUMMYFUNCTION("""COMPUTED_VALUE"""),917.35)</f>
        <v>917.35</v>
      </c>
    </row>
    <row r="849">
      <c r="A849" s="5">
        <f>IFERROR(__xludf.DUMMYFUNCTION("""COMPUTED_VALUE"""),46188.64583333333)</f>
        <v>46188.64583</v>
      </c>
      <c r="B849" s="5">
        <f>IFERROR(__xludf.DUMMYFUNCTION("""COMPUTED_VALUE"""),933.2)</f>
        <v>933.2</v>
      </c>
    </row>
    <row r="850">
      <c r="A850" s="5">
        <f>IFERROR(__xludf.DUMMYFUNCTION("""COMPUTED_VALUE"""),46189.64583333333)</f>
        <v>46189.64583</v>
      </c>
      <c r="B850" s="5">
        <f>IFERROR(__xludf.DUMMYFUNCTION("""COMPUTED_VALUE"""),926.0)</f>
        <v>926</v>
      </c>
    </row>
    <row r="851">
      <c r="A851" s="5">
        <f>IFERROR(__xludf.DUMMYFUNCTION("""COMPUTED_VALUE"""),46190.64583333333)</f>
        <v>46190.64583</v>
      </c>
      <c r="B851" s="5">
        <f>IFERROR(__xludf.DUMMYFUNCTION("""COMPUTED_VALUE"""),936.2)</f>
        <v>936.2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37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IFERROR(__xludf.DUMMYFUNCTION("""COMPUTED_VALUE"""),277.16)</f>
        <v>277.16</v>
      </c>
    </row>
    <row r="4">
      <c r="A4" s="4">
        <f>IFERROR(__xludf.DUMMYFUNCTION("""COMPUTED_VALUE"""),44929.64583333333)</f>
        <v>44929.64583</v>
      </c>
      <c r="B4" s="5">
        <f>IFERROR(__xludf.DUMMYFUNCTION("""COMPUTED_VALUE"""),269.93)</f>
        <v>269.93</v>
      </c>
    </row>
    <row r="5">
      <c r="A5" s="4">
        <f>IFERROR(__xludf.DUMMYFUNCTION("""COMPUTED_VALUE"""),44930.64583333333)</f>
        <v>44930.64583</v>
      </c>
      <c r="B5" s="5">
        <f>IFERROR(__xludf.DUMMYFUNCTION("""COMPUTED_VALUE"""),265.67)</f>
        <v>265.67</v>
      </c>
    </row>
    <row r="6">
      <c r="A6" s="4">
        <f>IFERROR(__xludf.DUMMYFUNCTION("""COMPUTED_VALUE"""),44931.64583333333)</f>
        <v>44931.64583</v>
      </c>
      <c r="B6" s="5">
        <f>IFERROR(__xludf.DUMMYFUNCTION("""COMPUTED_VALUE"""),263.98)</f>
        <v>263.98</v>
      </c>
    </row>
    <row r="7">
      <c r="A7" s="4">
        <f>IFERROR(__xludf.DUMMYFUNCTION("""COMPUTED_VALUE"""),44932.64583333333)</f>
        <v>44932.64583</v>
      </c>
      <c r="B7" s="5">
        <f>IFERROR(__xludf.DUMMYFUNCTION("""COMPUTED_VALUE"""),258.93)</f>
        <v>258.93</v>
      </c>
    </row>
    <row r="8">
      <c r="A8" s="4">
        <f>IFERROR(__xludf.DUMMYFUNCTION("""COMPUTED_VALUE"""),44935.64583333333)</f>
        <v>44935.64583</v>
      </c>
      <c r="B8" s="5">
        <f>IFERROR(__xludf.DUMMYFUNCTION("""COMPUTED_VALUE"""),263.72)</f>
        <v>263.72</v>
      </c>
    </row>
    <row r="9">
      <c r="A9" s="4">
        <f>IFERROR(__xludf.DUMMYFUNCTION("""COMPUTED_VALUE"""),44936.64583333333)</f>
        <v>44936.64583</v>
      </c>
      <c r="B9" s="5">
        <f>IFERROR(__xludf.DUMMYFUNCTION("""COMPUTED_VALUE"""),266.78)</f>
        <v>266.78</v>
      </c>
    </row>
    <row r="10">
      <c r="A10" s="4">
        <f>IFERROR(__xludf.DUMMYFUNCTION("""COMPUTED_VALUE"""),44937.64583333333)</f>
        <v>44937.64583</v>
      </c>
      <c r="B10" s="5">
        <f>IFERROR(__xludf.DUMMYFUNCTION("""COMPUTED_VALUE"""),266.9)</f>
        <v>266.9</v>
      </c>
    </row>
    <row r="11">
      <c r="A11" s="4">
        <f>IFERROR(__xludf.DUMMYFUNCTION("""COMPUTED_VALUE"""),44938.64583333333)</f>
        <v>44938.64583</v>
      </c>
      <c r="B11" s="5">
        <f>IFERROR(__xludf.DUMMYFUNCTION("""COMPUTED_VALUE"""),262.53)</f>
        <v>262.53</v>
      </c>
    </row>
    <row r="12">
      <c r="A12" s="4">
        <f>IFERROR(__xludf.DUMMYFUNCTION("""COMPUTED_VALUE"""),44939.64583333333)</f>
        <v>44939.64583</v>
      </c>
      <c r="B12" s="5">
        <f>IFERROR(__xludf.DUMMYFUNCTION("""COMPUTED_VALUE"""),256.64)</f>
        <v>256.64</v>
      </c>
    </row>
    <row r="13">
      <c r="A13" s="4">
        <f>IFERROR(__xludf.DUMMYFUNCTION("""COMPUTED_VALUE"""),44942.64583333333)</f>
        <v>44942.64583</v>
      </c>
      <c r="B13" s="5">
        <f>IFERROR(__xludf.DUMMYFUNCTION("""COMPUTED_VALUE"""),254.54)</f>
        <v>254.54</v>
      </c>
    </row>
    <row r="14">
      <c r="A14" s="4">
        <f>IFERROR(__xludf.DUMMYFUNCTION("""COMPUTED_VALUE"""),44943.64583333333)</f>
        <v>44943.64583</v>
      </c>
      <c r="B14" s="5">
        <f>IFERROR(__xludf.DUMMYFUNCTION("""COMPUTED_VALUE"""),254.33)</f>
        <v>254.33</v>
      </c>
    </row>
    <row r="15">
      <c r="A15" s="4">
        <f>IFERROR(__xludf.DUMMYFUNCTION("""COMPUTED_VALUE"""),44944.64583333333)</f>
        <v>44944.64583</v>
      </c>
      <c r="B15" s="5">
        <f>IFERROR(__xludf.DUMMYFUNCTION("""COMPUTED_VALUE"""),256.8)</f>
        <v>256.8</v>
      </c>
    </row>
    <row r="16">
      <c r="A16" s="4">
        <f>IFERROR(__xludf.DUMMYFUNCTION("""COMPUTED_VALUE"""),44945.64583333333)</f>
        <v>44945.64583</v>
      </c>
      <c r="B16" s="5">
        <f>IFERROR(__xludf.DUMMYFUNCTION("""COMPUTED_VALUE"""),258.96)</f>
        <v>258.96</v>
      </c>
    </row>
    <row r="17">
      <c r="A17" s="4">
        <f>IFERROR(__xludf.DUMMYFUNCTION("""COMPUTED_VALUE"""),44946.64583333333)</f>
        <v>44946.64583</v>
      </c>
      <c r="B17" s="5">
        <f>IFERROR(__xludf.DUMMYFUNCTION("""COMPUTED_VALUE"""),255.46)</f>
        <v>255.46</v>
      </c>
    </row>
    <row r="18">
      <c r="A18" s="4">
        <f>IFERROR(__xludf.DUMMYFUNCTION("""COMPUTED_VALUE"""),44949.64583333333)</f>
        <v>44949.64583</v>
      </c>
      <c r="B18" s="5">
        <f>IFERROR(__xludf.DUMMYFUNCTION("""COMPUTED_VALUE"""),256.92)</f>
        <v>256.92</v>
      </c>
    </row>
    <row r="19">
      <c r="A19" s="4">
        <f>IFERROR(__xludf.DUMMYFUNCTION("""COMPUTED_VALUE"""),44950.64583333333)</f>
        <v>44950.64583</v>
      </c>
      <c r="B19" s="5">
        <f>IFERROR(__xludf.DUMMYFUNCTION("""COMPUTED_VALUE"""),253.06)</f>
        <v>253.06</v>
      </c>
    </row>
    <row r="20">
      <c r="A20" s="4">
        <f>IFERROR(__xludf.DUMMYFUNCTION("""COMPUTED_VALUE"""),44951.64583333333)</f>
        <v>44951.64583</v>
      </c>
      <c r="B20" s="5">
        <f>IFERROR(__xludf.DUMMYFUNCTION("""COMPUTED_VALUE"""),250.84)</f>
        <v>250.84</v>
      </c>
    </row>
    <row r="21">
      <c r="A21" s="4">
        <f>IFERROR(__xludf.DUMMYFUNCTION("""COMPUTED_VALUE"""),44953.64583333333)</f>
        <v>44953.64583</v>
      </c>
      <c r="B21" s="5">
        <f>IFERROR(__xludf.DUMMYFUNCTION("""COMPUTED_VALUE"""),248.21)</f>
        <v>248.21</v>
      </c>
    </row>
    <row r="22">
      <c r="A22" s="4">
        <f>IFERROR(__xludf.DUMMYFUNCTION("""COMPUTED_VALUE"""),44956.64583333333)</f>
        <v>44956.64583</v>
      </c>
      <c r="B22" s="5">
        <f>IFERROR(__xludf.DUMMYFUNCTION("""COMPUTED_VALUE"""),248.77)</f>
        <v>248.77</v>
      </c>
    </row>
    <row r="23">
      <c r="A23" s="4">
        <f>IFERROR(__xludf.DUMMYFUNCTION("""COMPUTED_VALUE"""),44957.64583333333)</f>
        <v>44957.64583</v>
      </c>
      <c r="B23" s="5">
        <f>IFERROR(__xludf.DUMMYFUNCTION("""COMPUTED_VALUE"""),257.32)</f>
        <v>257.32</v>
      </c>
    </row>
    <row r="24">
      <c r="A24" s="4">
        <f>IFERROR(__xludf.DUMMYFUNCTION("""COMPUTED_VALUE"""),44958.64583333333)</f>
        <v>44958.64583</v>
      </c>
      <c r="B24" s="5">
        <f>IFERROR(__xludf.DUMMYFUNCTION("""COMPUTED_VALUE"""),259.47)</f>
        <v>259.47</v>
      </c>
    </row>
    <row r="25">
      <c r="A25" s="4">
        <f>IFERROR(__xludf.DUMMYFUNCTION("""COMPUTED_VALUE"""),44959.64583333333)</f>
        <v>44959.64583</v>
      </c>
      <c r="B25" s="5">
        <f>IFERROR(__xludf.DUMMYFUNCTION("""COMPUTED_VALUE"""),252.9)</f>
        <v>252.9</v>
      </c>
    </row>
    <row r="26">
      <c r="A26" s="4">
        <f>IFERROR(__xludf.DUMMYFUNCTION("""COMPUTED_VALUE"""),44960.64583333333)</f>
        <v>44960.64583</v>
      </c>
      <c r="B26" s="5">
        <f>IFERROR(__xludf.DUMMYFUNCTION("""COMPUTED_VALUE"""),255.81)</f>
        <v>255.81</v>
      </c>
    </row>
    <row r="27">
      <c r="A27" s="4">
        <f>IFERROR(__xludf.DUMMYFUNCTION("""COMPUTED_VALUE"""),44963.64583333333)</f>
        <v>44963.64583</v>
      </c>
      <c r="B27" s="5">
        <f>IFERROR(__xludf.DUMMYFUNCTION("""COMPUTED_VALUE"""),258.73)</f>
        <v>258.73</v>
      </c>
    </row>
    <row r="28">
      <c r="A28" s="4">
        <f>IFERROR(__xludf.DUMMYFUNCTION("""COMPUTED_VALUE"""),44964.64583333333)</f>
        <v>44964.64583</v>
      </c>
      <c r="B28" s="5">
        <f>IFERROR(__xludf.DUMMYFUNCTION("""COMPUTED_VALUE"""),258.26)</f>
        <v>258.26</v>
      </c>
    </row>
    <row r="29">
      <c r="A29" s="4">
        <f>IFERROR(__xludf.DUMMYFUNCTION("""COMPUTED_VALUE"""),44965.64583333333)</f>
        <v>44965.64583</v>
      </c>
      <c r="B29" s="5">
        <f>IFERROR(__xludf.DUMMYFUNCTION("""COMPUTED_VALUE"""),261.53)</f>
        <v>261.53</v>
      </c>
    </row>
    <row r="30">
      <c r="A30" s="4">
        <f>IFERROR(__xludf.DUMMYFUNCTION("""COMPUTED_VALUE"""),44966.64583333333)</f>
        <v>44966.64583</v>
      </c>
      <c r="B30" s="5">
        <f>IFERROR(__xludf.DUMMYFUNCTION("""COMPUTED_VALUE"""),263.01)</f>
        <v>263.01</v>
      </c>
    </row>
    <row r="31">
      <c r="A31" s="4">
        <f>IFERROR(__xludf.DUMMYFUNCTION("""COMPUTED_VALUE"""),44967.64583333333)</f>
        <v>44967.64583</v>
      </c>
      <c r="B31" s="5">
        <f>IFERROR(__xludf.DUMMYFUNCTION("""COMPUTED_VALUE"""),255.72)</f>
        <v>255.72</v>
      </c>
    </row>
    <row r="32">
      <c r="A32" s="4">
        <f>IFERROR(__xludf.DUMMYFUNCTION("""COMPUTED_VALUE"""),44970.64583333333)</f>
        <v>44970.64583</v>
      </c>
      <c r="B32" s="5">
        <f>IFERROR(__xludf.DUMMYFUNCTION("""COMPUTED_VALUE"""),251.22)</f>
        <v>251.22</v>
      </c>
    </row>
    <row r="33">
      <c r="A33" s="4">
        <f>IFERROR(__xludf.DUMMYFUNCTION("""COMPUTED_VALUE"""),44971.64583333333)</f>
        <v>44971.64583</v>
      </c>
      <c r="B33" s="5">
        <f>IFERROR(__xludf.DUMMYFUNCTION("""COMPUTED_VALUE"""),254.04)</f>
        <v>254.04</v>
      </c>
    </row>
    <row r="34">
      <c r="A34" s="4">
        <f>IFERROR(__xludf.DUMMYFUNCTION("""COMPUTED_VALUE"""),44972.64583333333)</f>
        <v>44972.64583</v>
      </c>
      <c r="B34" s="5">
        <f>IFERROR(__xludf.DUMMYFUNCTION("""COMPUTED_VALUE"""),254.54)</f>
        <v>254.54</v>
      </c>
    </row>
    <row r="35">
      <c r="A35" s="4">
        <f>IFERROR(__xludf.DUMMYFUNCTION("""COMPUTED_VALUE"""),44973.64583333333)</f>
        <v>44973.64583</v>
      </c>
      <c r="B35" s="5">
        <f>IFERROR(__xludf.DUMMYFUNCTION("""COMPUTED_VALUE"""),251.74)</f>
        <v>251.74</v>
      </c>
    </row>
    <row r="36">
      <c r="A36" s="4">
        <f>IFERROR(__xludf.DUMMYFUNCTION("""COMPUTED_VALUE"""),44974.64583333333)</f>
        <v>44974.64583</v>
      </c>
      <c r="B36" s="5">
        <f>IFERROR(__xludf.DUMMYFUNCTION("""COMPUTED_VALUE"""),246.82)</f>
        <v>246.82</v>
      </c>
    </row>
    <row r="37">
      <c r="A37" s="4">
        <f>IFERROR(__xludf.DUMMYFUNCTION("""COMPUTED_VALUE"""),44977.64583333333)</f>
        <v>44977.64583</v>
      </c>
      <c r="B37" s="5">
        <f>IFERROR(__xludf.DUMMYFUNCTION("""COMPUTED_VALUE"""),247.44)</f>
        <v>247.44</v>
      </c>
    </row>
    <row r="38">
      <c r="A38" s="4">
        <f>IFERROR(__xludf.DUMMYFUNCTION("""COMPUTED_VALUE"""),44978.64583333333)</f>
        <v>44978.64583</v>
      </c>
      <c r="B38" s="5">
        <f>IFERROR(__xludf.DUMMYFUNCTION("""COMPUTED_VALUE"""),242.99)</f>
        <v>242.99</v>
      </c>
    </row>
    <row r="39">
      <c r="A39" s="4">
        <f>IFERROR(__xludf.DUMMYFUNCTION("""COMPUTED_VALUE"""),44979.64583333333)</f>
        <v>44979.64583</v>
      </c>
      <c r="B39" s="5">
        <f>IFERROR(__xludf.DUMMYFUNCTION("""COMPUTED_VALUE"""),241.61)</f>
        <v>241.61</v>
      </c>
    </row>
    <row r="40">
      <c r="A40" s="4">
        <f>IFERROR(__xludf.DUMMYFUNCTION("""COMPUTED_VALUE"""),44980.64583333333)</f>
        <v>44980.64583</v>
      </c>
      <c r="B40" s="5">
        <f>IFERROR(__xludf.DUMMYFUNCTION("""COMPUTED_VALUE"""),240.06)</f>
        <v>240.06</v>
      </c>
    </row>
    <row r="41">
      <c r="A41" s="4">
        <f>IFERROR(__xludf.DUMMYFUNCTION("""COMPUTED_VALUE"""),44981.64583333333)</f>
        <v>44981.64583</v>
      </c>
      <c r="B41" s="5">
        <f>IFERROR(__xludf.DUMMYFUNCTION("""COMPUTED_VALUE"""),243.69)</f>
        <v>243.69</v>
      </c>
    </row>
    <row r="42">
      <c r="A42" s="4">
        <f>IFERROR(__xludf.DUMMYFUNCTION("""COMPUTED_VALUE"""),44984.64583333333)</f>
        <v>44984.64583</v>
      </c>
      <c r="B42" s="5">
        <f>IFERROR(__xludf.DUMMYFUNCTION("""COMPUTED_VALUE"""),240.58)</f>
        <v>240.58</v>
      </c>
    </row>
    <row r="43">
      <c r="A43" s="4">
        <f>IFERROR(__xludf.DUMMYFUNCTION("""COMPUTED_VALUE"""),44985.64583333333)</f>
        <v>44985.64583</v>
      </c>
      <c r="B43" s="5">
        <f>IFERROR(__xludf.DUMMYFUNCTION("""COMPUTED_VALUE"""),240.67)</f>
        <v>240.67</v>
      </c>
    </row>
    <row r="44">
      <c r="A44" s="4">
        <f>IFERROR(__xludf.DUMMYFUNCTION("""COMPUTED_VALUE"""),44986.64583333333)</f>
        <v>44986.64583</v>
      </c>
      <c r="B44" s="5">
        <f>IFERROR(__xludf.DUMMYFUNCTION("""COMPUTED_VALUE"""),244.33)</f>
        <v>244.33</v>
      </c>
    </row>
    <row r="45">
      <c r="A45" s="4">
        <f>IFERROR(__xludf.DUMMYFUNCTION("""COMPUTED_VALUE"""),44987.64583333333)</f>
        <v>44987.64583</v>
      </c>
      <c r="B45" s="5">
        <f>IFERROR(__xludf.DUMMYFUNCTION("""COMPUTED_VALUE"""),241.92)</f>
        <v>241.92</v>
      </c>
    </row>
    <row r="46">
      <c r="A46" s="4">
        <f>IFERROR(__xludf.DUMMYFUNCTION("""COMPUTED_VALUE"""),44988.64583333333)</f>
        <v>44988.64583</v>
      </c>
      <c r="B46" s="5">
        <f>IFERROR(__xludf.DUMMYFUNCTION("""COMPUTED_VALUE"""),243.38)</f>
        <v>243.38</v>
      </c>
    </row>
    <row r="47">
      <c r="A47" s="4">
        <f>IFERROR(__xludf.DUMMYFUNCTION("""COMPUTED_VALUE"""),44991.64583333333)</f>
        <v>44991.64583</v>
      </c>
      <c r="B47" s="5">
        <f>IFERROR(__xludf.DUMMYFUNCTION("""COMPUTED_VALUE"""),249.37)</f>
        <v>249.37</v>
      </c>
    </row>
    <row r="48">
      <c r="A48" s="4">
        <f>IFERROR(__xludf.DUMMYFUNCTION("""COMPUTED_VALUE"""),44993.64583333333)</f>
        <v>44993.64583</v>
      </c>
      <c r="B48" s="5">
        <f>IFERROR(__xludf.DUMMYFUNCTION("""COMPUTED_VALUE"""),254.09)</f>
        <v>254.09</v>
      </c>
    </row>
    <row r="49">
      <c r="A49" s="4">
        <f>IFERROR(__xludf.DUMMYFUNCTION("""COMPUTED_VALUE"""),44994.64583333333)</f>
        <v>44994.64583</v>
      </c>
      <c r="B49" s="5">
        <f>IFERROR(__xludf.DUMMYFUNCTION("""COMPUTED_VALUE"""),258.08)</f>
        <v>258.08</v>
      </c>
    </row>
    <row r="50">
      <c r="A50" s="4">
        <f>IFERROR(__xludf.DUMMYFUNCTION("""COMPUTED_VALUE"""),44995.64583333333)</f>
        <v>44995.64583</v>
      </c>
      <c r="B50" s="5">
        <f>IFERROR(__xludf.DUMMYFUNCTION("""COMPUTED_VALUE"""),253.93)</f>
        <v>253.93</v>
      </c>
    </row>
    <row r="51">
      <c r="A51" s="4">
        <f>IFERROR(__xludf.DUMMYFUNCTION("""COMPUTED_VALUE"""),44998.64583333333)</f>
        <v>44998.64583</v>
      </c>
      <c r="B51" s="5">
        <f>IFERROR(__xludf.DUMMYFUNCTION("""COMPUTED_VALUE"""),251.61)</f>
        <v>251.61</v>
      </c>
    </row>
    <row r="52">
      <c r="A52" s="4">
        <f>IFERROR(__xludf.DUMMYFUNCTION("""COMPUTED_VALUE"""),44999.64583333333)</f>
        <v>44999.64583</v>
      </c>
      <c r="B52" s="5">
        <f>IFERROR(__xludf.DUMMYFUNCTION("""COMPUTED_VALUE"""),247.8)</f>
        <v>247.8</v>
      </c>
    </row>
    <row r="53">
      <c r="A53" s="4">
        <f>IFERROR(__xludf.DUMMYFUNCTION("""COMPUTED_VALUE"""),45000.64583333333)</f>
        <v>45000.64583</v>
      </c>
      <c r="B53" s="5">
        <f>IFERROR(__xludf.DUMMYFUNCTION("""COMPUTED_VALUE"""),245.91)</f>
        <v>245.91</v>
      </c>
    </row>
    <row r="54">
      <c r="A54" s="4">
        <f>IFERROR(__xludf.DUMMYFUNCTION("""COMPUTED_VALUE"""),45001.64583333333)</f>
        <v>45001.64583</v>
      </c>
      <c r="B54" s="5">
        <f>IFERROR(__xludf.DUMMYFUNCTION("""COMPUTED_VALUE"""),250.04)</f>
        <v>250.04</v>
      </c>
    </row>
    <row r="55">
      <c r="A55" s="4">
        <f>IFERROR(__xludf.DUMMYFUNCTION("""COMPUTED_VALUE"""),45002.64583333333)</f>
        <v>45002.64583</v>
      </c>
      <c r="B55" s="5">
        <f>IFERROR(__xludf.DUMMYFUNCTION("""COMPUTED_VALUE"""),249.2)</f>
        <v>249.2</v>
      </c>
    </row>
    <row r="56">
      <c r="A56" s="4">
        <f>IFERROR(__xludf.DUMMYFUNCTION("""COMPUTED_VALUE"""),45005.64583333333)</f>
        <v>45005.64583</v>
      </c>
      <c r="B56" s="5">
        <f>IFERROR(__xludf.DUMMYFUNCTION("""COMPUTED_VALUE"""),243.94)</f>
        <v>243.94</v>
      </c>
    </row>
    <row r="57">
      <c r="A57" s="4">
        <f>IFERROR(__xludf.DUMMYFUNCTION("""COMPUTED_VALUE"""),45006.64583333333)</f>
        <v>45006.64583</v>
      </c>
      <c r="B57" s="5">
        <f>IFERROR(__xludf.DUMMYFUNCTION("""COMPUTED_VALUE"""),252.1)</f>
        <v>252.1</v>
      </c>
    </row>
    <row r="58">
      <c r="A58" s="4">
        <f>IFERROR(__xludf.DUMMYFUNCTION("""COMPUTED_VALUE"""),45007.64583333333)</f>
        <v>45007.64583</v>
      </c>
      <c r="B58" s="5">
        <f>IFERROR(__xludf.DUMMYFUNCTION("""COMPUTED_VALUE"""),249.23)</f>
        <v>249.23</v>
      </c>
    </row>
    <row r="59">
      <c r="A59" s="4">
        <f>IFERROR(__xludf.DUMMYFUNCTION("""COMPUTED_VALUE"""),45008.64583333333)</f>
        <v>45008.64583</v>
      </c>
      <c r="B59" s="5">
        <f>IFERROR(__xludf.DUMMYFUNCTION("""COMPUTED_VALUE"""),252.11)</f>
        <v>252.11</v>
      </c>
    </row>
    <row r="60">
      <c r="A60" s="4">
        <f>IFERROR(__xludf.DUMMYFUNCTION("""COMPUTED_VALUE"""),45009.64583333333)</f>
        <v>45009.64583</v>
      </c>
      <c r="B60" s="5">
        <f>IFERROR(__xludf.DUMMYFUNCTION("""COMPUTED_VALUE"""),246.64)</f>
        <v>246.64</v>
      </c>
    </row>
    <row r="61">
      <c r="A61" s="4">
        <f>IFERROR(__xludf.DUMMYFUNCTION("""COMPUTED_VALUE"""),45012.64583333333)</f>
        <v>45012.64583</v>
      </c>
      <c r="B61" s="5">
        <f>IFERROR(__xludf.DUMMYFUNCTION("""COMPUTED_VALUE"""),241.88)</f>
        <v>241.88</v>
      </c>
    </row>
    <row r="62">
      <c r="A62" s="4">
        <f>IFERROR(__xludf.DUMMYFUNCTION("""COMPUTED_VALUE"""),45013.64583333333)</f>
        <v>45013.64583</v>
      </c>
      <c r="B62" s="5">
        <f>IFERROR(__xludf.DUMMYFUNCTION("""COMPUTED_VALUE"""),245.18)</f>
        <v>245.18</v>
      </c>
    </row>
    <row r="63">
      <c r="A63" s="4">
        <f>IFERROR(__xludf.DUMMYFUNCTION("""COMPUTED_VALUE"""),45014.64583333333)</f>
        <v>45014.64583</v>
      </c>
      <c r="B63" s="5">
        <f>IFERROR(__xludf.DUMMYFUNCTION("""COMPUTED_VALUE"""),250.36)</f>
        <v>250.36</v>
      </c>
    </row>
    <row r="64">
      <c r="A64" s="4">
        <f>IFERROR(__xludf.DUMMYFUNCTION("""COMPUTED_VALUE"""),45016.64583333333)</f>
        <v>45016.64583</v>
      </c>
      <c r="B64" s="5">
        <f>IFERROR(__xludf.DUMMYFUNCTION("""COMPUTED_VALUE"""),251.88)</f>
        <v>251.88</v>
      </c>
    </row>
    <row r="65">
      <c r="A65" s="4">
        <f>IFERROR(__xludf.DUMMYFUNCTION("""COMPUTED_VALUE"""),45019.64583333333)</f>
        <v>45019.64583</v>
      </c>
      <c r="B65" s="5">
        <f>IFERROR(__xludf.DUMMYFUNCTION("""COMPUTED_VALUE"""),257.29)</f>
        <v>257.29</v>
      </c>
    </row>
    <row r="66">
      <c r="A66" s="4">
        <f>IFERROR(__xludf.DUMMYFUNCTION("""COMPUTED_VALUE"""),45021.64583333333)</f>
        <v>45021.64583</v>
      </c>
      <c r="B66" s="5">
        <f>IFERROR(__xludf.DUMMYFUNCTION("""COMPUTED_VALUE"""),257.81)</f>
        <v>257.81</v>
      </c>
    </row>
    <row r="67">
      <c r="A67" s="4">
        <f>IFERROR(__xludf.DUMMYFUNCTION("""COMPUTED_VALUE"""),45022.64583333333)</f>
        <v>45022.64583</v>
      </c>
      <c r="B67" s="5">
        <f>IFERROR(__xludf.DUMMYFUNCTION("""COMPUTED_VALUE"""),260.77)</f>
        <v>260.77</v>
      </c>
    </row>
    <row r="68">
      <c r="A68" s="4">
        <f>IFERROR(__xludf.DUMMYFUNCTION("""COMPUTED_VALUE"""),45026.64583333333)</f>
        <v>45026.64583</v>
      </c>
      <c r="B68" s="5">
        <f>IFERROR(__xludf.DUMMYFUNCTION("""COMPUTED_VALUE"""),260.95)</f>
        <v>260.95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IFERROR(__xludf.DUMMYFUNCTION("""COMPUTED_VALUE"""),259.06)</f>
        <v>259.06</v>
      </c>
    </row>
    <row r="70">
      <c r="A70" s="4">
        <f>IFERROR(__xludf.DUMMYFUNCTION("""COMPUTED_VALUE"""),45028.64583333333)</f>
        <v>45028.64583</v>
      </c>
      <c r="B70" s="5">
        <f>IFERROR(__xludf.DUMMYFUNCTION("""COMPUTED_VALUE"""),261.8)</f>
        <v>261.8</v>
      </c>
    </row>
    <row r="71">
      <c r="A71" s="4">
        <f>IFERROR(__xludf.DUMMYFUNCTION("""COMPUTED_VALUE"""),45029.64583333333)</f>
        <v>45029.64583</v>
      </c>
      <c r="B71" s="5">
        <f>IFERROR(__xludf.DUMMYFUNCTION("""COMPUTED_VALUE"""),259.32)</f>
        <v>259.32</v>
      </c>
    </row>
    <row r="72">
      <c r="A72" s="4">
        <f>IFERROR(__xludf.DUMMYFUNCTION("""COMPUTED_VALUE"""),45033.64583333333)</f>
        <v>45033.64583</v>
      </c>
      <c r="B72" s="5">
        <f>IFERROR(__xludf.DUMMYFUNCTION("""COMPUTED_VALUE"""),264.27)</f>
        <v>264.27</v>
      </c>
    </row>
    <row r="73">
      <c r="A73" s="4">
        <f>IFERROR(__xludf.DUMMYFUNCTION("""COMPUTED_VALUE"""),45034.64583333333)</f>
        <v>45034.64583</v>
      </c>
      <c r="B73" s="5">
        <f>IFERROR(__xludf.DUMMYFUNCTION("""COMPUTED_VALUE"""),267.84)</f>
        <v>267.84</v>
      </c>
    </row>
    <row r="74">
      <c r="A74" s="4">
        <f>IFERROR(__xludf.DUMMYFUNCTION("""COMPUTED_VALUE"""),45035.64583333333)</f>
        <v>45035.64583</v>
      </c>
      <c r="B74" s="5">
        <f>IFERROR(__xludf.DUMMYFUNCTION("""COMPUTED_VALUE"""),273.31)</f>
        <v>273.31</v>
      </c>
    </row>
    <row r="75">
      <c r="A75" s="4">
        <f>IFERROR(__xludf.DUMMYFUNCTION("""COMPUTED_VALUE"""),45036.64583333333)</f>
        <v>45036.64583</v>
      </c>
      <c r="B75" s="5">
        <f>IFERROR(__xludf.DUMMYFUNCTION("""COMPUTED_VALUE"""),267.87)</f>
        <v>267.87</v>
      </c>
    </row>
    <row r="76">
      <c r="A76" s="4">
        <f>IFERROR(__xludf.DUMMYFUNCTION("""COMPUTED_VALUE"""),45037.64583333333)</f>
        <v>45037.64583</v>
      </c>
      <c r="B76" s="5">
        <f>IFERROR(__xludf.DUMMYFUNCTION("""COMPUTED_VALUE"""),271.77)</f>
        <v>271.77</v>
      </c>
    </row>
    <row r="77">
      <c r="A77" s="4">
        <f>IFERROR(__xludf.DUMMYFUNCTION("""COMPUTED_VALUE"""),45040.64583333333)</f>
        <v>45040.64583</v>
      </c>
      <c r="B77" s="5">
        <f>IFERROR(__xludf.DUMMYFUNCTION("""COMPUTED_VALUE"""),278.52)</f>
        <v>278.52</v>
      </c>
    </row>
    <row r="78">
      <c r="A78" s="4">
        <f>IFERROR(__xludf.DUMMYFUNCTION("""COMPUTED_VALUE"""),45041.64583333333)</f>
        <v>45041.64583</v>
      </c>
      <c r="B78" s="5">
        <f>IFERROR(__xludf.DUMMYFUNCTION("""COMPUTED_VALUE"""),286.55)</f>
        <v>286.55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IFERROR(__xludf.DUMMYFUNCTION("""COMPUTED_VALUE"""),281.23)</f>
        <v>281.23</v>
      </c>
    </row>
    <row r="80">
      <c r="A80" s="4">
        <f>IFERROR(__xludf.DUMMYFUNCTION("""COMPUTED_VALUE"""),45043.64583333333)</f>
        <v>45043.64583</v>
      </c>
      <c r="B80" s="5">
        <f>IFERROR(__xludf.DUMMYFUNCTION("""COMPUTED_VALUE"""),281.11)</f>
        <v>281.11</v>
      </c>
    </row>
    <row r="81">
      <c r="A81" s="4">
        <f>IFERROR(__xludf.DUMMYFUNCTION("""COMPUTED_VALUE"""),45044.64583333333)</f>
        <v>45044.64583</v>
      </c>
      <c r="B81" s="5">
        <f>IFERROR(__xludf.DUMMYFUNCTION("""COMPUTED_VALUE"""),266.52)</f>
        <v>266.52</v>
      </c>
    </row>
    <row r="82">
      <c r="A82" s="4">
        <f>IFERROR(__xludf.DUMMYFUNCTION("""COMPUTED_VALUE"""),45048.64583333333)</f>
        <v>45048.64583</v>
      </c>
      <c r="B82" s="5">
        <f>IFERROR(__xludf.DUMMYFUNCTION("""COMPUTED_VALUE"""),265.06)</f>
        <v>265.06</v>
      </c>
    </row>
    <row r="83">
      <c r="A83" s="4">
        <f>IFERROR(__xludf.DUMMYFUNCTION("""COMPUTED_VALUE"""),45049.64583333333)</f>
        <v>45049.64583</v>
      </c>
      <c r="B83" s="5">
        <f>IFERROR(__xludf.DUMMYFUNCTION("""COMPUTED_VALUE"""),263.81)</f>
        <v>263.81</v>
      </c>
    </row>
    <row r="84">
      <c r="A84" s="4">
        <f>IFERROR(__xludf.DUMMYFUNCTION("""COMPUTED_VALUE"""),45050.64583333333)</f>
        <v>45050.64583</v>
      </c>
      <c r="B84" s="5">
        <f>IFERROR(__xludf.DUMMYFUNCTION("""COMPUTED_VALUE"""),265.54)</f>
        <v>265.54</v>
      </c>
    </row>
    <row r="85">
      <c r="A85" s="4">
        <f>IFERROR(__xludf.DUMMYFUNCTION("""COMPUTED_VALUE"""),45051.64583333333)</f>
        <v>45051.64583</v>
      </c>
      <c r="B85" s="5">
        <f>IFERROR(__xludf.DUMMYFUNCTION("""COMPUTED_VALUE"""),263.77)</f>
        <v>263.77</v>
      </c>
    </row>
    <row r="86">
      <c r="A86" s="4">
        <f>IFERROR(__xludf.DUMMYFUNCTION("""COMPUTED_VALUE"""),45054.64583333333)</f>
        <v>45054.64583</v>
      </c>
      <c r="B86" s="5">
        <f>IFERROR(__xludf.DUMMYFUNCTION("""COMPUTED_VALUE"""),269.58)</f>
        <v>269.58</v>
      </c>
    </row>
    <row r="87">
      <c r="A87" s="4">
        <f>IFERROR(__xludf.DUMMYFUNCTION("""COMPUTED_VALUE"""),45055.64583333333)</f>
        <v>45055.64583</v>
      </c>
      <c r="B87" s="5">
        <f>IFERROR(__xludf.DUMMYFUNCTION("""COMPUTED_VALUE"""),269.65)</f>
        <v>269.65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IFERROR(__xludf.DUMMYFUNCTION("""COMPUTED_VALUE"""),270.61)</f>
        <v>270.61</v>
      </c>
    </row>
    <row r="89">
      <c r="A89" s="4">
        <f>IFERROR(__xludf.DUMMYFUNCTION("""COMPUTED_VALUE"""),45057.64583333333)</f>
        <v>45057.64583</v>
      </c>
      <c r="B89" s="5">
        <f>IFERROR(__xludf.DUMMYFUNCTION("""COMPUTED_VALUE"""),272.86)</f>
        <v>272.86</v>
      </c>
    </row>
    <row r="90">
      <c r="A90" s="4">
        <f>IFERROR(__xludf.DUMMYFUNCTION("""COMPUTED_VALUE"""),45058.64583333333)</f>
        <v>45058.64583</v>
      </c>
      <c r="B90" s="5">
        <f>IFERROR(__xludf.DUMMYFUNCTION("""COMPUTED_VALUE"""),269.95)</f>
        <v>269.95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IFERROR(__xludf.DUMMYFUNCTION("""COMPUTED_VALUE"""),268.12)</f>
        <v>268.12</v>
      </c>
    </row>
    <row r="92">
      <c r="A92" s="4">
        <f>IFERROR(__xludf.DUMMYFUNCTION("""COMPUTED_VALUE"""),45062.64583333333)</f>
        <v>45062.64583</v>
      </c>
      <c r="B92" s="5">
        <f>IFERROR(__xludf.DUMMYFUNCTION("""COMPUTED_VALUE"""),265.72)</f>
        <v>265.72</v>
      </c>
    </row>
    <row r="93">
      <c r="A93" s="4">
        <f>IFERROR(__xludf.DUMMYFUNCTION("""COMPUTED_VALUE"""),45063.64583333333)</f>
        <v>45063.64583</v>
      </c>
      <c r="B93" s="5">
        <f>IFERROR(__xludf.DUMMYFUNCTION("""COMPUTED_VALUE"""),268.84)</f>
        <v>268.84</v>
      </c>
    </row>
    <row r="94">
      <c r="A94" s="4">
        <f>IFERROR(__xludf.DUMMYFUNCTION("""COMPUTED_VALUE"""),45064.64583333333)</f>
        <v>45064.64583</v>
      </c>
      <c r="B94" s="5">
        <f>IFERROR(__xludf.DUMMYFUNCTION("""COMPUTED_VALUE"""),269.22)</f>
        <v>269.22</v>
      </c>
    </row>
    <row r="95">
      <c r="A95" s="4">
        <f>IFERROR(__xludf.DUMMYFUNCTION("""COMPUTED_VALUE"""),45065.64583333333)</f>
        <v>45065.64583</v>
      </c>
      <c r="B95" s="5">
        <f>IFERROR(__xludf.DUMMYFUNCTION("""COMPUTED_VALUE"""),267.86)</f>
        <v>267.86</v>
      </c>
    </row>
    <row r="96">
      <c r="A96" s="4">
        <f>IFERROR(__xludf.DUMMYFUNCTION("""COMPUTED_VALUE"""),45068.64583333333)</f>
        <v>45068.64583</v>
      </c>
      <c r="B96" s="5">
        <f>IFERROR(__xludf.DUMMYFUNCTION("""COMPUTED_VALUE"""),263.86)</f>
        <v>263.86</v>
      </c>
    </row>
    <row r="97">
      <c r="A97" s="4">
        <f>IFERROR(__xludf.DUMMYFUNCTION("""COMPUTED_VALUE"""),45069.64583333333)</f>
        <v>45069.64583</v>
      </c>
      <c r="B97" s="5">
        <f>IFERROR(__xludf.DUMMYFUNCTION("""COMPUTED_VALUE"""),272.66)</f>
        <v>272.66</v>
      </c>
    </row>
    <row r="98">
      <c r="A98" s="4">
        <f>IFERROR(__xludf.DUMMYFUNCTION("""COMPUTED_VALUE"""),45070.64583333333)</f>
        <v>45070.64583</v>
      </c>
      <c r="B98" s="5">
        <f>IFERROR(__xludf.DUMMYFUNCTION("""COMPUTED_VALUE"""),273.93)</f>
        <v>273.93</v>
      </c>
    </row>
    <row r="99">
      <c r="A99" s="4">
        <f>IFERROR(__xludf.DUMMYFUNCTION("""COMPUTED_VALUE"""),45071.64583333333)</f>
        <v>45071.64583</v>
      </c>
      <c r="B99" s="5">
        <f>IFERROR(__xludf.DUMMYFUNCTION("""COMPUTED_VALUE"""),275.07)</f>
        <v>275.07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IFERROR(__xludf.DUMMYFUNCTION("""COMPUTED_VALUE"""),276.72)</f>
        <v>276.72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IFERROR(__xludf.DUMMYFUNCTION("""COMPUTED_VALUE"""),281.76)</f>
        <v>281.76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IFERROR(__xludf.DUMMYFUNCTION("""COMPUTED_VALUE"""),283.36)</f>
        <v>283.36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IFERROR(__xludf.DUMMYFUNCTION("""COMPUTED_VALUE"""),279.95)</f>
        <v>279.95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IFERROR(__xludf.DUMMYFUNCTION("""COMPUTED_VALUE"""),282.05)</f>
        <v>282.05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IFERROR(__xludf.DUMMYFUNCTION("""COMPUTED_VALUE"""),282.67)</f>
        <v>282.67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IFERROR(__xludf.DUMMYFUNCTION("""COMPUTED_VALUE"""),280.19)</f>
        <v>280.19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IFERROR(__xludf.DUMMYFUNCTION("""COMPUTED_VALUE"""),281.78)</f>
        <v>281.78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IFERROR(__xludf.DUMMYFUNCTION("""COMPUTED_VALUE"""),281.67)</f>
        <v>281.67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IFERROR(__xludf.DUMMYFUNCTION("""COMPUTED_VALUE"""),282.19)</f>
        <v>282.19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IFERROR(__xludf.DUMMYFUNCTION("""COMPUTED_VALUE"""),283.44)</f>
        <v>283.44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IFERROR(__xludf.DUMMYFUNCTION("""COMPUTED_VALUE"""),290.47)</f>
        <v>290.47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IFERROR(__xludf.DUMMYFUNCTION("""COMPUTED_VALUE"""),288.68)</f>
        <v>288.68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IFERROR(__xludf.DUMMYFUNCTION("""COMPUTED_VALUE"""),281.56)</f>
        <v>281.56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IFERROR(__xludf.DUMMYFUNCTION("""COMPUTED_VALUE"""),282.84)</f>
        <v>282.84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IFERROR(__xludf.DUMMYFUNCTION("""COMPUTED_VALUE"""),280.3)</f>
        <v>280.3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IFERROR(__xludf.DUMMYFUNCTION("""COMPUTED_VALUE"""),293.97)</f>
        <v>293.97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IFERROR(__xludf.DUMMYFUNCTION("""COMPUTED_VALUE"""),311.93)</f>
        <v>311.93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IFERROR(__xludf.DUMMYFUNCTION("""COMPUTED_VALUE"""),346.87)</f>
        <v>346.87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IFERROR(__xludf.DUMMYFUNCTION("""COMPUTED_VALUE"""),343.75)</f>
        <v>343.75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IFERROR(__xludf.DUMMYFUNCTION("""COMPUTED_VALUE"""),335.33)</f>
        <v>335.33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IFERROR(__xludf.DUMMYFUNCTION("""COMPUTED_VALUE"""),340.67)</f>
        <v>340.67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IFERROR(__xludf.DUMMYFUNCTION("""COMPUTED_VALUE"""),339.23)</f>
        <v>339.23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IFERROR(__xludf.DUMMYFUNCTION("""COMPUTED_VALUE"""),340.2)</f>
        <v>340.2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IFERROR(__xludf.DUMMYFUNCTION("""COMPUTED_VALUE"""),347.04)</f>
        <v>347.04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IFERROR(__xludf.DUMMYFUNCTION("""COMPUTED_VALUE"""),351.59)</f>
        <v>351.59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IFERROR(__xludf.DUMMYFUNCTION("""COMPUTED_VALUE"""),355.54)</f>
        <v>355.54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IFERROR(__xludf.DUMMYFUNCTION("""COMPUTED_VALUE"""),360.45)</f>
        <v>360.45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IFERROR(__xludf.DUMMYFUNCTION("""COMPUTED_VALUE"""),354.27)</f>
        <v>354.27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IFERROR(__xludf.DUMMYFUNCTION("""COMPUTED_VALUE"""),343.72)</f>
        <v>343.72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IFERROR(__xludf.DUMMYFUNCTION("""COMPUTED_VALUE"""),344.64)</f>
        <v>344.64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IFERROR(__xludf.DUMMYFUNCTION("""COMPUTED_VALUE"""),352.14)</f>
        <v>352.14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IFERROR(__xludf.DUMMYFUNCTION("""COMPUTED_VALUE"""),361.1)</f>
        <v>361.1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IFERROR(__xludf.DUMMYFUNCTION("""COMPUTED_VALUE"""),357.8)</f>
        <v>357.8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IFERROR(__xludf.DUMMYFUNCTION("""COMPUTED_VALUE"""),356.78)</f>
        <v>356.78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IFERROR(__xludf.DUMMYFUNCTION("""COMPUTED_VALUE"""),353.9)</f>
        <v>353.9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IFERROR(__xludf.DUMMYFUNCTION("""COMPUTED_VALUE"""),356.83)</f>
        <v>356.83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IFERROR(__xludf.DUMMYFUNCTION("""COMPUTED_VALUE"""),357.15)</f>
        <v>357.15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IFERROR(__xludf.DUMMYFUNCTION("""COMPUTED_VALUE"""),356.57)</f>
        <v>356.57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IFERROR(__xludf.DUMMYFUNCTION("""COMPUTED_VALUE"""),366.3)</f>
        <v>366.3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IFERROR(__xludf.DUMMYFUNCTION("""COMPUTED_VALUE"""),359.26)</f>
        <v>359.26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IFERROR(__xludf.DUMMYFUNCTION("""COMPUTED_VALUE"""),364.7)</f>
        <v>364.7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IFERROR(__xludf.DUMMYFUNCTION("""COMPUTED_VALUE"""),363.83)</f>
        <v>363.83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IFERROR(__xludf.DUMMYFUNCTION("""COMPUTED_VALUE"""),362.33)</f>
        <v>362.33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IFERROR(__xludf.DUMMYFUNCTION("""COMPUTED_VALUE"""),363.57)</f>
        <v>363.57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IFERROR(__xludf.DUMMYFUNCTION("""COMPUTED_VALUE"""),378.63)</f>
        <v>378.63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IFERROR(__xludf.DUMMYFUNCTION("""COMPUTED_VALUE"""),370.74)</f>
        <v>370.74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IFERROR(__xludf.DUMMYFUNCTION("""COMPUTED_VALUE"""),366.63)</f>
        <v>366.63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IFERROR(__xludf.DUMMYFUNCTION("""COMPUTED_VALUE"""),363.69)</f>
        <v>363.69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IFERROR(__xludf.DUMMYFUNCTION("""COMPUTED_VALUE"""),367.4)</f>
        <v>367.4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IFERROR(__xludf.DUMMYFUNCTION("""COMPUTED_VALUE"""),370.96)</f>
        <v>370.96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IFERROR(__xludf.DUMMYFUNCTION("""COMPUTED_VALUE"""),372.28)</f>
        <v>372.28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IFERROR(__xludf.DUMMYFUNCTION("""COMPUTED_VALUE"""),369.78)</f>
        <v>369.78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IFERROR(__xludf.DUMMYFUNCTION("""COMPUTED_VALUE"""),370.14)</f>
        <v>370.14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IFERROR(__xludf.DUMMYFUNCTION("""COMPUTED_VALUE"""),361.59)</f>
        <v>361.59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IFERROR(__xludf.DUMMYFUNCTION("""COMPUTED_VALUE"""),362.71)</f>
        <v>362.71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IFERROR(__xludf.DUMMYFUNCTION("""COMPUTED_VALUE"""),359.2)</f>
        <v>359.2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IFERROR(__xludf.DUMMYFUNCTION("""COMPUTED_VALUE"""),368.88)</f>
        <v>368.88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IFERROR(__xludf.DUMMYFUNCTION("""COMPUTED_VALUE"""),364.09)</f>
        <v>364.09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IFERROR(__xludf.DUMMYFUNCTION("""COMPUTED_VALUE"""),368.65)</f>
        <v>368.65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IFERROR(__xludf.DUMMYFUNCTION("""COMPUTED_VALUE"""),369.01)</f>
        <v>369.01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IFERROR(__xludf.DUMMYFUNCTION("""COMPUTED_VALUE"""),370.44)</f>
        <v>370.44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IFERROR(__xludf.DUMMYFUNCTION("""COMPUTED_VALUE"""),375.1)</f>
        <v>375.1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IFERROR(__xludf.DUMMYFUNCTION("""COMPUTED_VALUE"""),372.83)</f>
        <v>372.83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IFERROR(__xludf.DUMMYFUNCTION("""COMPUTED_VALUE"""),372.37)</f>
        <v>372.37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IFERROR(__xludf.DUMMYFUNCTION("""COMPUTED_VALUE"""),374.45)</f>
        <v>374.45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IFERROR(__xludf.DUMMYFUNCTION("""COMPUTED_VALUE"""),376.82)</f>
        <v>376.82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IFERROR(__xludf.DUMMYFUNCTION("""COMPUTED_VALUE"""),385.66)</f>
        <v>385.66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IFERROR(__xludf.DUMMYFUNCTION("""COMPUTED_VALUE"""),382.41)</f>
        <v>382.41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IFERROR(__xludf.DUMMYFUNCTION("""COMPUTED_VALUE"""),378.78)</f>
        <v>378.78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IFERROR(__xludf.DUMMYFUNCTION("""COMPUTED_VALUE"""),382.7)</f>
        <v>382.7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IFERROR(__xludf.DUMMYFUNCTION("""COMPUTED_VALUE"""),378.52)</f>
        <v>378.52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IFERROR(__xludf.DUMMYFUNCTION("""COMPUTED_VALUE"""),378.74)</f>
        <v>378.74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IFERROR(__xludf.DUMMYFUNCTION("""COMPUTED_VALUE"""),390.77)</f>
        <v>390.77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IFERROR(__xludf.DUMMYFUNCTION("""COMPUTED_VALUE"""),391.44)</f>
        <v>391.44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IFERROR(__xludf.DUMMYFUNCTION("""COMPUTED_VALUE"""),382.23)</f>
        <v>382.23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IFERROR(__xludf.DUMMYFUNCTION("""COMPUTED_VALUE"""),382.07)</f>
        <v>382.07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IFERROR(__xludf.DUMMYFUNCTION("""COMPUTED_VALUE"""),383.08)</f>
        <v>383.08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IFERROR(__xludf.DUMMYFUNCTION("""COMPUTED_VALUE"""),384.45)</f>
        <v>384.45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IFERROR(__xludf.DUMMYFUNCTION("""COMPUTED_VALUE"""),382.5)</f>
        <v>382.5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IFERROR(__xludf.DUMMYFUNCTION("""COMPUTED_VALUE"""),383.58)</f>
        <v>383.58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IFERROR(__xludf.DUMMYFUNCTION("""COMPUTED_VALUE"""),380.06)</f>
        <v>380.06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IFERROR(__xludf.DUMMYFUNCTION("""COMPUTED_VALUE"""),378.19)</f>
        <v>378.19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IFERROR(__xludf.DUMMYFUNCTION("""COMPUTED_VALUE"""),389.11)</f>
        <v>389.11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IFERROR(__xludf.DUMMYFUNCTION("""COMPUTED_VALUE"""),376.92)</f>
        <v>376.92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IFERROR(__xludf.DUMMYFUNCTION("""COMPUTED_VALUE"""),378.48)</f>
        <v>378.48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IFERROR(__xludf.DUMMYFUNCTION("""COMPUTED_VALUE"""),374.29)</f>
        <v>374.29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IFERROR(__xludf.DUMMYFUNCTION("""COMPUTED_VALUE"""),383.87)</f>
        <v>383.87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IFERROR(__xludf.DUMMYFUNCTION("""COMPUTED_VALUE"""),384.39)</f>
        <v>384.39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IFERROR(__xludf.DUMMYFUNCTION("""COMPUTED_VALUE"""),370.12)</f>
        <v>370.12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IFERROR(__xludf.DUMMYFUNCTION("""COMPUTED_VALUE"""),367.5)</f>
        <v>367.5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IFERROR(__xludf.DUMMYFUNCTION("""COMPUTED_VALUE"""),369.77)</f>
        <v>369.77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IFERROR(__xludf.DUMMYFUNCTION("""COMPUTED_VALUE"""),364.18)</f>
        <v>364.18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IFERROR(__xludf.DUMMYFUNCTION("""COMPUTED_VALUE"""),378.57)</f>
        <v>378.57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IFERROR(__xludf.DUMMYFUNCTION("""COMPUTED_VALUE"""),379.72)</f>
        <v>379.72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IFERROR(__xludf.DUMMYFUNCTION("""COMPUTED_VALUE"""),375.62)</f>
        <v>375.62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IFERROR(__xludf.DUMMYFUNCTION("""COMPUTED_VALUE"""),376.19)</f>
        <v>376.19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IFERROR(__xludf.DUMMYFUNCTION("""COMPUTED_VALUE"""),373.51)</f>
        <v>373.51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IFERROR(__xludf.DUMMYFUNCTION("""COMPUTED_VALUE"""),377.69)</f>
        <v>377.69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IFERROR(__xludf.DUMMYFUNCTION("""COMPUTED_VALUE"""),373.24)</f>
        <v>373.24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IFERROR(__xludf.DUMMYFUNCTION("""COMPUTED_VALUE"""),375.77)</f>
        <v>375.77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IFERROR(__xludf.DUMMYFUNCTION("""COMPUTED_VALUE"""),375.34)</f>
        <v>375.34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IFERROR(__xludf.DUMMYFUNCTION("""COMPUTED_VALUE"""),376.0)</f>
        <v>376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IFERROR(__xludf.DUMMYFUNCTION("""COMPUTED_VALUE"""),363.23)</f>
        <v>363.23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IFERROR(__xludf.DUMMYFUNCTION("""COMPUTED_VALUE"""),359.52)</f>
        <v>359.52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IFERROR(__xludf.DUMMYFUNCTION("""COMPUTED_VALUE"""),387.04)</f>
        <v>387.04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IFERROR(__xludf.DUMMYFUNCTION("""COMPUTED_VALUE"""),378.44)</f>
        <v>378.44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IFERROR(__xludf.DUMMYFUNCTION("""COMPUTED_VALUE"""),375.97)</f>
        <v>375.97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IFERROR(__xludf.DUMMYFUNCTION("""COMPUTED_VALUE"""),380.45)</f>
        <v>380.45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IFERROR(__xludf.DUMMYFUNCTION("""COMPUTED_VALUE"""),390.97)</f>
        <v>390.97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IFERROR(__xludf.DUMMYFUNCTION("""COMPUTED_VALUE"""),402.71)</f>
        <v>402.71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IFERROR(__xludf.DUMMYFUNCTION("""COMPUTED_VALUE"""),398.3)</f>
        <v>398.3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IFERROR(__xludf.DUMMYFUNCTION("""COMPUTED_VALUE"""),397.44)</f>
        <v>397.44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IFERROR(__xludf.DUMMYFUNCTION("""COMPUTED_VALUE"""),395.93)</f>
        <v>395.93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IFERROR(__xludf.DUMMYFUNCTION("""COMPUTED_VALUE"""),388.68)</f>
        <v>388.68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IFERROR(__xludf.DUMMYFUNCTION("""COMPUTED_VALUE"""),390.44)</f>
        <v>390.44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IFERROR(__xludf.DUMMYFUNCTION("""COMPUTED_VALUE"""),393.56)</f>
        <v>393.56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IFERROR(__xludf.DUMMYFUNCTION("""COMPUTED_VALUE"""),407.15)</f>
        <v>407.15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IFERROR(__xludf.DUMMYFUNCTION("""COMPUTED_VALUE"""),407.15)</f>
        <v>407.15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IFERROR(__xludf.DUMMYFUNCTION("""COMPUTED_VALUE"""),398.96)</f>
        <v>398.96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IFERROR(__xludf.DUMMYFUNCTION("""COMPUTED_VALUE"""),397.79)</f>
        <v>397.79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IFERROR(__xludf.DUMMYFUNCTION("""COMPUTED_VALUE"""),399.97)</f>
        <v>399.97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IFERROR(__xludf.DUMMYFUNCTION("""COMPUTED_VALUE"""),395.42)</f>
        <v>395.42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IFERROR(__xludf.DUMMYFUNCTION("""COMPUTED_VALUE"""),394.97)</f>
        <v>394.97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IFERROR(__xludf.DUMMYFUNCTION("""COMPUTED_VALUE"""),389.5)</f>
        <v>389.5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IFERROR(__xludf.DUMMYFUNCTION("""COMPUTED_VALUE"""),393.14)</f>
        <v>393.14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IFERROR(__xludf.DUMMYFUNCTION("""COMPUTED_VALUE"""),394.87)</f>
        <v>394.87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IFERROR(__xludf.DUMMYFUNCTION("""COMPUTED_VALUE"""),401.44)</f>
        <v>401.44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IFERROR(__xludf.DUMMYFUNCTION("""COMPUTED_VALUE"""),400.65)</f>
        <v>400.65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IFERROR(__xludf.DUMMYFUNCTION("""COMPUTED_VALUE"""),418.89)</f>
        <v>418.89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IFERROR(__xludf.DUMMYFUNCTION("""COMPUTED_VALUE"""),413.99)</f>
        <v>413.99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IFERROR(__xludf.DUMMYFUNCTION("""COMPUTED_VALUE"""),411.14)</f>
        <v>411.14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IFERROR(__xludf.DUMMYFUNCTION("""COMPUTED_VALUE"""),406.96)</f>
        <v>406.96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IFERROR(__xludf.DUMMYFUNCTION("""COMPUTED_VALUE"""),406.32)</f>
        <v>406.32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IFERROR(__xludf.DUMMYFUNCTION("""COMPUTED_VALUE"""),409.42)</f>
        <v>409.42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IFERROR(__xludf.DUMMYFUNCTION("""COMPUTED_VALUE"""),399.05)</f>
        <v>399.05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IFERROR(__xludf.DUMMYFUNCTION("""COMPUTED_VALUE"""),399.06)</f>
        <v>399.06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IFERROR(__xludf.DUMMYFUNCTION("""COMPUTED_VALUE"""),423.66)</f>
        <v>423.66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IFERROR(__xludf.DUMMYFUNCTION("""COMPUTED_VALUE"""),415.54)</f>
        <v>415.54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IFERROR(__xludf.DUMMYFUNCTION("""COMPUTED_VALUE"""),409.6)</f>
        <v>409.6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IFERROR(__xludf.DUMMYFUNCTION("""COMPUTED_VALUE"""),411.91)</f>
        <v>411.91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IFERROR(__xludf.DUMMYFUNCTION("""COMPUTED_VALUE"""),399.75)</f>
        <v>399.75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IFERROR(__xludf.DUMMYFUNCTION("""COMPUTED_VALUE"""),403.37)</f>
        <v>403.37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IFERROR(__xludf.DUMMYFUNCTION("""COMPUTED_VALUE"""),411.09)</f>
        <v>411.09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IFERROR(__xludf.DUMMYFUNCTION("""COMPUTED_VALUE"""),407.15)</f>
        <v>407.15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IFERROR(__xludf.DUMMYFUNCTION("""COMPUTED_VALUE"""),409.98)</f>
        <v>409.98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IFERROR(__xludf.DUMMYFUNCTION("""COMPUTED_VALUE"""),409.13)</f>
        <v>409.13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IFERROR(__xludf.DUMMYFUNCTION("""COMPUTED_VALUE"""),410.66)</f>
        <v>410.66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IFERROR(__xludf.DUMMYFUNCTION("""COMPUTED_VALUE"""),409.77)</f>
        <v>409.77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IFERROR(__xludf.DUMMYFUNCTION("""COMPUTED_VALUE"""),406.01)</f>
        <v>406.01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IFERROR(__xludf.DUMMYFUNCTION("""COMPUTED_VALUE"""),418.01)</f>
        <v>418.01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IFERROR(__xludf.DUMMYFUNCTION("""COMPUTED_VALUE"""),429.63)</f>
        <v>429.63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IFERROR(__xludf.DUMMYFUNCTION("""COMPUTED_VALUE"""),434.48)</f>
        <v>434.48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IFERROR(__xludf.DUMMYFUNCTION("""COMPUTED_VALUE"""),439.27)</f>
        <v>439.27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IFERROR(__xludf.DUMMYFUNCTION("""COMPUTED_VALUE"""),433.57)</f>
        <v>433.57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IFERROR(__xludf.DUMMYFUNCTION("""COMPUTED_VALUE"""),430.0)</f>
        <v>430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IFERROR(__xludf.DUMMYFUNCTION("""COMPUTED_VALUE"""),455.95)</f>
        <v>455.95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IFERROR(__xludf.DUMMYFUNCTION("""COMPUTED_VALUE"""),458.56)</f>
        <v>458.56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IFERROR(__xludf.DUMMYFUNCTION("""COMPUTED_VALUE"""),463.91)</f>
        <v>463.91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IFERROR(__xludf.DUMMYFUNCTION("""COMPUTED_VALUE"""),461.94)</f>
        <v>461.94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IFERROR(__xludf.DUMMYFUNCTION("""COMPUTED_VALUE"""),457.6)</f>
        <v>457.6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IFERROR(__xludf.DUMMYFUNCTION("""COMPUTED_VALUE"""),451.08)</f>
        <v>451.08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IFERROR(__xludf.DUMMYFUNCTION("""COMPUTED_VALUE"""),460.37)</f>
        <v>460.37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IFERROR(__xludf.DUMMYFUNCTION("""COMPUTED_VALUE"""),455.9)</f>
        <v>455.9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IFERROR(__xludf.DUMMYFUNCTION("""COMPUTED_VALUE"""),460.49)</f>
        <v>460.49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IFERROR(__xludf.DUMMYFUNCTION("""COMPUTED_VALUE"""),461.43)</f>
        <v>461.43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IFERROR(__xludf.DUMMYFUNCTION("""COMPUTED_VALUE"""),481.8)</f>
        <v>481.8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IFERROR(__xludf.DUMMYFUNCTION("""COMPUTED_VALUE"""),490.59)</f>
        <v>490.59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IFERROR(__xludf.DUMMYFUNCTION("""COMPUTED_VALUE"""),493.36)</f>
        <v>493.36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IFERROR(__xludf.DUMMYFUNCTION("""COMPUTED_VALUE"""),479.44)</f>
        <v>479.44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IFERROR(__xludf.DUMMYFUNCTION("""COMPUTED_VALUE"""),481.1)</f>
        <v>481.1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IFERROR(__xludf.DUMMYFUNCTION("""COMPUTED_VALUE"""),471.42)</f>
        <v>471.42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IFERROR(__xludf.DUMMYFUNCTION("""COMPUTED_VALUE"""),479.29)</f>
        <v>479.29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IFERROR(__xludf.DUMMYFUNCTION("""COMPUTED_VALUE"""),482.73)</f>
        <v>482.73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IFERROR(__xludf.DUMMYFUNCTION("""COMPUTED_VALUE"""),469.59)</f>
        <v>469.59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IFERROR(__xludf.DUMMYFUNCTION("""COMPUTED_VALUE"""),466.82)</f>
        <v>466.82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IFERROR(__xludf.DUMMYFUNCTION("""COMPUTED_VALUE"""),452.45)</f>
        <v>452.45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IFERROR(__xludf.DUMMYFUNCTION("""COMPUTED_VALUE"""),466.13)</f>
        <v>466.13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IFERROR(__xludf.DUMMYFUNCTION("""COMPUTED_VALUE"""),478.66)</f>
        <v>478.66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IFERROR(__xludf.DUMMYFUNCTION("""COMPUTED_VALUE"""),487.52)</f>
        <v>487.52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IFERROR(__xludf.DUMMYFUNCTION("""COMPUTED_VALUE"""),489.88)</f>
        <v>489.88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IFERROR(__xludf.DUMMYFUNCTION("""COMPUTED_VALUE"""),487.98)</f>
        <v>487.98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IFERROR(__xludf.DUMMYFUNCTION("""COMPUTED_VALUE"""),483.33)</f>
        <v>483.33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IFERROR(__xludf.DUMMYFUNCTION("""COMPUTED_VALUE"""),471.19)</f>
        <v>471.19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IFERROR(__xludf.DUMMYFUNCTION("""COMPUTED_VALUE"""),479.04)</f>
        <v>479.04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IFERROR(__xludf.DUMMYFUNCTION("""COMPUTED_VALUE"""),489.09)</f>
        <v>489.09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IFERROR(__xludf.DUMMYFUNCTION("""COMPUTED_VALUE"""),497.03)</f>
        <v>497.03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IFERROR(__xludf.DUMMYFUNCTION("""COMPUTED_VALUE"""),474.48)</f>
        <v>474.48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IFERROR(__xludf.DUMMYFUNCTION("""COMPUTED_VALUE"""),469.76)</f>
        <v>469.76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IFERROR(__xludf.DUMMYFUNCTION("""COMPUTED_VALUE"""),487.72)</f>
        <v>487.72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IFERROR(__xludf.DUMMYFUNCTION("""COMPUTED_VALUE"""),490.09)</f>
        <v>490.09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IFERROR(__xludf.DUMMYFUNCTION("""COMPUTED_VALUE"""),489.3)</f>
        <v>489.3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IFERROR(__xludf.DUMMYFUNCTION("""COMPUTED_VALUE"""),486.3)</f>
        <v>486.3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IFERROR(__xludf.DUMMYFUNCTION("""COMPUTED_VALUE"""),474.92)</f>
        <v>474.92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IFERROR(__xludf.DUMMYFUNCTION("""COMPUTED_VALUE"""),489.91)</f>
        <v>489.91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IFERROR(__xludf.DUMMYFUNCTION("""COMPUTED_VALUE"""),496.19)</f>
        <v>496.19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IFERROR(__xludf.DUMMYFUNCTION("""COMPUTED_VALUE"""),484.35)</f>
        <v>484.35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IFERROR(__xludf.DUMMYFUNCTION("""COMPUTED_VALUE"""),464.28)</f>
        <v>464.28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IFERROR(__xludf.DUMMYFUNCTION("""COMPUTED_VALUE"""),458.3)</f>
        <v>458.3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IFERROR(__xludf.DUMMYFUNCTION("""COMPUTED_VALUE"""),453.36)</f>
        <v>453.36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IFERROR(__xludf.DUMMYFUNCTION("""COMPUTED_VALUE"""),461.79)</f>
        <v>461.79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IFERROR(__xludf.DUMMYFUNCTION("""COMPUTED_VALUE"""),457.4)</f>
        <v>457.4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IFERROR(__xludf.DUMMYFUNCTION("""COMPUTED_VALUE"""),462.84)</f>
        <v>462.84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IFERROR(__xludf.DUMMYFUNCTION("""COMPUTED_VALUE"""),462.16)</f>
        <v>462.16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IFERROR(__xludf.DUMMYFUNCTION("""COMPUTED_VALUE"""),466.14)</f>
        <v>466.14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IFERROR(__xludf.DUMMYFUNCTION("""COMPUTED_VALUE"""),474.51)</f>
        <v>474.51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IFERROR(__xludf.DUMMYFUNCTION("""COMPUTED_VALUE"""),477.27)</f>
        <v>477.27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IFERROR(__xludf.DUMMYFUNCTION("""COMPUTED_VALUE"""),471.96)</f>
        <v>471.96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IFERROR(__xludf.DUMMYFUNCTION("""COMPUTED_VALUE"""),486.35)</f>
        <v>486.35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IFERROR(__xludf.DUMMYFUNCTION("""COMPUTED_VALUE"""),493.19)</f>
        <v>493.19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IFERROR(__xludf.DUMMYFUNCTION("""COMPUTED_VALUE"""),511.29)</f>
        <v>511.29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IFERROR(__xludf.DUMMYFUNCTION("""COMPUTED_VALUE"""),499.86)</f>
        <v>499.86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IFERROR(__xludf.DUMMYFUNCTION("""COMPUTED_VALUE"""),503.77)</f>
        <v>503.77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IFERROR(__xludf.DUMMYFUNCTION("""COMPUTED_VALUE"""),513.84)</f>
        <v>513.84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IFERROR(__xludf.DUMMYFUNCTION("""COMPUTED_VALUE"""),510.08)</f>
        <v>510.08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IFERROR(__xludf.DUMMYFUNCTION("""COMPUTED_VALUE"""),505.61)</f>
        <v>505.61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IFERROR(__xludf.DUMMYFUNCTION("""COMPUTED_VALUE"""),497.12)</f>
        <v>497.12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IFERROR(__xludf.DUMMYFUNCTION("""COMPUTED_VALUE"""),482.93)</f>
        <v>482.93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IFERROR(__xludf.DUMMYFUNCTION("""COMPUTED_VALUE"""),480.15)</f>
        <v>480.15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IFERROR(__xludf.DUMMYFUNCTION("""COMPUTED_VALUE"""),474.29)</f>
        <v>474.29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IFERROR(__xludf.DUMMYFUNCTION("""COMPUTED_VALUE"""),473.31)</f>
        <v>473.31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IFERROR(__xludf.DUMMYFUNCTION("""COMPUTED_VALUE"""),484.93)</f>
        <v>484.93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IFERROR(__xludf.DUMMYFUNCTION("""COMPUTED_VALUE"""),485.39)</f>
        <v>485.39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IFERROR(__xludf.DUMMYFUNCTION("""COMPUTED_VALUE"""),492.21)</f>
        <v>492.21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IFERROR(__xludf.DUMMYFUNCTION("""COMPUTED_VALUE"""),498.37)</f>
        <v>498.37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IFERROR(__xludf.DUMMYFUNCTION("""COMPUTED_VALUE"""),499.72)</f>
        <v>499.72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IFERROR(__xludf.DUMMYFUNCTION("""COMPUTED_VALUE"""),498.44)</f>
        <v>498.44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IFERROR(__xludf.DUMMYFUNCTION("""COMPUTED_VALUE"""),510.34)</f>
        <v>510.34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IFERROR(__xludf.DUMMYFUNCTION("""COMPUTED_VALUE"""),516.42)</f>
        <v>516.42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IFERROR(__xludf.DUMMYFUNCTION("""COMPUTED_VALUE"""),517.71)</f>
        <v>517.71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IFERROR(__xludf.DUMMYFUNCTION("""COMPUTED_VALUE"""),509.51)</f>
        <v>509.51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IFERROR(__xludf.DUMMYFUNCTION("""COMPUTED_VALUE"""),497.16)</f>
        <v>497.16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IFERROR(__xludf.DUMMYFUNCTION("""COMPUTED_VALUE"""),489.6)</f>
        <v>489.6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IFERROR(__xludf.DUMMYFUNCTION("""COMPUTED_VALUE"""),472.18)</f>
        <v>472.18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IFERROR(__xludf.DUMMYFUNCTION("""COMPUTED_VALUE"""),468.87)</f>
        <v>468.87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IFERROR(__xludf.DUMMYFUNCTION("""COMPUTED_VALUE"""),460.36)</f>
        <v>460.36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IFERROR(__xludf.DUMMYFUNCTION("""COMPUTED_VALUE"""),466.07)</f>
        <v>466.07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IFERROR(__xludf.DUMMYFUNCTION("""COMPUTED_VALUE"""),464.0)</f>
        <v>464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IFERROR(__xludf.DUMMYFUNCTION("""COMPUTED_VALUE"""),467.74)</f>
        <v>467.74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IFERROR(__xludf.DUMMYFUNCTION("""COMPUTED_VALUE"""),474.32)</f>
        <v>474.32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IFERROR(__xludf.DUMMYFUNCTION("""COMPUTED_VALUE"""),474.65)</f>
        <v>474.65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IFERROR(__xludf.DUMMYFUNCTION("""COMPUTED_VALUE"""),467.35)</f>
        <v>467.35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IFERROR(__xludf.DUMMYFUNCTION("""COMPUTED_VALUE"""),480.09)</f>
        <v>480.09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IFERROR(__xludf.DUMMYFUNCTION("""COMPUTED_VALUE"""),479.5)</f>
        <v>479.5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IFERROR(__xludf.DUMMYFUNCTION("""COMPUTED_VALUE"""),476.0)</f>
        <v>476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IFERROR(__xludf.DUMMYFUNCTION("""COMPUTED_VALUE"""),478.74)</f>
        <v>478.74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IFERROR(__xludf.DUMMYFUNCTION("""COMPUTED_VALUE"""),474.93)</f>
        <v>474.93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IFERROR(__xludf.DUMMYFUNCTION("""COMPUTED_VALUE"""),460.54)</f>
        <v>460.54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IFERROR(__xludf.DUMMYFUNCTION("""COMPUTED_VALUE"""),470.81)</f>
        <v>470.81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IFERROR(__xludf.DUMMYFUNCTION("""COMPUTED_VALUE"""),501.83)</f>
        <v>501.83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IFERROR(__xludf.DUMMYFUNCTION("""COMPUTED_VALUE"""),452.14)</f>
        <v>452.14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IFERROR(__xludf.DUMMYFUNCTION("""COMPUTED_VALUE"""),477.49)</f>
        <v>477.49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IFERROR(__xludf.DUMMYFUNCTION("""COMPUTED_VALUE"""),494.96)</f>
        <v>494.96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IFERROR(__xludf.DUMMYFUNCTION("""COMPUTED_VALUE"""),499.59)</f>
        <v>499.59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IFERROR(__xludf.DUMMYFUNCTION("""COMPUTED_VALUE"""),503.82)</f>
        <v>503.82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IFERROR(__xludf.DUMMYFUNCTION("""COMPUTED_VALUE"""),506.6)</f>
        <v>506.6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IFERROR(__xludf.DUMMYFUNCTION("""COMPUTED_VALUE"""),513.39)</f>
        <v>513.39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IFERROR(__xludf.DUMMYFUNCTION("""COMPUTED_VALUE"""),536.86)</f>
        <v>536.86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IFERROR(__xludf.DUMMYFUNCTION("""COMPUTED_VALUE"""),546.43)</f>
        <v>546.43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IFERROR(__xludf.DUMMYFUNCTION("""COMPUTED_VALUE"""),565.95)</f>
        <v>565.95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IFERROR(__xludf.DUMMYFUNCTION("""COMPUTED_VALUE"""),558.25)</f>
        <v>558.25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IFERROR(__xludf.DUMMYFUNCTION("""COMPUTED_VALUE"""),561.04)</f>
        <v>561.04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IFERROR(__xludf.DUMMYFUNCTION("""COMPUTED_VALUE"""),564.33)</f>
        <v>564.33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IFERROR(__xludf.DUMMYFUNCTION("""COMPUTED_VALUE"""),576.45)</f>
        <v>576.45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IFERROR(__xludf.DUMMYFUNCTION("""COMPUTED_VALUE"""),597.97)</f>
        <v>597.97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IFERROR(__xludf.DUMMYFUNCTION("""COMPUTED_VALUE"""),597.81)</f>
        <v>597.81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IFERROR(__xludf.DUMMYFUNCTION("""COMPUTED_VALUE"""),590.21)</f>
        <v>590.21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IFERROR(__xludf.DUMMYFUNCTION("""COMPUTED_VALUE"""),582.3)</f>
        <v>582.3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IFERROR(__xludf.DUMMYFUNCTION("""COMPUTED_VALUE"""),584.85)</f>
        <v>584.85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IFERROR(__xludf.DUMMYFUNCTION("""COMPUTED_VALUE"""),564.98)</f>
        <v>564.98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IFERROR(__xludf.DUMMYFUNCTION("""COMPUTED_VALUE"""),570.09)</f>
        <v>570.09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IFERROR(__xludf.DUMMYFUNCTION("""COMPUTED_VALUE"""),566.75)</f>
        <v>566.75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IFERROR(__xludf.DUMMYFUNCTION("""COMPUTED_VALUE"""),573.17)</f>
        <v>573.17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IFERROR(__xludf.DUMMYFUNCTION("""COMPUTED_VALUE"""),561.62)</f>
        <v>561.62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IFERROR(__xludf.DUMMYFUNCTION("""COMPUTED_VALUE"""),558.4)</f>
        <v>558.4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IFERROR(__xludf.DUMMYFUNCTION("""COMPUTED_VALUE"""),552.42)</f>
        <v>552.42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IFERROR(__xludf.DUMMYFUNCTION("""COMPUTED_VALUE"""),547.8)</f>
        <v>547.8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IFERROR(__xludf.DUMMYFUNCTION("""COMPUTED_VALUE"""),558.88)</f>
        <v>558.88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IFERROR(__xludf.DUMMYFUNCTION("""COMPUTED_VALUE"""),576.46)</f>
        <v>576.46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IFERROR(__xludf.DUMMYFUNCTION("""COMPUTED_VALUE"""),562.7)</f>
        <v>562.7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IFERROR(__xludf.DUMMYFUNCTION("""COMPUTED_VALUE"""),573.46)</f>
        <v>573.46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IFERROR(__xludf.DUMMYFUNCTION("""COMPUTED_VALUE"""),562.17)</f>
        <v>562.17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IFERROR(__xludf.DUMMYFUNCTION("""COMPUTED_VALUE"""),565.48)</f>
        <v>565.48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IFERROR(__xludf.DUMMYFUNCTION("""COMPUTED_VALUE"""),547.84)</f>
        <v>547.84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IFERROR(__xludf.DUMMYFUNCTION("""COMPUTED_VALUE"""),544.85)</f>
        <v>544.85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IFERROR(__xludf.DUMMYFUNCTION("""COMPUTED_VALUE"""),535.8)</f>
        <v>535.8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IFERROR(__xludf.DUMMYFUNCTION("""COMPUTED_VALUE"""),585.0)</f>
        <v>585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IFERROR(__xludf.DUMMYFUNCTION("""COMPUTED_VALUE"""),588.6)</f>
        <v>588.6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IFERROR(__xludf.DUMMYFUNCTION("""COMPUTED_VALUE"""),582.41)</f>
        <v>582.41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IFERROR(__xludf.DUMMYFUNCTION("""COMPUTED_VALUE"""),586.39)</f>
        <v>586.39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IFERROR(__xludf.DUMMYFUNCTION("""COMPUTED_VALUE"""),597.85)</f>
        <v>597.85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IFERROR(__xludf.DUMMYFUNCTION("""COMPUTED_VALUE"""),598.42)</f>
        <v>598.42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IFERROR(__xludf.DUMMYFUNCTION("""COMPUTED_VALUE"""),578.29)</f>
        <v>578.29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IFERROR(__xludf.DUMMYFUNCTION("""COMPUTED_VALUE"""),567.36)</f>
        <v>567.36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IFERROR(__xludf.DUMMYFUNCTION("""COMPUTED_VALUE"""),585.01)</f>
        <v>585.01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IFERROR(__xludf.DUMMYFUNCTION("""COMPUTED_VALUE"""),574.44)</f>
        <v>574.44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IFERROR(__xludf.DUMMYFUNCTION("""COMPUTED_VALUE"""),591.62)</f>
        <v>591.62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IFERROR(__xludf.DUMMYFUNCTION("""COMPUTED_VALUE"""),595.22)</f>
        <v>595.22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IFERROR(__xludf.DUMMYFUNCTION("""COMPUTED_VALUE"""),578.27)</f>
        <v>578.27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IFERROR(__xludf.DUMMYFUNCTION("""COMPUTED_VALUE"""),579.02)</f>
        <v>579.02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IFERROR(__xludf.DUMMYFUNCTION("""COMPUTED_VALUE"""),596.3)</f>
        <v>596.3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IFERROR(__xludf.DUMMYFUNCTION("""COMPUTED_VALUE"""),615.12)</f>
        <v>615.12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IFERROR(__xludf.DUMMYFUNCTION("""COMPUTED_VALUE"""),631.97)</f>
        <v>631.97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IFERROR(__xludf.DUMMYFUNCTION("""COMPUTED_VALUE"""),631.81)</f>
        <v>631.81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IFERROR(__xludf.DUMMYFUNCTION("""COMPUTED_VALUE"""),628.72)</f>
        <v>628.72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IFERROR(__xludf.DUMMYFUNCTION("""COMPUTED_VALUE"""),625.31)</f>
        <v>625.31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IFERROR(__xludf.DUMMYFUNCTION("""COMPUTED_VALUE"""),632.43)</f>
        <v>632.43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IFERROR(__xludf.DUMMYFUNCTION("""COMPUTED_VALUE"""),645.89)</f>
        <v>645.89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IFERROR(__xludf.DUMMYFUNCTION("""COMPUTED_VALUE"""),640.37)</f>
        <v>640.37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IFERROR(__xludf.DUMMYFUNCTION("""COMPUTED_VALUE"""),640.1)</f>
        <v>640.1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IFERROR(__xludf.DUMMYFUNCTION("""COMPUTED_VALUE"""),640.9)</f>
        <v>640.9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IFERROR(__xludf.DUMMYFUNCTION("""COMPUTED_VALUE"""),645.05)</f>
        <v>645.05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IFERROR(__xludf.DUMMYFUNCTION("""COMPUTED_VALUE"""),654.32)</f>
        <v>654.32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IFERROR(__xludf.DUMMYFUNCTION("""COMPUTED_VALUE"""),648.79)</f>
        <v>648.79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IFERROR(__xludf.DUMMYFUNCTION("""COMPUTED_VALUE"""),649.1)</f>
        <v>649.1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IFERROR(__xludf.DUMMYFUNCTION("""COMPUTED_VALUE"""),647.13)</f>
        <v>647.13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IFERROR(__xludf.DUMMYFUNCTION("""COMPUTED_VALUE"""),663.14)</f>
        <v>663.14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IFERROR(__xludf.DUMMYFUNCTION("""COMPUTED_VALUE"""),652.01)</f>
        <v>652.01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IFERROR(__xludf.DUMMYFUNCTION("""COMPUTED_VALUE"""),655.98)</f>
        <v>655.98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IFERROR(__xludf.DUMMYFUNCTION("""COMPUTED_VALUE"""),680.15)</f>
        <v>680.15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IFERROR(__xludf.DUMMYFUNCTION("""COMPUTED_VALUE"""),673.65)</f>
        <v>673.65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IFERROR(__xludf.DUMMYFUNCTION("""COMPUTED_VALUE"""),683.79)</f>
        <v>683.79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IFERROR(__xludf.DUMMYFUNCTION("""COMPUTED_VALUE"""),684.92)</f>
        <v>684.92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IFERROR(__xludf.DUMMYFUNCTION("""COMPUTED_VALUE"""),714.94)</f>
        <v>714.94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IFERROR(__xludf.DUMMYFUNCTION("""COMPUTED_VALUE"""),705.07)</f>
        <v>705.07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IFERROR(__xludf.DUMMYFUNCTION("""COMPUTED_VALUE"""),706.42)</f>
        <v>706.42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IFERROR(__xludf.DUMMYFUNCTION("""COMPUTED_VALUE"""),713.54)</f>
        <v>713.54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IFERROR(__xludf.DUMMYFUNCTION("""COMPUTED_VALUE"""),703.26)</f>
        <v>703.26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IFERROR(__xludf.DUMMYFUNCTION("""COMPUTED_VALUE"""),704.81)</f>
        <v>704.81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IFERROR(__xludf.DUMMYFUNCTION("""COMPUTED_VALUE"""),725.69)</f>
        <v>725.69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IFERROR(__xludf.DUMMYFUNCTION("""COMPUTED_VALUE"""),724.21)</f>
        <v>724.21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IFERROR(__xludf.DUMMYFUNCTION("""COMPUTED_VALUE"""),715.39)</f>
        <v>715.39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IFERROR(__xludf.DUMMYFUNCTION("""COMPUTED_VALUE"""),714.08)</f>
        <v>714.08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IFERROR(__xludf.DUMMYFUNCTION("""COMPUTED_VALUE"""),681.9)</f>
        <v>681.9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IFERROR(__xludf.DUMMYFUNCTION("""COMPUTED_VALUE"""),667.26)</f>
        <v>667.26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IFERROR(__xludf.DUMMYFUNCTION("""COMPUTED_VALUE"""),659.87)</f>
        <v>659.87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IFERROR(__xludf.DUMMYFUNCTION("""COMPUTED_VALUE"""),665.86)</f>
        <v>665.86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IFERROR(__xludf.DUMMYFUNCTION("""COMPUTED_VALUE"""),677.59)</f>
        <v>677.59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IFERROR(__xludf.DUMMYFUNCTION("""COMPUTED_VALUE"""),667.53)</f>
        <v>667.53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IFERROR(__xludf.DUMMYFUNCTION("""COMPUTED_VALUE"""),668.24)</f>
        <v>668.24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IFERROR(__xludf.DUMMYFUNCTION("""COMPUTED_VALUE"""),679.06)</f>
        <v>679.06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IFERROR(__xludf.DUMMYFUNCTION("""COMPUTED_VALUE"""),680.23)</f>
        <v>680.23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IFERROR(__xludf.DUMMYFUNCTION("""COMPUTED_VALUE"""),678.08)</f>
        <v>678.08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IFERROR(__xludf.DUMMYFUNCTION("""COMPUTED_VALUE"""),651.72)</f>
        <v>651.72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IFERROR(__xludf.DUMMYFUNCTION("""COMPUTED_VALUE"""),668.93)</f>
        <v>668.93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IFERROR(__xludf.DUMMYFUNCTION("""COMPUTED_VALUE"""),662.66)</f>
        <v>662.66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IFERROR(__xludf.DUMMYFUNCTION("""COMPUTED_VALUE"""),650.9)</f>
        <v>650.9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IFERROR(__xludf.DUMMYFUNCTION("""COMPUTED_VALUE"""),639.55)</f>
        <v>639.55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IFERROR(__xludf.DUMMYFUNCTION("""COMPUTED_VALUE"""),649.02)</f>
        <v>649.02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IFERROR(__xludf.DUMMYFUNCTION("""COMPUTED_VALUE"""),618.53)</f>
        <v>618.53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IFERROR(__xludf.DUMMYFUNCTION("""COMPUTED_VALUE"""),651.86)</f>
        <v>651.86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IFERROR(__xludf.DUMMYFUNCTION("""COMPUTED_VALUE"""),653.16)</f>
        <v>653.16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IFERROR(__xludf.DUMMYFUNCTION("""COMPUTED_VALUE"""),637.16)</f>
        <v>637.16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IFERROR(__xludf.DUMMYFUNCTION("""COMPUTED_VALUE"""),627.78)</f>
        <v>627.78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IFERROR(__xludf.DUMMYFUNCTION("""COMPUTED_VALUE"""),629.58)</f>
        <v>629.58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IFERROR(__xludf.DUMMYFUNCTION("""COMPUTED_VALUE"""),632.46)</f>
        <v>632.46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IFERROR(__xludf.DUMMYFUNCTION("""COMPUTED_VALUE"""),637.34)</f>
        <v>637.34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IFERROR(__xludf.DUMMYFUNCTION("""COMPUTED_VALUE"""),614.03)</f>
        <v>614.03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IFERROR(__xludf.DUMMYFUNCTION("""COMPUTED_VALUE"""),601.59)</f>
        <v>601.59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IFERROR(__xludf.DUMMYFUNCTION("""COMPUTED_VALUE"""),599.89)</f>
        <v>599.89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IFERROR(__xludf.DUMMYFUNCTION("""COMPUTED_VALUE"""),586.24)</f>
        <v>586.24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IFERROR(__xludf.DUMMYFUNCTION("""COMPUTED_VALUE"""),570.77)</f>
        <v>570.77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IFERROR(__xludf.DUMMYFUNCTION("""COMPUTED_VALUE"""),564.52)</f>
        <v>564.52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IFERROR(__xludf.DUMMYFUNCTION("""COMPUTED_VALUE"""),569.63)</f>
        <v>569.63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IFERROR(__xludf.DUMMYFUNCTION("""COMPUTED_VALUE"""),564.95)</f>
        <v>564.95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IFERROR(__xludf.DUMMYFUNCTION("""COMPUTED_VALUE"""),560.44)</f>
        <v>560.44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IFERROR(__xludf.DUMMYFUNCTION("""COMPUTED_VALUE"""),570.01)</f>
        <v>570.01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IFERROR(__xludf.DUMMYFUNCTION("""COMPUTED_VALUE"""),589.56)</f>
        <v>589.56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IFERROR(__xludf.DUMMYFUNCTION("""COMPUTED_VALUE"""),609.27)</f>
        <v>609.27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IFERROR(__xludf.DUMMYFUNCTION("""COMPUTED_VALUE"""),603.8)</f>
        <v>603.8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IFERROR(__xludf.DUMMYFUNCTION("""COMPUTED_VALUE"""),608.74)</f>
        <v>608.74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IFERROR(__xludf.DUMMYFUNCTION("""COMPUTED_VALUE"""),603.93)</f>
        <v>603.93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IFERROR(__xludf.DUMMYFUNCTION("""COMPUTED_VALUE"""),618.84)</f>
        <v>618.84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IFERROR(__xludf.DUMMYFUNCTION("""COMPUTED_VALUE"""),631.11)</f>
        <v>631.11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IFERROR(__xludf.DUMMYFUNCTION("""COMPUTED_VALUE"""),626.46)</f>
        <v>626.46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IFERROR(__xludf.DUMMYFUNCTION("""COMPUTED_VALUE"""),625.26)</f>
        <v>625.26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IFERROR(__xludf.DUMMYFUNCTION("""COMPUTED_VALUE"""),625.27)</f>
        <v>625.27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IFERROR(__xludf.DUMMYFUNCTION("""COMPUTED_VALUE"""),621.38)</f>
        <v>621.38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IFERROR(__xludf.DUMMYFUNCTION("""COMPUTED_VALUE"""),637.3)</f>
        <v>637.3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IFERROR(__xludf.DUMMYFUNCTION("""COMPUTED_VALUE"""),649.65)</f>
        <v>649.65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IFERROR(__xludf.DUMMYFUNCTION("""COMPUTED_VALUE"""),649.62)</f>
        <v>649.62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IFERROR(__xludf.DUMMYFUNCTION("""COMPUTED_VALUE"""),632.51)</f>
        <v>632.51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IFERROR(__xludf.DUMMYFUNCTION("""COMPUTED_VALUE"""),627.49)</f>
        <v>627.49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IFERROR(__xludf.DUMMYFUNCTION("""COMPUTED_VALUE"""),595.38)</f>
        <v>595.38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IFERROR(__xludf.DUMMYFUNCTION("""COMPUTED_VALUE"""),586.28)</f>
        <v>586.28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IFERROR(__xludf.DUMMYFUNCTION("""COMPUTED_VALUE"""),589.09)</f>
        <v>589.09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IFERROR(__xludf.DUMMYFUNCTION("""COMPUTED_VALUE"""),575.45)</f>
        <v>575.45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IFERROR(__xludf.DUMMYFUNCTION("""COMPUTED_VALUE"""),576.58)</f>
        <v>576.58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IFERROR(__xludf.DUMMYFUNCTION("""COMPUTED_VALUE"""),576.59)</f>
        <v>576.59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IFERROR(__xludf.DUMMYFUNCTION("""COMPUTED_VALUE"""),585.38)</f>
        <v>585.38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IFERROR(__xludf.DUMMYFUNCTION("""COMPUTED_VALUE"""),579.78)</f>
        <v>579.78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IFERROR(__xludf.DUMMYFUNCTION("""COMPUTED_VALUE"""),583.8)</f>
        <v>583.8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IFERROR(__xludf.DUMMYFUNCTION("""COMPUTED_VALUE"""),577.83)</f>
        <v>577.83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IFERROR(__xludf.DUMMYFUNCTION("""COMPUTED_VALUE"""),583.73)</f>
        <v>583.73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IFERROR(__xludf.DUMMYFUNCTION("""COMPUTED_VALUE"""),612.01)</f>
        <v>612.01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IFERROR(__xludf.DUMMYFUNCTION("""COMPUTED_VALUE"""),609.67)</f>
        <v>609.67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IFERROR(__xludf.DUMMYFUNCTION("""COMPUTED_VALUE"""),593.91)</f>
        <v>593.91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IFERROR(__xludf.DUMMYFUNCTION("""COMPUTED_VALUE"""),591.68)</f>
        <v>591.68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IFERROR(__xludf.DUMMYFUNCTION("""COMPUTED_VALUE"""),579.75)</f>
        <v>579.75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IFERROR(__xludf.DUMMYFUNCTION("""COMPUTED_VALUE"""),561.97)</f>
        <v>561.97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IFERROR(__xludf.DUMMYFUNCTION("""COMPUTED_VALUE"""),532.0)</f>
        <v>532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IFERROR(__xludf.DUMMYFUNCTION("""COMPUTED_VALUE"""),521.1)</f>
        <v>521.1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IFERROR(__xludf.DUMMYFUNCTION("""COMPUTED_VALUE"""),544.1)</f>
        <v>544.1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IFERROR(__xludf.DUMMYFUNCTION("""COMPUTED_VALUE"""),533.2)</f>
        <v>533.2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IFERROR(__xludf.DUMMYFUNCTION("""COMPUTED_VALUE"""),546.8)</f>
        <v>546.8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IFERROR(__xludf.DUMMYFUNCTION("""COMPUTED_VALUE"""),526.5)</f>
        <v>526.5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IFERROR(__xludf.DUMMYFUNCTION("""COMPUTED_VALUE"""),516.7)</f>
        <v>516.7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IFERROR(__xludf.DUMMYFUNCTION("""COMPUTED_VALUE"""),520.3)</f>
        <v>520.3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IFERROR(__xludf.DUMMYFUNCTION("""COMPUTED_VALUE"""),518.65)</f>
        <v>518.65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IFERROR(__xludf.DUMMYFUNCTION("""COMPUTED_VALUE"""),529.8)</f>
        <v>529.8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IFERROR(__xludf.DUMMYFUNCTION("""COMPUTED_VALUE"""),527.45)</f>
        <v>527.45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IFERROR(__xludf.DUMMYFUNCTION("""COMPUTED_VALUE"""),511.65)</f>
        <v>511.65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IFERROR(__xludf.DUMMYFUNCTION("""COMPUTED_VALUE"""),530.1)</f>
        <v>530.1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IFERROR(__xludf.DUMMYFUNCTION("""COMPUTED_VALUE"""),553.5)</f>
        <v>553.5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IFERROR(__xludf.DUMMYFUNCTION("""COMPUTED_VALUE"""),538.3)</f>
        <v>538.3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IFERROR(__xludf.DUMMYFUNCTION("""COMPUTED_VALUE"""),543.75)</f>
        <v>543.75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IFERROR(__xludf.DUMMYFUNCTION("""COMPUTED_VALUE"""),546.15)</f>
        <v>546.15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IFERROR(__xludf.DUMMYFUNCTION("""COMPUTED_VALUE"""),576.75)</f>
        <v>576.75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IFERROR(__xludf.DUMMYFUNCTION("""COMPUTED_VALUE"""),571.3)</f>
        <v>571.3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IFERROR(__xludf.DUMMYFUNCTION("""COMPUTED_VALUE"""),566.35)</f>
        <v>566.35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IFERROR(__xludf.DUMMYFUNCTION("""COMPUTED_VALUE"""),559.55)</f>
        <v>559.55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IFERROR(__xludf.DUMMYFUNCTION("""COMPUTED_VALUE"""),560.8)</f>
        <v>560.8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IFERROR(__xludf.DUMMYFUNCTION("""COMPUTED_VALUE"""),538.55)</f>
        <v>538.55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IFERROR(__xludf.DUMMYFUNCTION("""COMPUTED_VALUE"""),547.15)</f>
        <v>547.15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IFERROR(__xludf.DUMMYFUNCTION("""COMPUTED_VALUE"""),548.65)</f>
        <v>548.65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IFERROR(__xludf.DUMMYFUNCTION("""COMPUTED_VALUE"""),539.15)</f>
        <v>539.15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IFERROR(__xludf.DUMMYFUNCTION("""COMPUTED_VALUE"""),550.35)</f>
        <v>550.35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IFERROR(__xludf.DUMMYFUNCTION("""COMPUTED_VALUE"""),553.35)</f>
        <v>553.35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IFERROR(__xludf.DUMMYFUNCTION("""COMPUTED_VALUE"""),557.8)</f>
        <v>557.8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IFERROR(__xludf.DUMMYFUNCTION("""COMPUTED_VALUE"""),580.85)</f>
        <v>580.85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IFERROR(__xludf.DUMMYFUNCTION("""COMPUTED_VALUE"""),585.1)</f>
        <v>585.1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IFERROR(__xludf.DUMMYFUNCTION("""COMPUTED_VALUE"""),577.2)</f>
        <v>577.2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IFERROR(__xludf.DUMMYFUNCTION("""COMPUTED_VALUE"""),574.25)</f>
        <v>574.25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IFERROR(__xludf.DUMMYFUNCTION("""COMPUTED_VALUE"""),606.8)</f>
        <v>606.8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IFERROR(__xludf.DUMMYFUNCTION("""COMPUTED_VALUE"""),617.3)</f>
        <v>617.3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IFERROR(__xludf.DUMMYFUNCTION("""COMPUTED_VALUE"""),621.3)</f>
        <v>621.3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IFERROR(__xludf.DUMMYFUNCTION("""COMPUTED_VALUE"""),632.9)</f>
        <v>632.9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IFERROR(__xludf.DUMMYFUNCTION("""COMPUTED_VALUE"""),631.3)</f>
        <v>631.3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IFERROR(__xludf.DUMMYFUNCTION("""COMPUTED_VALUE"""),644.35)</f>
        <v>644.35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IFERROR(__xludf.DUMMYFUNCTION("""COMPUTED_VALUE"""),630.85)</f>
        <v>630.85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IFERROR(__xludf.DUMMYFUNCTION("""COMPUTED_VALUE"""),625.6)</f>
        <v>625.6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IFERROR(__xludf.DUMMYFUNCTION("""COMPUTED_VALUE"""),638.25)</f>
        <v>638.25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IFERROR(__xludf.DUMMYFUNCTION("""COMPUTED_VALUE"""),636.95)</f>
        <v>636.95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IFERROR(__xludf.DUMMYFUNCTION("""COMPUTED_VALUE"""),619.55)</f>
        <v>619.55</v>
      </c>
    </row>
    <row r="544">
      <c r="A544" s="4">
        <f>IFERROR(__xludf.DUMMYFUNCTION("""COMPUTED_VALUE"""),45734.64583333333)</f>
        <v>45734.64583</v>
      </c>
      <c r="B544" s="5">
        <f>IFERROR(__xludf.DUMMYFUNCTION("""COMPUTED_VALUE"""),642.3)</f>
        <v>642.3</v>
      </c>
    </row>
    <row r="545">
      <c r="A545" s="4">
        <f>IFERROR(__xludf.DUMMYFUNCTION("""COMPUTED_VALUE"""),45735.64583333333)</f>
        <v>45735.64583</v>
      </c>
      <c r="B545" s="5">
        <f>IFERROR(__xludf.DUMMYFUNCTION("""COMPUTED_VALUE"""),667.95)</f>
        <v>667.95</v>
      </c>
    </row>
    <row r="546">
      <c r="A546" s="4">
        <f>IFERROR(__xludf.DUMMYFUNCTION("""COMPUTED_VALUE"""),45736.64583333333)</f>
        <v>45736.64583</v>
      </c>
      <c r="B546" s="5">
        <f>IFERROR(__xludf.DUMMYFUNCTION("""COMPUTED_VALUE"""),667.9)</f>
        <v>667.9</v>
      </c>
    </row>
    <row r="547">
      <c r="A547" s="4">
        <f>IFERROR(__xludf.DUMMYFUNCTION("""COMPUTED_VALUE"""),45737.64583333333)</f>
        <v>45737.64583</v>
      </c>
      <c r="B547" s="5">
        <f>IFERROR(__xludf.DUMMYFUNCTION("""COMPUTED_VALUE"""),676.8)</f>
        <v>676.8</v>
      </c>
    </row>
    <row r="548">
      <c r="A548" s="4">
        <f>IFERROR(__xludf.DUMMYFUNCTION("""COMPUTED_VALUE"""),45740.64583333333)</f>
        <v>45740.64583</v>
      </c>
      <c r="B548" s="5">
        <f>IFERROR(__xludf.DUMMYFUNCTION("""COMPUTED_VALUE"""),682.0)</f>
        <v>682</v>
      </c>
    </row>
    <row r="549">
      <c r="A549" s="4">
        <f>IFERROR(__xludf.DUMMYFUNCTION("""COMPUTED_VALUE"""),45741.64583333333)</f>
        <v>45741.64583</v>
      </c>
      <c r="B549" s="5">
        <f>IFERROR(__xludf.DUMMYFUNCTION("""COMPUTED_VALUE"""),678.35)</f>
        <v>678.35</v>
      </c>
    </row>
    <row r="550">
      <c r="A550" s="4">
        <f>IFERROR(__xludf.DUMMYFUNCTION("""COMPUTED_VALUE"""),45742.64583333333)</f>
        <v>45742.64583</v>
      </c>
      <c r="B550" s="5">
        <f>IFERROR(__xludf.DUMMYFUNCTION("""COMPUTED_VALUE"""),672.0)</f>
        <v>672</v>
      </c>
    </row>
    <row r="551">
      <c r="A551" s="4">
        <f>IFERROR(__xludf.DUMMYFUNCTION("""COMPUTED_VALUE"""),45743.64583333333)</f>
        <v>45743.64583</v>
      </c>
      <c r="B551" s="5">
        <f>IFERROR(__xludf.DUMMYFUNCTION("""COMPUTED_VALUE"""),678.5)</f>
        <v>678.5</v>
      </c>
    </row>
    <row r="552">
      <c r="A552" s="4">
        <f>IFERROR(__xludf.DUMMYFUNCTION("""COMPUTED_VALUE"""),45744.64583333333)</f>
        <v>45744.64583</v>
      </c>
      <c r="B552" s="5">
        <f>IFERROR(__xludf.DUMMYFUNCTION("""COMPUTED_VALUE"""),656.0)</f>
        <v>656</v>
      </c>
    </row>
    <row r="553">
      <c r="A553" s="4">
        <f>IFERROR(__xludf.DUMMYFUNCTION("""COMPUTED_VALUE"""),45748.64583333333)</f>
        <v>45748.64583</v>
      </c>
      <c r="B553" s="5">
        <f>IFERROR(__xludf.DUMMYFUNCTION("""COMPUTED_VALUE"""),637.45)</f>
        <v>637.45</v>
      </c>
    </row>
    <row r="554">
      <c r="A554" s="4">
        <f>IFERROR(__xludf.DUMMYFUNCTION("""COMPUTED_VALUE"""),45749.64583333333)</f>
        <v>45749.64583</v>
      </c>
      <c r="B554" s="5">
        <f>IFERROR(__xludf.DUMMYFUNCTION("""COMPUTED_VALUE"""),639.4)</f>
        <v>639.4</v>
      </c>
    </row>
    <row r="555">
      <c r="A555" s="4">
        <f>IFERROR(__xludf.DUMMYFUNCTION("""COMPUTED_VALUE"""),45750.64583333333)</f>
        <v>45750.64583</v>
      </c>
      <c r="B555" s="5">
        <f>IFERROR(__xludf.DUMMYFUNCTION("""COMPUTED_VALUE"""),654.15)</f>
        <v>654.15</v>
      </c>
    </row>
    <row r="556">
      <c r="A556" s="4">
        <f>IFERROR(__xludf.DUMMYFUNCTION("""COMPUTED_VALUE"""),45751.64583333333)</f>
        <v>45751.64583</v>
      </c>
      <c r="B556" s="5">
        <f>IFERROR(__xludf.DUMMYFUNCTION("""COMPUTED_VALUE"""),653.6)</f>
        <v>653.6</v>
      </c>
    </row>
    <row r="557">
      <c r="A557" s="4">
        <f>IFERROR(__xludf.DUMMYFUNCTION("""COMPUTED_VALUE"""),45754.64583333333)</f>
        <v>45754.64583</v>
      </c>
      <c r="B557" s="5">
        <f>IFERROR(__xludf.DUMMYFUNCTION("""COMPUTED_VALUE"""),614.0)</f>
        <v>614</v>
      </c>
    </row>
    <row r="558">
      <c r="A558" s="4">
        <f>IFERROR(__xludf.DUMMYFUNCTION("""COMPUTED_VALUE"""),45755.64583333333)</f>
        <v>45755.64583</v>
      </c>
      <c r="B558" s="5">
        <f>IFERROR(__xludf.DUMMYFUNCTION("""COMPUTED_VALUE"""),641.45)</f>
        <v>641.45</v>
      </c>
    </row>
    <row r="559">
      <c r="A559" s="4">
        <f>IFERROR(__xludf.DUMMYFUNCTION("""COMPUTED_VALUE"""),45756.64583333333)</f>
        <v>45756.64583</v>
      </c>
      <c r="B559" s="5">
        <f>IFERROR(__xludf.DUMMYFUNCTION("""COMPUTED_VALUE"""),624.55)</f>
        <v>624.55</v>
      </c>
    </row>
    <row r="560">
      <c r="A560" s="4">
        <f>IFERROR(__xludf.DUMMYFUNCTION("""COMPUTED_VALUE"""),45758.64583333333)</f>
        <v>45758.64583</v>
      </c>
      <c r="B560" s="5">
        <f>IFERROR(__xludf.DUMMYFUNCTION("""COMPUTED_VALUE"""),638.8)</f>
        <v>638.8</v>
      </c>
    </row>
    <row r="561">
      <c r="A561" s="4">
        <f>IFERROR(__xludf.DUMMYFUNCTION("""COMPUTED_VALUE"""),45762.64583333333)</f>
        <v>45762.64583</v>
      </c>
      <c r="B561" s="5">
        <f>IFERROR(__xludf.DUMMYFUNCTION("""COMPUTED_VALUE"""),672.0)</f>
        <v>672</v>
      </c>
    </row>
    <row r="562">
      <c r="A562" s="4">
        <f>IFERROR(__xludf.DUMMYFUNCTION("""COMPUTED_VALUE"""),45763.64583333333)</f>
        <v>45763.64583</v>
      </c>
      <c r="B562" s="5">
        <f>IFERROR(__xludf.DUMMYFUNCTION("""COMPUTED_VALUE"""),676.05)</f>
        <v>676.05</v>
      </c>
    </row>
    <row r="563">
      <c r="A563" s="4">
        <f>IFERROR(__xludf.DUMMYFUNCTION("""COMPUTED_VALUE"""),45764.64583333333)</f>
        <v>45764.64583</v>
      </c>
      <c r="B563" s="5">
        <f>IFERROR(__xludf.DUMMYFUNCTION("""COMPUTED_VALUE"""),691.75)</f>
        <v>691.75</v>
      </c>
    </row>
    <row r="564">
      <c r="A564" s="4">
        <f>IFERROR(__xludf.DUMMYFUNCTION("""COMPUTED_VALUE"""),45768.64583333333)</f>
        <v>45768.64583</v>
      </c>
      <c r="B564" s="5">
        <f>IFERROR(__xludf.DUMMYFUNCTION("""COMPUTED_VALUE"""),703.0)</f>
        <v>703</v>
      </c>
    </row>
    <row r="565">
      <c r="A565" s="4">
        <f>IFERROR(__xludf.DUMMYFUNCTION("""COMPUTED_VALUE"""),45769.64583333333)</f>
        <v>45769.64583</v>
      </c>
      <c r="B565" s="5">
        <f>IFERROR(__xludf.DUMMYFUNCTION("""COMPUTED_VALUE"""),703.5)</f>
        <v>703.5</v>
      </c>
    </row>
    <row r="566">
      <c r="A566" s="4">
        <f>IFERROR(__xludf.DUMMYFUNCTION("""COMPUTED_VALUE"""),45770.64583333333)</f>
        <v>45770.64583</v>
      </c>
      <c r="B566" s="5">
        <f>IFERROR(__xludf.DUMMYFUNCTION("""COMPUTED_VALUE"""),703.9)</f>
        <v>703.9</v>
      </c>
    </row>
    <row r="567">
      <c r="A567" s="4">
        <f>IFERROR(__xludf.DUMMYFUNCTION("""COMPUTED_VALUE"""),45771.64583333333)</f>
        <v>45771.64583</v>
      </c>
      <c r="B567" s="5">
        <f>IFERROR(__xludf.DUMMYFUNCTION("""COMPUTED_VALUE"""),696.65)</f>
        <v>696.65</v>
      </c>
    </row>
    <row r="568">
      <c r="A568" s="4">
        <f>IFERROR(__xludf.DUMMYFUNCTION("""COMPUTED_VALUE"""),45772.64583333333)</f>
        <v>45772.64583</v>
      </c>
      <c r="B568" s="5">
        <f>IFERROR(__xludf.DUMMYFUNCTION("""COMPUTED_VALUE"""),655.2)</f>
        <v>655.2</v>
      </c>
    </row>
    <row r="569">
      <c r="A569" s="4">
        <f>IFERROR(__xludf.DUMMYFUNCTION("""COMPUTED_VALUE"""),45775.64583333333)</f>
        <v>45775.64583</v>
      </c>
      <c r="B569" s="5">
        <f>IFERROR(__xludf.DUMMYFUNCTION("""COMPUTED_VALUE"""),622.0)</f>
        <v>622</v>
      </c>
    </row>
    <row r="570">
      <c r="A570" s="4">
        <f>IFERROR(__xludf.DUMMYFUNCTION("""COMPUTED_VALUE"""),45776.64583333333)</f>
        <v>45776.64583</v>
      </c>
      <c r="B570" s="5">
        <f>IFERROR(__xludf.DUMMYFUNCTION("""COMPUTED_VALUE"""),614.7)</f>
        <v>614.7</v>
      </c>
    </row>
    <row r="571">
      <c r="A571" s="4">
        <f>IFERROR(__xludf.DUMMYFUNCTION("""COMPUTED_VALUE"""),45777.64583333333)</f>
        <v>45777.64583</v>
      </c>
      <c r="B571" s="5">
        <f>IFERROR(__xludf.DUMMYFUNCTION("""COMPUTED_VALUE"""),611.7)</f>
        <v>611.7</v>
      </c>
    </row>
    <row r="572">
      <c r="A572" s="4">
        <f>IFERROR(__xludf.DUMMYFUNCTION("""COMPUTED_VALUE"""),45779.64583333333)</f>
        <v>45779.64583</v>
      </c>
      <c r="B572" s="5">
        <f>IFERROR(__xludf.DUMMYFUNCTION("""COMPUTED_VALUE"""),604.2)</f>
        <v>604.2</v>
      </c>
    </row>
    <row r="573">
      <c r="A573" s="4">
        <f>IFERROR(__xludf.DUMMYFUNCTION("""COMPUTED_VALUE"""),45782.64583333333)</f>
        <v>45782.64583</v>
      </c>
      <c r="B573" s="5">
        <f>IFERROR(__xludf.DUMMYFUNCTION("""COMPUTED_VALUE"""),628.85)</f>
        <v>628.85</v>
      </c>
    </row>
    <row r="574">
      <c r="A574" s="4">
        <f>IFERROR(__xludf.DUMMYFUNCTION("""COMPUTED_VALUE"""),45783.64583333333)</f>
        <v>45783.64583</v>
      </c>
      <c r="B574" s="5">
        <f>IFERROR(__xludf.DUMMYFUNCTION("""COMPUTED_VALUE"""),623.45)</f>
        <v>623.45</v>
      </c>
    </row>
    <row r="575">
      <c r="A575" s="4">
        <f>IFERROR(__xludf.DUMMYFUNCTION("""COMPUTED_VALUE"""),45784.64583333333)</f>
        <v>45784.64583</v>
      </c>
      <c r="B575" s="5">
        <f>IFERROR(__xludf.DUMMYFUNCTION("""COMPUTED_VALUE"""),636.65)</f>
        <v>636.65</v>
      </c>
    </row>
    <row r="576">
      <c r="A576" s="4">
        <f>IFERROR(__xludf.DUMMYFUNCTION("""COMPUTED_VALUE"""),45785.64583333333)</f>
        <v>45785.64583</v>
      </c>
      <c r="B576" s="5">
        <f>IFERROR(__xludf.DUMMYFUNCTION("""COMPUTED_VALUE"""),615.8)</f>
        <v>615.8</v>
      </c>
    </row>
    <row r="577">
      <c r="A577" s="4">
        <f>IFERROR(__xludf.DUMMYFUNCTION("""COMPUTED_VALUE"""),45786.64583333333)</f>
        <v>45786.64583</v>
      </c>
      <c r="B577" s="5">
        <f>IFERROR(__xludf.DUMMYFUNCTION("""COMPUTED_VALUE"""),601.45)</f>
        <v>601.45</v>
      </c>
    </row>
    <row r="578">
      <c r="A578" s="4">
        <f>IFERROR(__xludf.DUMMYFUNCTION("""COMPUTED_VALUE"""),45789.64583333333)</f>
        <v>45789.64583</v>
      </c>
      <c r="B578" s="5">
        <f>IFERROR(__xludf.DUMMYFUNCTION("""COMPUTED_VALUE"""),645.95)</f>
        <v>645.95</v>
      </c>
    </row>
    <row r="579">
      <c r="A579" s="4">
        <f>IFERROR(__xludf.DUMMYFUNCTION("""COMPUTED_VALUE"""),45790.64583333333)</f>
        <v>45790.64583</v>
      </c>
      <c r="B579" s="5">
        <f>IFERROR(__xludf.DUMMYFUNCTION("""COMPUTED_VALUE"""),633.6)</f>
        <v>633.6</v>
      </c>
    </row>
    <row r="580">
      <c r="A580" s="4">
        <f>IFERROR(__xludf.DUMMYFUNCTION("""COMPUTED_VALUE"""),45791.64583333333)</f>
        <v>45791.64583</v>
      </c>
      <c r="B580" s="5">
        <f>IFERROR(__xludf.DUMMYFUNCTION("""COMPUTED_VALUE"""),651.95)</f>
        <v>651.95</v>
      </c>
    </row>
    <row r="581">
      <c r="A581" s="4">
        <f>IFERROR(__xludf.DUMMYFUNCTION("""COMPUTED_VALUE"""),45792.64583333333)</f>
        <v>45792.64583</v>
      </c>
      <c r="B581" s="5">
        <f>IFERROR(__xludf.DUMMYFUNCTION("""COMPUTED_VALUE"""),674.8)</f>
        <v>674.8</v>
      </c>
    </row>
    <row r="582">
      <c r="A582" s="4">
        <f>IFERROR(__xludf.DUMMYFUNCTION("""COMPUTED_VALUE"""),45793.64583333333)</f>
        <v>45793.64583</v>
      </c>
      <c r="B582" s="5">
        <f>IFERROR(__xludf.DUMMYFUNCTION("""COMPUTED_VALUE"""),665.5)</f>
        <v>665.5</v>
      </c>
    </row>
    <row r="583">
      <c r="A583" s="4">
        <f>IFERROR(__xludf.DUMMYFUNCTION("""COMPUTED_VALUE"""),45796.64583333333)</f>
        <v>45796.64583</v>
      </c>
      <c r="B583" s="5">
        <f>IFERROR(__xludf.DUMMYFUNCTION("""COMPUTED_VALUE"""),677.8)</f>
        <v>677.8</v>
      </c>
    </row>
    <row r="584">
      <c r="A584" s="4">
        <f>IFERROR(__xludf.DUMMYFUNCTION("""COMPUTED_VALUE"""),45797.64583333333)</f>
        <v>45797.64583</v>
      </c>
      <c r="B584" s="5">
        <f>IFERROR(__xludf.DUMMYFUNCTION("""COMPUTED_VALUE"""),658.35)</f>
        <v>658.35</v>
      </c>
    </row>
    <row r="585">
      <c r="A585" s="4">
        <f>IFERROR(__xludf.DUMMYFUNCTION("""COMPUTED_VALUE"""),45798.64583333333)</f>
        <v>45798.64583</v>
      </c>
      <c r="B585" s="5">
        <f>IFERROR(__xludf.DUMMYFUNCTION("""COMPUTED_VALUE"""),658.0)</f>
        <v>658</v>
      </c>
    </row>
    <row r="586">
      <c r="A586" s="4">
        <f>IFERROR(__xludf.DUMMYFUNCTION("""COMPUTED_VALUE"""),45799.64583333333)</f>
        <v>45799.64583</v>
      </c>
      <c r="B586" s="5">
        <f>IFERROR(__xludf.DUMMYFUNCTION("""COMPUTED_VALUE"""),649.75)</f>
        <v>649.75</v>
      </c>
    </row>
    <row r="587">
      <c r="A587" s="4">
        <f>IFERROR(__xludf.DUMMYFUNCTION("""COMPUTED_VALUE"""),45800.64583333333)</f>
        <v>45800.64583</v>
      </c>
      <c r="B587" s="5">
        <f>IFERROR(__xludf.DUMMYFUNCTION("""COMPUTED_VALUE"""),659.85)</f>
        <v>659.85</v>
      </c>
    </row>
    <row r="588">
      <c r="A588" s="4">
        <f>IFERROR(__xludf.DUMMYFUNCTION("""COMPUTED_VALUE"""),45803.64583333333)</f>
        <v>45803.64583</v>
      </c>
      <c r="B588" s="5">
        <f>IFERROR(__xludf.DUMMYFUNCTION("""COMPUTED_VALUE"""),664.5)</f>
        <v>664.5</v>
      </c>
    </row>
    <row r="589">
      <c r="A589" s="4">
        <f>IFERROR(__xludf.DUMMYFUNCTION("""COMPUTED_VALUE"""),45804.64583333333)</f>
        <v>45804.64583</v>
      </c>
      <c r="B589" s="5">
        <f>IFERROR(__xludf.DUMMYFUNCTION("""COMPUTED_VALUE"""),661.9)</f>
        <v>661.9</v>
      </c>
    </row>
    <row r="590">
      <c r="A590" s="4">
        <f>IFERROR(__xludf.DUMMYFUNCTION("""COMPUTED_VALUE"""),45805.64583333333)</f>
        <v>45805.64583</v>
      </c>
      <c r="B590" s="5">
        <f>IFERROR(__xludf.DUMMYFUNCTION("""COMPUTED_VALUE"""),655.7)</f>
        <v>655.7</v>
      </c>
    </row>
    <row r="591">
      <c r="A591" s="4">
        <f>IFERROR(__xludf.DUMMYFUNCTION("""COMPUTED_VALUE"""),45806.64583333333)</f>
        <v>45806.64583</v>
      </c>
      <c r="B591" s="5">
        <f>IFERROR(__xludf.DUMMYFUNCTION("""COMPUTED_VALUE"""),652.25)</f>
        <v>652.25</v>
      </c>
    </row>
    <row r="592">
      <c r="A592" s="4">
        <f>IFERROR(__xludf.DUMMYFUNCTION("""COMPUTED_VALUE"""),45807.64583333333)</f>
        <v>45807.64583</v>
      </c>
      <c r="B592" s="5">
        <f>IFERROR(__xludf.DUMMYFUNCTION("""COMPUTED_VALUE"""),639.35)</f>
        <v>639.35</v>
      </c>
    </row>
    <row r="593">
      <c r="A593" s="4">
        <f>IFERROR(__xludf.DUMMYFUNCTION("""COMPUTED_VALUE"""),45810.64583333333)</f>
        <v>45810.64583</v>
      </c>
      <c r="B593" s="5">
        <f>IFERROR(__xludf.DUMMYFUNCTION("""COMPUTED_VALUE"""),642.55)</f>
        <v>642.55</v>
      </c>
    </row>
    <row r="594">
      <c r="A594" s="4">
        <f>IFERROR(__xludf.DUMMYFUNCTION("""COMPUTED_VALUE"""),45811.64583333333)</f>
        <v>45811.64583</v>
      </c>
      <c r="B594" s="5">
        <f>IFERROR(__xludf.DUMMYFUNCTION("""COMPUTED_VALUE"""),648.25)</f>
        <v>648.25</v>
      </c>
    </row>
    <row r="595">
      <c r="A595" s="4">
        <f>IFERROR(__xludf.DUMMYFUNCTION("""COMPUTED_VALUE"""),45812.64583333333)</f>
        <v>45812.64583</v>
      </c>
      <c r="B595" s="5">
        <f>IFERROR(__xludf.DUMMYFUNCTION("""COMPUTED_VALUE"""),641.2)</f>
        <v>641.2</v>
      </c>
    </row>
    <row r="596">
      <c r="A596" s="4">
        <f>IFERROR(__xludf.DUMMYFUNCTION("""COMPUTED_VALUE"""),45813.64583333333)</f>
        <v>45813.64583</v>
      </c>
      <c r="B596" s="5">
        <f>IFERROR(__xludf.DUMMYFUNCTION("""COMPUTED_VALUE"""),651.45)</f>
        <v>651.45</v>
      </c>
    </row>
    <row r="597">
      <c r="A597" s="4">
        <f>IFERROR(__xludf.DUMMYFUNCTION("""COMPUTED_VALUE"""),45814.64583333333)</f>
        <v>45814.64583</v>
      </c>
      <c r="B597" s="5">
        <f>IFERROR(__xludf.DUMMYFUNCTION("""COMPUTED_VALUE"""),688.25)</f>
        <v>688.25</v>
      </c>
    </row>
    <row r="598">
      <c r="A598" s="4">
        <f>IFERROR(__xludf.DUMMYFUNCTION("""COMPUTED_VALUE"""),45817.64583333333)</f>
        <v>45817.64583</v>
      </c>
      <c r="B598" s="5">
        <f>IFERROR(__xludf.DUMMYFUNCTION("""COMPUTED_VALUE"""),698.0)</f>
        <v>698</v>
      </c>
    </row>
    <row r="599">
      <c r="A599" s="4">
        <f>IFERROR(__xludf.DUMMYFUNCTION("""COMPUTED_VALUE"""),45818.64583333333)</f>
        <v>45818.64583</v>
      </c>
      <c r="B599" s="5">
        <f>IFERROR(__xludf.DUMMYFUNCTION("""COMPUTED_VALUE"""),700.4)</f>
        <v>700.4</v>
      </c>
    </row>
    <row r="600">
      <c r="A600" s="4">
        <f>IFERROR(__xludf.DUMMYFUNCTION("""COMPUTED_VALUE"""),45819.64583333333)</f>
        <v>45819.64583</v>
      </c>
      <c r="B600" s="5">
        <f>IFERROR(__xludf.DUMMYFUNCTION("""COMPUTED_VALUE"""),686.05)</f>
        <v>686.05</v>
      </c>
    </row>
    <row r="601">
      <c r="A601" s="4">
        <f>IFERROR(__xludf.DUMMYFUNCTION("""COMPUTED_VALUE"""),45820.64583333333)</f>
        <v>45820.64583</v>
      </c>
      <c r="B601" s="5">
        <f>IFERROR(__xludf.DUMMYFUNCTION("""COMPUTED_VALUE"""),668.05)</f>
        <v>668.05</v>
      </c>
    </row>
    <row r="602">
      <c r="A602" s="4">
        <f>IFERROR(__xludf.DUMMYFUNCTION("""COMPUTED_VALUE"""),45821.64583333333)</f>
        <v>45821.64583</v>
      </c>
      <c r="B602" s="5">
        <f>IFERROR(__xludf.DUMMYFUNCTION("""COMPUTED_VALUE"""),667.15)</f>
        <v>667.15</v>
      </c>
    </row>
    <row r="603">
      <c r="A603" s="4">
        <f>IFERROR(__xludf.DUMMYFUNCTION("""COMPUTED_VALUE"""),45824.64583333333)</f>
        <v>45824.64583</v>
      </c>
      <c r="B603" s="5">
        <f>IFERROR(__xludf.DUMMYFUNCTION("""COMPUTED_VALUE"""),676.15)</f>
        <v>676.15</v>
      </c>
    </row>
    <row r="604">
      <c r="A604" s="4">
        <f>IFERROR(__xludf.DUMMYFUNCTION("""COMPUTED_VALUE"""),45825.64583333333)</f>
        <v>45825.64583</v>
      </c>
      <c r="B604" s="5">
        <f>IFERROR(__xludf.DUMMYFUNCTION("""COMPUTED_VALUE"""),665.0)</f>
        <v>665</v>
      </c>
    </row>
    <row r="605">
      <c r="A605" s="4">
        <f>IFERROR(__xludf.DUMMYFUNCTION("""COMPUTED_VALUE"""),45826.64583333333)</f>
        <v>45826.64583</v>
      </c>
      <c r="B605" s="5">
        <f>IFERROR(__xludf.DUMMYFUNCTION("""COMPUTED_VALUE"""),662.1)</f>
        <v>662.1</v>
      </c>
    </row>
    <row r="606">
      <c r="A606" s="4">
        <f>IFERROR(__xludf.DUMMYFUNCTION("""COMPUTED_VALUE"""),45827.64583333333)</f>
        <v>45827.64583</v>
      </c>
      <c r="B606" s="5">
        <f>IFERROR(__xludf.DUMMYFUNCTION("""COMPUTED_VALUE"""),652.2)</f>
        <v>652.2</v>
      </c>
    </row>
    <row r="607">
      <c r="A607" s="4">
        <f>IFERROR(__xludf.DUMMYFUNCTION("""COMPUTED_VALUE"""),45828.64583333333)</f>
        <v>45828.64583</v>
      </c>
      <c r="B607" s="5">
        <f>IFERROR(__xludf.DUMMYFUNCTION("""COMPUTED_VALUE"""),666.35)</f>
        <v>666.35</v>
      </c>
    </row>
    <row r="608">
      <c r="A608" s="4">
        <f>IFERROR(__xludf.DUMMYFUNCTION("""COMPUTED_VALUE"""),45831.64583333333)</f>
        <v>45831.64583</v>
      </c>
      <c r="B608" s="5">
        <f>IFERROR(__xludf.DUMMYFUNCTION("""COMPUTED_VALUE"""),661.65)</f>
        <v>661.65</v>
      </c>
    </row>
    <row r="609">
      <c r="A609" s="4">
        <f>IFERROR(__xludf.DUMMYFUNCTION("""COMPUTED_VALUE"""),45832.64583333333)</f>
        <v>45832.64583</v>
      </c>
      <c r="B609" s="5">
        <f>IFERROR(__xludf.DUMMYFUNCTION("""COMPUTED_VALUE"""),676.05)</f>
        <v>676.05</v>
      </c>
    </row>
    <row r="610">
      <c r="A610" s="4">
        <f>IFERROR(__xludf.DUMMYFUNCTION("""COMPUTED_VALUE"""),45833.64583333333)</f>
        <v>45833.64583</v>
      </c>
      <c r="B610" s="5">
        <f>IFERROR(__xludf.DUMMYFUNCTION("""COMPUTED_VALUE"""),675.1)</f>
        <v>675.1</v>
      </c>
    </row>
    <row r="611">
      <c r="A611" s="4">
        <f>IFERROR(__xludf.DUMMYFUNCTION("""COMPUTED_VALUE"""),45834.64583333333)</f>
        <v>45834.64583</v>
      </c>
      <c r="B611" s="5">
        <f>IFERROR(__xludf.DUMMYFUNCTION("""COMPUTED_VALUE"""),703.2)</f>
        <v>703.2</v>
      </c>
    </row>
    <row r="612">
      <c r="A612" s="4">
        <f>IFERROR(__xludf.DUMMYFUNCTION("""COMPUTED_VALUE"""),45835.64583333333)</f>
        <v>45835.64583</v>
      </c>
      <c r="B612" s="5">
        <f>IFERROR(__xludf.DUMMYFUNCTION("""COMPUTED_VALUE"""),699.95)</f>
        <v>699.95</v>
      </c>
    </row>
    <row r="613">
      <c r="A613" s="4">
        <f>IFERROR(__xludf.DUMMYFUNCTION("""COMPUTED_VALUE"""),45838.64583333333)</f>
        <v>45838.64583</v>
      </c>
      <c r="B613" s="5">
        <f>IFERROR(__xludf.DUMMYFUNCTION("""COMPUTED_VALUE"""),706.85)</f>
        <v>706.85</v>
      </c>
    </row>
    <row r="614">
      <c r="A614" s="4">
        <f>IFERROR(__xludf.DUMMYFUNCTION("""COMPUTED_VALUE"""),45839.64583333333)</f>
        <v>45839.64583</v>
      </c>
      <c r="B614" s="5">
        <f>IFERROR(__xludf.DUMMYFUNCTION("""COMPUTED_VALUE"""),696.45)</f>
        <v>696.45</v>
      </c>
    </row>
    <row r="615">
      <c r="A615" s="4">
        <f>IFERROR(__xludf.DUMMYFUNCTION("""COMPUTED_VALUE"""),45840.64583333333)</f>
        <v>45840.64583</v>
      </c>
      <c r="B615" s="5">
        <f>IFERROR(__xludf.DUMMYFUNCTION("""COMPUTED_VALUE"""),676.9)</f>
        <v>676.9</v>
      </c>
    </row>
    <row r="616">
      <c r="A616" s="4">
        <f>IFERROR(__xludf.DUMMYFUNCTION("""COMPUTED_VALUE"""),45841.64583333333)</f>
        <v>45841.64583</v>
      </c>
      <c r="B616" s="5">
        <f>IFERROR(__xludf.DUMMYFUNCTION("""COMPUTED_VALUE"""),675.4)</f>
        <v>675.4</v>
      </c>
    </row>
    <row r="617">
      <c r="A617" s="4">
        <f>IFERROR(__xludf.DUMMYFUNCTION("""COMPUTED_VALUE"""),45842.64583333333)</f>
        <v>45842.64583</v>
      </c>
      <c r="B617" s="5">
        <f>IFERROR(__xludf.DUMMYFUNCTION("""COMPUTED_VALUE"""),676.15)</f>
        <v>676.15</v>
      </c>
    </row>
    <row r="618">
      <c r="A618" s="4">
        <f>IFERROR(__xludf.DUMMYFUNCTION("""COMPUTED_VALUE"""),45845.64583333333)</f>
        <v>45845.64583</v>
      </c>
      <c r="B618" s="5">
        <f>IFERROR(__xludf.DUMMYFUNCTION("""COMPUTED_VALUE"""),671.3)</f>
        <v>671.3</v>
      </c>
    </row>
    <row r="619">
      <c r="A619" s="4">
        <f>IFERROR(__xludf.DUMMYFUNCTION("""COMPUTED_VALUE"""),45846.64583333333)</f>
        <v>45846.64583</v>
      </c>
      <c r="B619" s="5">
        <f>IFERROR(__xludf.DUMMYFUNCTION("""COMPUTED_VALUE"""),668.95)</f>
        <v>668.95</v>
      </c>
    </row>
    <row r="620">
      <c r="A620" s="4">
        <f>IFERROR(__xludf.DUMMYFUNCTION("""COMPUTED_VALUE"""),45847.64583333333)</f>
        <v>45847.64583</v>
      </c>
      <c r="B620" s="5">
        <f>IFERROR(__xludf.DUMMYFUNCTION("""COMPUTED_VALUE"""),681.05)</f>
        <v>681.05</v>
      </c>
    </row>
    <row r="621">
      <c r="A621" s="4">
        <f>IFERROR(__xludf.DUMMYFUNCTION("""COMPUTED_VALUE"""),45848.64583333333)</f>
        <v>45848.64583</v>
      </c>
      <c r="B621" s="5">
        <f>IFERROR(__xludf.DUMMYFUNCTION("""COMPUTED_VALUE"""),671.75)</f>
        <v>671.75</v>
      </c>
    </row>
    <row r="622">
      <c r="A622" s="4">
        <f>IFERROR(__xludf.DUMMYFUNCTION("""COMPUTED_VALUE"""),45849.64583333333)</f>
        <v>45849.64583</v>
      </c>
      <c r="B622" s="5">
        <f>IFERROR(__xludf.DUMMYFUNCTION("""COMPUTED_VALUE"""),668.25)</f>
        <v>668.25</v>
      </c>
    </row>
    <row r="623">
      <c r="A623" s="4">
        <f>IFERROR(__xludf.DUMMYFUNCTION("""COMPUTED_VALUE"""),45852.64583333333)</f>
        <v>45852.64583</v>
      </c>
      <c r="B623" s="5">
        <f>IFERROR(__xludf.DUMMYFUNCTION("""COMPUTED_VALUE"""),669.75)</f>
        <v>669.75</v>
      </c>
    </row>
    <row r="624">
      <c r="A624" s="4">
        <f>IFERROR(__xludf.DUMMYFUNCTION("""COMPUTED_VALUE"""),45853.64583333333)</f>
        <v>45853.64583</v>
      </c>
      <c r="B624" s="5">
        <f>IFERROR(__xludf.DUMMYFUNCTION("""COMPUTED_VALUE"""),684.45)</f>
        <v>684.45</v>
      </c>
    </row>
    <row r="625">
      <c r="A625" s="4">
        <f>IFERROR(__xludf.DUMMYFUNCTION("""COMPUTED_VALUE"""),45854.64583333333)</f>
        <v>45854.64583</v>
      </c>
      <c r="B625" s="5">
        <f>IFERROR(__xludf.DUMMYFUNCTION("""COMPUTED_VALUE"""),668.35)</f>
        <v>668.35</v>
      </c>
    </row>
    <row r="626">
      <c r="A626" s="4">
        <f>IFERROR(__xludf.DUMMYFUNCTION("""COMPUTED_VALUE"""),45855.64583333333)</f>
        <v>45855.64583</v>
      </c>
      <c r="B626" s="5">
        <f>IFERROR(__xludf.DUMMYFUNCTION("""COMPUTED_VALUE"""),665.45)</f>
        <v>665.45</v>
      </c>
    </row>
    <row r="627">
      <c r="A627" s="4">
        <f>IFERROR(__xludf.DUMMYFUNCTION("""COMPUTED_VALUE"""),45856.64583333333)</f>
        <v>45856.64583</v>
      </c>
      <c r="B627" s="5">
        <f>IFERROR(__xludf.DUMMYFUNCTION("""COMPUTED_VALUE"""),645.5)</f>
        <v>645.5</v>
      </c>
    </row>
    <row r="628">
      <c r="A628" s="4">
        <f>IFERROR(__xludf.DUMMYFUNCTION("""COMPUTED_VALUE"""),45859.64583333333)</f>
        <v>45859.64583</v>
      </c>
      <c r="B628" s="5">
        <f>IFERROR(__xludf.DUMMYFUNCTION("""COMPUTED_VALUE"""),655.65)</f>
        <v>655.65</v>
      </c>
    </row>
    <row r="629">
      <c r="A629" s="4">
        <f>IFERROR(__xludf.DUMMYFUNCTION("""COMPUTED_VALUE"""),45860.64583333333)</f>
        <v>45860.64583</v>
      </c>
      <c r="B629" s="5">
        <f>IFERROR(__xludf.DUMMYFUNCTION("""COMPUTED_VALUE"""),640.15)</f>
        <v>640.15</v>
      </c>
    </row>
    <row r="630">
      <c r="A630" s="4">
        <f>IFERROR(__xludf.DUMMYFUNCTION("""COMPUTED_VALUE"""),45861.64583333333)</f>
        <v>45861.64583</v>
      </c>
      <c r="B630" s="5">
        <f>IFERROR(__xludf.DUMMYFUNCTION("""COMPUTED_VALUE"""),654.05)</f>
        <v>654.05</v>
      </c>
    </row>
    <row r="631">
      <c r="A631" s="4">
        <f>IFERROR(__xludf.DUMMYFUNCTION("""COMPUTED_VALUE"""),45862.64583333333)</f>
        <v>45862.64583</v>
      </c>
      <c r="B631" s="5">
        <f>IFERROR(__xludf.DUMMYFUNCTION("""COMPUTED_VALUE"""),633.55)</f>
        <v>633.55</v>
      </c>
    </row>
    <row r="632">
      <c r="A632" s="4">
        <f>IFERROR(__xludf.DUMMYFUNCTION("""COMPUTED_VALUE"""),45863.64583333333)</f>
        <v>45863.64583</v>
      </c>
      <c r="B632" s="5">
        <f>IFERROR(__xludf.DUMMYFUNCTION("""COMPUTED_VALUE"""),615.85)</f>
        <v>615.85</v>
      </c>
    </row>
    <row r="633">
      <c r="A633" s="4">
        <f>IFERROR(__xludf.DUMMYFUNCTION("""COMPUTED_VALUE"""),45866.64583333333)</f>
        <v>45866.64583</v>
      </c>
      <c r="B633" s="5">
        <f>IFERROR(__xludf.DUMMYFUNCTION("""COMPUTED_VALUE"""),633.45)</f>
        <v>633.45</v>
      </c>
    </row>
    <row r="634">
      <c r="A634" s="4">
        <f>IFERROR(__xludf.DUMMYFUNCTION("""COMPUTED_VALUE"""),45867.64583333333)</f>
        <v>45867.64583</v>
      </c>
      <c r="B634" s="5">
        <f>IFERROR(__xludf.DUMMYFUNCTION("""COMPUTED_VALUE"""),638.35)</f>
        <v>638.35</v>
      </c>
    </row>
    <row r="635">
      <c r="A635" s="4">
        <f>IFERROR(__xludf.DUMMYFUNCTION("""COMPUTED_VALUE"""),45868.64583333333)</f>
        <v>45868.64583</v>
      </c>
      <c r="B635" s="5">
        <f>IFERROR(__xludf.DUMMYFUNCTION("""COMPUTED_VALUE"""),632.8)</f>
        <v>632.8</v>
      </c>
    </row>
    <row r="636">
      <c r="A636" s="4">
        <f>IFERROR(__xludf.DUMMYFUNCTION("""COMPUTED_VALUE"""),45869.64583333333)</f>
        <v>45869.64583</v>
      </c>
      <c r="B636" s="5">
        <f>IFERROR(__xludf.DUMMYFUNCTION("""COMPUTED_VALUE"""),630.85)</f>
        <v>630.85</v>
      </c>
    </row>
    <row r="637">
      <c r="A637" s="4">
        <f>IFERROR(__xludf.DUMMYFUNCTION("""COMPUTED_VALUE"""),45870.64583333333)</f>
        <v>45870.64583</v>
      </c>
      <c r="B637" s="5">
        <f>IFERROR(__xludf.DUMMYFUNCTION("""COMPUTED_VALUE"""),614.2)</f>
        <v>614.2</v>
      </c>
    </row>
    <row r="638">
      <c r="A638" s="4">
        <f>IFERROR(__xludf.DUMMYFUNCTION("""COMPUTED_VALUE"""),45873.64583333333)</f>
        <v>45873.64583</v>
      </c>
      <c r="B638" s="5">
        <f>IFERROR(__xludf.DUMMYFUNCTION("""COMPUTED_VALUE"""),624.9)</f>
        <v>624.9</v>
      </c>
    </row>
    <row r="639">
      <c r="A639" s="4">
        <f>IFERROR(__xludf.DUMMYFUNCTION("""COMPUTED_VALUE"""),45874.64583333333)</f>
        <v>45874.64583</v>
      </c>
      <c r="B639" s="5">
        <f>IFERROR(__xludf.DUMMYFUNCTION("""COMPUTED_VALUE"""),630.1)</f>
        <v>630.1</v>
      </c>
    </row>
    <row r="640">
      <c r="A640" s="4">
        <f>IFERROR(__xludf.DUMMYFUNCTION("""COMPUTED_VALUE"""),45875.64583333333)</f>
        <v>45875.64583</v>
      </c>
      <c r="B640" s="5">
        <f>IFERROR(__xludf.DUMMYFUNCTION("""COMPUTED_VALUE"""),630.6)</f>
        <v>630.6</v>
      </c>
    </row>
    <row r="641">
      <c r="A641" s="4">
        <f>IFERROR(__xludf.DUMMYFUNCTION("""COMPUTED_VALUE"""),45876.64583333333)</f>
        <v>45876.64583</v>
      </c>
      <c r="B641" s="5">
        <f>IFERROR(__xludf.DUMMYFUNCTION("""COMPUTED_VALUE"""),627.35)</f>
        <v>627.35</v>
      </c>
    </row>
    <row r="642">
      <c r="A642" s="4">
        <f>IFERROR(__xludf.DUMMYFUNCTION("""COMPUTED_VALUE"""),45877.64583333333)</f>
        <v>45877.64583</v>
      </c>
      <c r="B642" s="5">
        <f>IFERROR(__xludf.DUMMYFUNCTION("""COMPUTED_VALUE"""),609.65)</f>
        <v>609.65</v>
      </c>
    </row>
    <row r="643">
      <c r="A643" s="4">
        <f>IFERROR(__xludf.DUMMYFUNCTION("""COMPUTED_VALUE"""),45880.64583333333)</f>
        <v>45880.64583</v>
      </c>
      <c r="B643" s="5">
        <f>IFERROR(__xludf.DUMMYFUNCTION("""COMPUTED_VALUE"""),617.6)</f>
        <v>617.6</v>
      </c>
    </row>
    <row r="644">
      <c r="A644" s="4">
        <f>IFERROR(__xludf.DUMMYFUNCTION("""COMPUTED_VALUE"""),45881.64583333333)</f>
        <v>45881.64583</v>
      </c>
      <c r="B644" s="5">
        <f>IFERROR(__xludf.DUMMYFUNCTION("""COMPUTED_VALUE"""),611.9)</f>
        <v>611.9</v>
      </c>
    </row>
    <row r="645">
      <c r="A645" s="4">
        <f>IFERROR(__xludf.DUMMYFUNCTION("""COMPUTED_VALUE"""),45882.64583333333)</f>
        <v>45882.64583</v>
      </c>
      <c r="B645" s="5">
        <f>IFERROR(__xludf.DUMMYFUNCTION("""COMPUTED_VALUE"""),619.25)</f>
        <v>619.25</v>
      </c>
    </row>
    <row r="646">
      <c r="A646" s="4">
        <f>IFERROR(__xludf.DUMMYFUNCTION("""COMPUTED_VALUE"""),45883.64583333333)</f>
        <v>45883.64583</v>
      </c>
      <c r="B646" s="5">
        <f>IFERROR(__xludf.DUMMYFUNCTION("""COMPUTED_VALUE"""),616.45)</f>
        <v>616.45</v>
      </c>
    </row>
    <row r="647">
      <c r="A647" s="4">
        <f>IFERROR(__xludf.DUMMYFUNCTION("""COMPUTED_VALUE"""),45887.64583333333)</f>
        <v>45887.64583</v>
      </c>
      <c r="B647" s="5">
        <f>IFERROR(__xludf.DUMMYFUNCTION("""COMPUTED_VALUE"""),626.8)</f>
        <v>626.8</v>
      </c>
    </row>
    <row r="648">
      <c r="A648" s="4">
        <f>IFERROR(__xludf.DUMMYFUNCTION("""COMPUTED_VALUE"""),45888.64583333333)</f>
        <v>45888.64583</v>
      </c>
      <c r="B648" s="5">
        <f>IFERROR(__xludf.DUMMYFUNCTION("""COMPUTED_VALUE"""),626.35)</f>
        <v>626.35</v>
      </c>
    </row>
    <row r="649">
      <c r="A649" s="4">
        <f>IFERROR(__xludf.DUMMYFUNCTION("""COMPUTED_VALUE"""),45889.64583333333)</f>
        <v>45889.64583</v>
      </c>
      <c r="B649" s="5">
        <f>IFERROR(__xludf.DUMMYFUNCTION("""COMPUTED_VALUE"""),616.3)</f>
        <v>616.3</v>
      </c>
    </row>
    <row r="650">
      <c r="A650" s="4">
        <f>IFERROR(__xludf.DUMMYFUNCTION("""COMPUTED_VALUE"""),45890.64583333333)</f>
        <v>45890.64583</v>
      </c>
      <c r="B650" s="5">
        <f>IFERROR(__xludf.DUMMYFUNCTION("""COMPUTED_VALUE"""),619.8)</f>
        <v>619.8</v>
      </c>
    </row>
    <row r="651">
      <c r="A651" s="4">
        <f>IFERROR(__xludf.DUMMYFUNCTION("""COMPUTED_VALUE"""),45891.64583333333)</f>
        <v>45891.64583</v>
      </c>
      <c r="B651" s="5">
        <f>IFERROR(__xludf.DUMMYFUNCTION("""COMPUTED_VALUE"""),615.85)</f>
        <v>615.85</v>
      </c>
    </row>
    <row r="652">
      <c r="A652" s="4">
        <f>IFERROR(__xludf.DUMMYFUNCTION("""COMPUTED_VALUE"""),45894.64583333333)</f>
        <v>45894.64583</v>
      </c>
      <c r="B652" s="5">
        <f>IFERROR(__xludf.DUMMYFUNCTION("""COMPUTED_VALUE"""),620.85)</f>
        <v>620.85</v>
      </c>
    </row>
    <row r="653">
      <c r="A653" s="4">
        <f>IFERROR(__xludf.DUMMYFUNCTION("""COMPUTED_VALUE"""),45895.64583333333)</f>
        <v>45895.64583</v>
      </c>
      <c r="B653" s="5">
        <f>IFERROR(__xludf.DUMMYFUNCTION("""COMPUTED_VALUE"""),594.7)</f>
        <v>594.7</v>
      </c>
    </row>
    <row r="654">
      <c r="A654" s="4">
        <f>IFERROR(__xludf.DUMMYFUNCTION("""COMPUTED_VALUE"""),45897.64583333333)</f>
        <v>45897.64583</v>
      </c>
      <c r="B654" s="5">
        <f>IFERROR(__xludf.DUMMYFUNCTION("""COMPUTED_VALUE"""),571.65)</f>
        <v>571.65</v>
      </c>
    </row>
    <row r="655">
      <c r="A655" s="4">
        <f>IFERROR(__xludf.DUMMYFUNCTION("""COMPUTED_VALUE"""),45898.64583333333)</f>
        <v>45898.64583</v>
      </c>
      <c r="B655" s="5">
        <f>IFERROR(__xludf.DUMMYFUNCTION("""COMPUTED_VALUE"""),580.25)</f>
        <v>580.25</v>
      </c>
    </row>
    <row r="656">
      <c r="A656" s="4">
        <f>IFERROR(__xludf.DUMMYFUNCTION("""COMPUTED_VALUE"""),45901.64583333333)</f>
        <v>45901.64583</v>
      </c>
      <c r="B656" s="5">
        <f>IFERROR(__xludf.DUMMYFUNCTION("""COMPUTED_VALUE"""),588.6)</f>
        <v>588.6</v>
      </c>
    </row>
    <row r="657">
      <c r="A657" s="4">
        <f>IFERROR(__xludf.DUMMYFUNCTION("""COMPUTED_VALUE"""),45902.64583333333)</f>
        <v>45902.64583</v>
      </c>
      <c r="B657" s="5">
        <f>IFERROR(__xludf.DUMMYFUNCTION("""COMPUTED_VALUE"""),584.6)</f>
        <v>584.6</v>
      </c>
    </row>
    <row r="658">
      <c r="A658" s="4">
        <f>IFERROR(__xludf.DUMMYFUNCTION("""COMPUTED_VALUE"""),45903.64583333333)</f>
        <v>45903.64583</v>
      </c>
      <c r="B658" s="5">
        <f>IFERROR(__xludf.DUMMYFUNCTION("""COMPUTED_VALUE"""),586.3)</f>
        <v>586.3</v>
      </c>
    </row>
    <row r="659">
      <c r="A659" s="4">
        <f>IFERROR(__xludf.DUMMYFUNCTION("""COMPUTED_VALUE"""),45904.64583333333)</f>
        <v>45904.64583</v>
      </c>
      <c r="B659" s="5">
        <f>IFERROR(__xludf.DUMMYFUNCTION("""COMPUTED_VALUE"""),585.8)</f>
        <v>585.8</v>
      </c>
    </row>
    <row r="660">
      <c r="A660" s="4">
        <f>IFERROR(__xludf.DUMMYFUNCTION("""COMPUTED_VALUE"""),45905.64583333333)</f>
        <v>45905.64583</v>
      </c>
      <c r="B660" s="5">
        <f>IFERROR(__xludf.DUMMYFUNCTION("""COMPUTED_VALUE"""),592.5)</f>
        <v>592.5</v>
      </c>
    </row>
    <row r="661">
      <c r="A661" s="4">
        <f>IFERROR(__xludf.DUMMYFUNCTION("""COMPUTED_VALUE"""),45908.64583333333)</f>
        <v>45908.64583</v>
      </c>
      <c r="B661" s="5">
        <f>IFERROR(__xludf.DUMMYFUNCTION("""COMPUTED_VALUE"""),596.75)</f>
        <v>596.75</v>
      </c>
    </row>
    <row r="662">
      <c r="A662" s="4">
        <f>IFERROR(__xludf.DUMMYFUNCTION("""COMPUTED_VALUE"""),45909.64583333333)</f>
        <v>45909.64583</v>
      </c>
      <c r="B662" s="5">
        <f>IFERROR(__xludf.DUMMYFUNCTION("""COMPUTED_VALUE"""),595.0)</f>
        <v>595</v>
      </c>
    </row>
    <row r="663">
      <c r="A663" s="4">
        <f>IFERROR(__xludf.DUMMYFUNCTION("""COMPUTED_VALUE"""),45910.64583333333)</f>
        <v>45910.64583</v>
      </c>
      <c r="B663" s="5">
        <f>IFERROR(__xludf.DUMMYFUNCTION("""COMPUTED_VALUE"""),604.8)</f>
        <v>604.8</v>
      </c>
    </row>
    <row r="664">
      <c r="A664" s="4">
        <f>IFERROR(__xludf.DUMMYFUNCTION("""COMPUTED_VALUE"""),45911.64583333333)</f>
        <v>45911.64583</v>
      </c>
      <c r="B664" s="5">
        <f>IFERROR(__xludf.DUMMYFUNCTION("""COMPUTED_VALUE"""),620.05)</f>
        <v>620.05</v>
      </c>
    </row>
    <row r="665">
      <c r="A665" s="4">
        <f>IFERROR(__xludf.DUMMYFUNCTION("""COMPUTED_VALUE"""),45912.64583333333)</f>
        <v>45912.64583</v>
      </c>
      <c r="B665" s="5">
        <f>IFERROR(__xludf.DUMMYFUNCTION("""COMPUTED_VALUE"""),632.85)</f>
        <v>632.85</v>
      </c>
    </row>
    <row r="666">
      <c r="A666" s="4">
        <f>IFERROR(__xludf.DUMMYFUNCTION("""COMPUTED_VALUE"""),45915.64583333333)</f>
        <v>45915.64583</v>
      </c>
      <c r="B666" s="5">
        <f>IFERROR(__xludf.DUMMYFUNCTION("""COMPUTED_VALUE"""),623.65)</f>
        <v>623.65</v>
      </c>
    </row>
    <row r="667">
      <c r="A667" s="4">
        <f>IFERROR(__xludf.DUMMYFUNCTION("""COMPUTED_VALUE"""),45916.64583333333)</f>
        <v>45916.64583</v>
      </c>
      <c r="B667" s="5">
        <f>IFERROR(__xludf.DUMMYFUNCTION("""COMPUTED_VALUE"""),618.1)</f>
        <v>618.1</v>
      </c>
    </row>
    <row r="668">
      <c r="A668" s="4">
        <f>IFERROR(__xludf.DUMMYFUNCTION("""COMPUTED_VALUE"""),45917.64583333333)</f>
        <v>45917.64583</v>
      </c>
      <c r="B668" s="5">
        <f>IFERROR(__xludf.DUMMYFUNCTION("""COMPUTED_VALUE"""),623.25)</f>
        <v>623.25</v>
      </c>
    </row>
    <row r="669">
      <c r="A669" s="4">
        <f>IFERROR(__xludf.DUMMYFUNCTION("""COMPUTED_VALUE"""),45918.64583333333)</f>
        <v>45918.64583</v>
      </c>
      <c r="B669" s="5">
        <f>IFERROR(__xludf.DUMMYFUNCTION("""COMPUTED_VALUE"""),626.9)</f>
        <v>626.9</v>
      </c>
    </row>
    <row r="670">
      <c r="A670" s="4">
        <f>IFERROR(__xludf.DUMMYFUNCTION("""COMPUTED_VALUE"""),45919.64583333333)</f>
        <v>45919.64583</v>
      </c>
      <c r="B670" s="5">
        <f>IFERROR(__xludf.DUMMYFUNCTION("""COMPUTED_VALUE"""),633.2)</f>
        <v>633.2</v>
      </c>
    </row>
    <row r="671">
      <c r="A671" s="4">
        <f>IFERROR(__xludf.DUMMYFUNCTION("""COMPUTED_VALUE"""),45922.64583333333)</f>
        <v>45922.64583</v>
      </c>
      <c r="B671" s="5">
        <f>IFERROR(__xludf.DUMMYFUNCTION("""COMPUTED_VALUE"""),627.85)</f>
        <v>627.85</v>
      </c>
    </row>
    <row r="672">
      <c r="A672" s="4">
        <f>IFERROR(__xludf.DUMMYFUNCTION("""COMPUTED_VALUE"""),45923.64583333333)</f>
        <v>45923.64583</v>
      </c>
      <c r="B672" s="5">
        <f>IFERROR(__xludf.DUMMYFUNCTION("""COMPUTED_VALUE"""),628.8)</f>
        <v>628.8</v>
      </c>
    </row>
    <row r="673">
      <c r="A673" s="4">
        <f>IFERROR(__xludf.DUMMYFUNCTION("""COMPUTED_VALUE"""),45924.64583333333)</f>
        <v>45924.64583</v>
      </c>
      <c r="B673" s="5">
        <f>IFERROR(__xludf.DUMMYFUNCTION("""COMPUTED_VALUE"""),625.15)</f>
        <v>625.15</v>
      </c>
    </row>
    <row r="674">
      <c r="A674" s="4">
        <f>IFERROR(__xludf.DUMMYFUNCTION("""COMPUTED_VALUE"""),45925.64583333333)</f>
        <v>45925.64583</v>
      </c>
      <c r="B674" s="5">
        <f>IFERROR(__xludf.DUMMYFUNCTION("""COMPUTED_VALUE"""),612.7)</f>
        <v>612.7</v>
      </c>
    </row>
    <row r="675">
      <c r="A675" s="4">
        <f>IFERROR(__xludf.DUMMYFUNCTION("""COMPUTED_VALUE"""),45926.64583333333)</f>
        <v>45926.64583</v>
      </c>
      <c r="B675" s="5">
        <f>IFERROR(__xludf.DUMMYFUNCTION("""COMPUTED_VALUE"""),606.05)</f>
        <v>606.05</v>
      </c>
    </row>
    <row r="676">
      <c r="A676" s="4">
        <f>IFERROR(__xludf.DUMMYFUNCTION("""COMPUTED_VALUE"""),45929.64583333333)</f>
        <v>45929.64583</v>
      </c>
      <c r="B676" s="5">
        <f>IFERROR(__xludf.DUMMYFUNCTION("""COMPUTED_VALUE"""),611.8)</f>
        <v>611.8</v>
      </c>
    </row>
    <row r="677">
      <c r="A677" s="4">
        <f>IFERROR(__xludf.DUMMYFUNCTION("""COMPUTED_VALUE"""),45930.64583333333)</f>
        <v>45930.64583</v>
      </c>
      <c r="B677" s="5">
        <f>IFERROR(__xludf.DUMMYFUNCTION("""COMPUTED_VALUE"""),616.1)</f>
        <v>616.1</v>
      </c>
    </row>
    <row r="678">
      <c r="A678" s="4">
        <f>IFERROR(__xludf.DUMMYFUNCTION("""COMPUTED_VALUE"""),45931.64583333333)</f>
        <v>45931.64583</v>
      </c>
      <c r="B678" s="5">
        <f>IFERROR(__xludf.DUMMYFUNCTION("""COMPUTED_VALUE"""),648.7)</f>
        <v>648.7</v>
      </c>
    </row>
    <row r="679">
      <c r="A679" s="4">
        <f>IFERROR(__xludf.DUMMYFUNCTION("""COMPUTED_VALUE"""),45933.64583333333)</f>
        <v>45933.64583</v>
      </c>
      <c r="B679" s="5">
        <f>IFERROR(__xludf.DUMMYFUNCTION("""COMPUTED_VALUE"""),645.8)</f>
        <v>645.8</v>
      </c>
    </row>
    <row r="680">
      <c r="A680" s="4">
        <f>IFERROR(__xludf.DUMMYFUNCTION("""COMPUTED_VALUE"""),45936.64583333333)</f>
        <v>45936.64583</v>
      </c>
      <c r="B680" s="5">
        <f>IFERROR(__xludf.DUMMYFUNCTION("""COMPUTED_VALUE"""),671.45)</f>
        <v>671.45</v>
      </c>
    </row>
    <row r="681">
      <c r="A681" s="4">
        <f>IFERROR(__xludf.DUMMYFUNCTION("""COMPUTED_VALUE"""),45937.64583333333)</f>
        <v>45937.64583</v>
      </c>
      <c r="B681" s="5">
        <f>IFERROR(__xludf.DUMMYFUNCTION("""COMPUTED_VALUE"""),666.8)</f>
        <v>666.8</v>
      </c>
    </row>
    <row r="682">
      <c r="A682" s="4">
        <f>IFERROR(__xludf.DUMMYFUNCTION("""COMPUTED_VALUE"""),45938.64583333333)</f>
        <v>45938.64583</v>
      </c>
      <c r="B682" s="5">
        <f>IFERROR(__xludf.DUMMYFUNCTION("""COMPUTED_VALUE"""),666.9)</f>
        <v>666.9</v>
      </c>
    </row>
    <row r="683">
      <c r="A683" s="4">
        <f>IFERROR(__xludf.DUMMYFUNCTION("""COMPUTED_VALUE"""),45939.64583333333)</f>
        <v>45939.64583</v>
      </c>
      <c r="B683" s="5">
        <f>IFERROR(__xludf.DUMMYFUNCTION("""COMPUTED_VALUE"""),669.05)</f>
        <v>669.05</v>
      </c>
    </row>
    <row r="684">
      <c r="A684" s="4">
        <f>IFERROR(__xludf.DUMMYFUNCTION("""COMPUTED_VALUE"""),45940.64583333333)</f>
        <v>45940.64583</v>
      </c>
      <c r="B684" s="5">
        <f>IFERROR(__xludf.DUMMYFUNCTION("""COMPUTED_VALUE"""),665.05)</f>
        <v>665.05</v>
      </c>
    </row>
    <row r="685">
      <c r="A685" s="4">
        <f>IFERROR(__xludf.DUMMYFUNCTION("""COMPUTED_VALUE"""),45943.64583333333)</f>
        <v>45943.64583</v>
      </c>
      <c r="B685" s="5">
        <f>IFERROR(__xludf.DUMMYFUNCTION("""COMPUTED_VALUE"""),672.15)</f>
        <v>672.15</v>
      </c>
    </row>
    <row r="686">
      <c r="A686" s="4">
        <f>IFERROR(__xludf.DUMMYFUNCTION("""COMPUTED_VALUE"""),45944.64583333333)</f>
        <v>45944.64583</v>
      </c>
      <c r="B686" s="5">
        <f>IFERROR(__xludf.DUMMYFUNCTION("""COMPUTED_VALUE"""),674.45)</f>
        <v>674.45</v>
      </c>
    </row>
    <row r="687">
      <c r="A687" s="4">
        <f>IFERROR(__xludf.DUMMYFUNCTION("""COMPUTED_VALUE"""),45945.64583333333)</f>
        <v>45945.64583</v>
      </c>
      <c r="B687" s="5">
        <f>IFERROR(__xludf.DUMMYFUNCTION("""COMPUTED_VALUE"""),677.15)</f>
        <v>677.15</v>
      </c>
    </row>
    <row r="688">
      <c r="A688" s="4">
        <f>IFERROR(__xludf.DUMMYFUNCTION("""COMPUTED_VALUE"""),45946.64583333333)</f>
        <v>45946.64583</v>
      </c>
      <c r="B688" s="5">
        <f>IFERROR(__xludf.DUMMYFUNCTION("""COMPUTED_VALUE"""),672.5)</f>
        <v>672.5</v>
      </c>
    </row>
    <row r="689">
      <c r="A689" s="4">
        <f>IFERROR(__xludf.DUMMYFUNCTION("""COMPUTED_VALUE"""),45947.64583333333)</f>
        <v>45947.64583</v>
      </c>
      <c r="B689" s="5">
        <f>IFERROR(__xludf.DUMMYFUNCTION("""COMPUTED_VALUE"""),675.5)</f>
        <v>675.5</v>
      </c>
    </row>
    <row r="690">
      <c r="A690" s="4">
        <f>IFERROR(__xludf.DUMMYFUNCTION("""COMPUTED_VALUE"""),45950.64583333333)</f>
        <v>45950.64583</v>
      </c>
      <c r="B690" s="5">
        <f>IFERROR(__xludf.DUMMYFUNCTION("""COMPUTED_VALUE"""),693.95)</f>
        <v>693.95</v>
      </c>
    </row>
    <row r="691">
      <c r="A691" s="4">
        <f>IFERROR(__xludf.DUMMYFUNCTION("""COMPUTED_VALUE"""),45951.64583333333)</f>
        <v>45951.64583</v>
      </c>
      <c r="B691" s="5">
        <f>IFERROR(__xludf.DUMMYFUNCTION("""COMPUTED_VALUE"""),695.25)</f>
        <v>695.25</v>
      </c>
    </row>
    <row r="692">
      <c r="A692" s="4">
        <f>IFERROR(__xludf.DUMMYFUNCTION("""COMPUTED_VALUE"""),45953.64583333333)</f>
        <v>45953.64583</v>
      </c>
      <c r="B692" s="5">
        <f>IFERROR(__xludf.DUMMYFUNCTION("""COMPUTED_VALUE"""),709.65)</f>
        <v>709.65</v>
      </c>
    </row>
    <row r="693">
      <c r="A693" s="4">
        <f>IFERROR(__xludf.DUMMYFUNCTION("""COMPUTED_VALUE"""),45954.64583333333)</f>
        <v>45954.64583</v>
      </c>
      <c r="B693" s="5">
        <f>IFERROR(__xludf.DUMMYFUNCTION("""COMPUTED_VALUE"""),715.45)</f>
        <v>715.45</v>
      </c>
    </row>
    <row r="694">
      <c r="A694" s="4">
        <f>IFERROR(__xludf.DUMMYFUNCTION("""COMPUTED_VALUE"""),45957.64583333333)</f>
        <v>45957.64583</v>
      </c>
      <c r="B694" s="5">
        <f>IFERROR(__xludf.DUMMYFUNCTION("""COMPUTED_VALUE"""),719.6)</f>
        <v>719.6</v>
      </c>
    </row>
    <row r="695">
      <c r="A695" s="4">
        <f>IFERROR(__xludf.DUMMYFUNCTION("""COMPUTED_VALUE"""),45958.64583333333)</f>
        <v>45958.64583</v>
      </c>
      <c r="B695" s="5">
        <f>IFERROR(__xludf.DUMMYFUNCTION("""COMPUTED_VALUE"""),723.7)</f>
        <v>723.7</v>
      </c>
    </row>
    <row r="696">
      <c r="A696" s="4">
        <f>IFERROR(__xludf.DUMMYFUNCTION("""COMPUTED_VALUE"""),45959.64583333333)</f>
        <v>45959.64583</v>
      </c>
      <c r="B696" s="5">
        <f>IFERROR(__xludf.DUMMYFUNCTION("""COMPUTED_VALUE"""),738.45)</f>
        <v>738.45</v>
      </c>
    </row>
    <row r="697">
      <c r="A697" s="4">
        <f>IFERROR(__xludf.DUMMYFUNCTION("""COMPUTED_VALUE"""),45960.64583333333)</f>
        <v>45960.64583</v>
      </c>
      <c r="B697" s="5">
        <f>IFERROR(__xludf.DUMMYFUNCTION("""COMPUTED_VALUE"""),738.25)</f>
        <v>738.25</v>
      </c>
    </row>
    <row r="698">
      <c r="A698" s="4">
        <f>IFERROR(__xludf.DUMMYFUNCTION("""COMPUTED_VALUE"""),45961.64583333333)</f>
        <v>45961.64583</v>
      </c>
      <c r="B698" s="5">
        <f>IFERROR(__xludf.DUMMYFUNCTION("""COMPUTED_VALUE"""),748.9)</f>
        <v>748.9</v>
      </c>
    </row>
    <row r="699">
      <c r="A699" s="4">
        <f>IFERROR(__xludf.DUMMYFUNCTION("""COMPUTED_VALUE"""),45964.64583333333)</f>
        <v>45964.64583</v>
      </c>
      <c r="B699" s="5">
        <f>IFERROR(__xludf.DUMMYFUNCTION("""COMPUTED_VALUE"""),796.45)</f>
        <v>796.45</v>
      </c>
    </row>
    <row r="700">
      <c r="A700" s="4">
        <f>IFERROR(__xludf.DUMMYFUNCTION("""COMPUTED_VALUE"""),45965.64583333333)</f>
        <v>45965.64583</v>
      </c>
      <c r="B700" s="5">
        <f>IFERROR(__xludf.DUMMYFUNCTION("""COMPUTED_VALUE"""),796.5)</f>
        <v>796.5</v>
      </c>
    </row>
    <row r="701">
      <c r="A701" s="4">
        <f>IFERROR(__xludf.DUMMYFUNCTION("""COMPUTED_VALUE"""),45967.64583333333)</f>
        <v>45967.64583</v>
      </c>
      <c r="B701" s="5">
        <f>IFERROR(__xludf.DUMMYFUNCTION("""COMPUTED_VALUE"""),792.5)</f>
        <v>792.5</v>
      </c>
    </row>
    <row r="702">
      <c r="A702" s="4">
        <f>IFERROR(__xludf.DUMMYFUNCTION("""COMPUTED_VALUE"""),45968.64583333333)</f>
        <v>45968.64583</v>
      </c>
      <c r="B702" s="5">
        <f>IFERROR(__xludf.DUMMYFUNCTION("""COMPUTED_VALUE"""),816.35)</f>
        <v>816.35</v>
      </c>
    </row>
    <row r="703">
      <c r="A703" s="4">
        <f>IFERROR(__xludf.DUMMYFUNCTION("""COMPUTED_VALUE"""),45971.64583333333)</f>
        <v>45971.64583</v>
      </c>
      <c r="B703" s="5">
        <f>IFERROR(__xludf.DUMMYFUNCTION("""COMPUTED_VALUE"""),821.1)</f>
        <v>821.1</v>
      </c>
    </row>
    <row r="704">
      <c r="A704" s="4">
        <f>IFERROR(__xludf.DUMMYFUNCTION("""COMPUTED_VALUE"""),45972.64583333333)</f>
        <v>45972.64583</v>
      </c>
      <c r="B704" s="5">
        <f>IFERROR(__xludf.DUMMYFUNCTION("""COMPUTED_VALUE"""),832.3)</f>
        <v>832.3</v>
      </c>
    </row>
    <row r="705">
      <c r="A705" s="4">
        <f>IFERROR(__xludf.DUMMYFUNCTION("""COMPUTED_VALUE"""),45973.64583333333)</f>
        <v>45973.64583</v>
      </c>
      <c r="B705" s="5">
        <f>IFERROR(__xludf.DUMMYFUNCTION("""COMPUTED_VALUE"""),822.5)</f>
        <v>822.5</v>
      </c>
    </row>
    <row r="706">
      <c r="A706" s="4">
        <f>IFERROR(__xludf.DUMMYFUNCTION("""COMPUTED_VALUE"""),45974.64583333333)</f>
        <v>45974.64583</v>
      </c>
      <c r="B706" s="5">
        <f>IFERROR(__xludf.DUMMYFUNCTION("""COMPUTED_VALUE"""),814.0)</f>
        <v>814</v>
      </c>
    </row>
    <row r="707">
      <c r="A707" s="4">
        <f>IFERROR(__xludf.DUMMYFUNCTION("""COMPUTED_VALUE"""),45975.64583333333)</f>
        <v>45975.64583</v>
      </c>
      <c r="B707" s="5">
        <f>IFERROR(__xludf.DUMMYFUNCTION("""COMPUTED_VALUE"""),809.3)</f>
        <v>809.3</v>
      </c>
    </row>
    <row r="708">
      <c r="A708" s="4">
        <f>IFERROR(__xludf.DUMMYFUNCTION("""COMPUTED_VALUE"""),45978.64583333333)</f>
        <v>45978.64583</v>
      </c>
      <c r="B708" s="5">
        <f>IFERROR(__xludf.DUMMYFUNCTION("""COMPUTED_VALUE"""),817.9)</f>
        <v>817.9</v>
      </c>
    </row>
    <row r="709">
      <c r="A709" s="4">
        <f>IFERROR(__xludf.DUMMYFUNCTION("""COMPUTED_VALUE"""),45979.64583333333)</f>
        <v>45979.64583</v>
      </c>
      <c r="B709" s="5">
        <f>IFERROR(__xludf.DUMMYFUNCTION("""COMPUTED_VALUE"""),820.2)</f>
        <v>820.2</v>
      </c>
    </row>
    <row r="710">
      <c r="A710" s="4">
        <f>IFERROR(__xludf.DUMMYFUNCTION("""COMPUTED_VALUE"""),45980.64583333333)</f>
        <v>45980.64583</v>
      </c>
      <c r="B710" s="5">
        <f>IFERROR(__xludf.DUMMYFUNCTION("""COMPUTED_VALUE"""),818.05)</f>
        <v>818.05</v>
      </c>
    </row>
    <row r="711">
      <c r="A711" s="4">
        <f>IFERROR(__xludf.DUMMYFUNCTION("""COMPUTED_VALUE"""),45981.64583333333)</f>
        <v>45981.64583</v>
      </c>
      <c r="B711" s="5">
        <f>IFERROR(__xludf.DUMMYFUNCTION("""COMPUTED_VALUE"""),826.6)</f>
        <v>826.6</v>
      </c>
    </row>
    <row r="712">
      <c r="A712" s="4">
        <f>IFERROR(__xludf.DUMMYFUNCTION("""COMPUTED_VALUE"""),45982.64583333333)</f>
        <v>45982.64583</v>
      </c>
      <c r="B712" s="5">
        <f>IFERROR(__xludf.DUMMYFUNCTION("""COMPUTED_VALUE"""),823.3)</f>
        <v>823.3</v>
      </c>
    </row>
    <row r="713">
      <c r="A713" s="4">
        <f>IFERROR(__xludf.DUMMYFUNCTION("""COMPUTED_VALUE"""),45985.64583333333)</f>
        <v>45985.64583</v>
      </c>
      <c r="B713" s="5">
        <f>IFERROR(__xludf.DUMMYFUNCTION("""COMPUTED_VALUE"""),828.2)</f>
        <v>828.2</v>
      </c>
    </row>
    <row r="714">
      <c r="A714" s="4">
        <f>IFERROR(__xludf.DUMMYFUNCTION("""COMPUTED_VALUE"""),45986.64583333333)</f>
        <v>45986.64583</v>
      </c>
      <c r="B714" s="5">
        <f>IFERROR(__xludf.DUMMYFUNCTION("""COMPUTED_VALUE"""),838.25)</f>
        <v>838.25</v>
      </c>
    </row>
    <row r="715">
      <c r="A715" s="4">
        <f>IFERROR(__xludf.DUMMYFUNCTION("""COMPUTED_VALUE"""),45987.64583333333)</f>
        <v>45987.64583</v>
      </c>
      <c r="B715" s="5">
        <f>IFERROR(__xludf.DUMMYFUNCTION("""COMPUTED_VALUE"""),856.6)</f>
        <v>856.6</v>
      </c>
    </row>
    <row r="716">
      <c r="A716" s="4">
        <f>IFERROR(__xludf.DUMMYFUNCTION("""COMPUTED_VALUE"""),45988.64583333333)</f>
        <v>45988.64583</v>
      </c>
      <c r="B716" s="5">
        <f>IFERROR(__xludf.DUMMYFUNCTION("""COMPUTED_VALUE"""),867.65)</f>
        <v>867.65</v>
      </c>
    </row>
    <row r="717">
      <c r="A717" s="4">
        <f>IFERROR(__xludf.DUMMYFUNCTION("""COMPUTED_VALUE"""),45989.64583333333)</f>
        <v>45989.64583</v>
      </c>
      <c r="B717" s="5">
        <f>IFERROR(__xludf.DUMMYFUNCTION("""COMPUTED_VALUE"""),851.65)</f>
        <v>851.65</v>
      </c>
    </row>
    <row r="718">
      <c r="A718" s="4">
        <f>IFERROR(__xludf.DUMMYFUNCTION("""COMPUTED_VALUE"""),45992.64583333333)</f>
        <v>45992.64583</v>
      </c>
      <c r="B718" s="5">
        <f>IFERROR(__xludf.DUMMYFUNCTION("""COMPUTED_VALUE"""),851.55)</f>
        <v>851.55</v>
      </c>
    </row>
    <row r="719">
      <c r="A719" s="4">
        <f>IFERROR(__xludf.DUMMYFUNCTION("""COMPUTED_VALUE"""),45993.64583333333)</f>
        <v>45993.64583</v>
      </c>
      <c r="B719" s="5">
        <f>IFERROR(__xludf.DUMMYFUNCTION("""COMPUTED_VALUE"""),843.4)</f>
        <v>843.4</v>
      </c>
    </row>
    <row r="720">
      <c r="A720" s="4">
        <f>IFERROR(__xludf.DUMMYFUNCTION("""COMPUTED_VALUE"""),45994.64583333333)</f>
        <v>45994.64583</v>
      </c>
      <c r="B720" s="5">
        <f>IFERROR(__xludf.DUMMYFUNCTION("""COMPUTED_VALUE"""),828.1)</f>
        <v>828.1</v>
      </c>
    </row>
    <row r="721">
      <c r="A721" s="4">
        <f>IFERROR(__xludf.DUMMYFUNCTION("""COMPUTED_VALUE"""),45995.64583333333)</f>
        <v>45995.64583</v>
      </c>
      <c r="B721" s="5">
        <f>IFERROR(__xludf.DUMMYFUNCTION("""COMPUTED_VALUE"""),828.15)</f>
        <v>828.15</v>
      </c>
    </row>
    <row r="722">
      <c r="A722" s="4">
        <f>IFERROR(__xludf.DUMMYFUNCTION("""COMPUTED_VALUE"""),45996.64583333333)</f>
        <v>45996.64583</v>
      </c>
      <c r="B722" s="5">
        <f>IFERROR(__xludf.DUMMYFUNCTION("""COMPUTED_VALUE"""),854.9)</f>
        <v>854.9</v>
      </c>
    </row>
    <row r="723">
      <c r="A723" s="4">
        <f>IFERROR(__xludf.DUMMYFUNCTION("""COMPUTED_VALUE"""),45999.64583333333)</f>
        <v>45999.64583</v>
      </c>
      <c r="B723" s="5">
        <f>IFERROR(__xludf.DUMMYFUNCTION("""COMPUTED_VALUE"""),834.25)</f>
        <v>834.25</v>
      </c>
    </row>
    <row r="724">
      <c r="A724" s="4">
        <f>IFERROR(__xludf.DUMMYFUNCTION("""COMPUTED_VALUE"""),46000.64583333333)</f>
        <v>46000.64583</v>
      </c>
      <c r="B724" s="5">
        <f>IFERROR(__xludf.DUMMYFUNCTION("""COMPUTED_VALUE"""),846.7)</f>
        <v>846.7</v>
      </c>
    </row>
    <row r="725">
      <c r="A725" s="4">
        <f>IFERROR(__xludf.DUMMYFUNCTION("""COMPUTED_VALUE"""),46001.64583333333)</f>
        <v>46001.64583</v>
      </c>
      <c r="B725" s="5">
        <f>IFERROR(__xludf.DUMMYFUNCTION("""COMPUTED_VALUE"""),837.25)</f>
        <v>837.25</v>
      </c>
    </row>
    <row r="726">
      <c r="A726" s="4">
        <f>IFERROR(__xludf.DUMMYFUNCTION("""COMPUTED_VALUE"""),46002.64583333333)</f>
        <v>46002.64583</v>
      </c>
      <c r="B726" s="5">
        <f>IFERROR(__xludf.DUMMYFUNCTION("""COMPUTED_VALUE"""),847.15)</f>
        <v>847.15</v>
      </c>
    </row>
    <row r="727">
      <c r="A727" s="4">
        <f>IFERROR(__xludf.DUMMYFUNCTION("""COMPUTED_VALUE"""),46003.64583333333)</f>
        <v>46003.64583</v>
      </c>
      <c r="B727" s="5">
        <f>IFERROR(__xludf.DUMMYFUNCTION("""COMPUTED_VALUE"""),848.0)</f>
        <v>848</v>
      </c>
    </row>
    <row r="728">
      <c r="A728" s="4">
        <f>IFERROR(__xludf.DUMMYFUNCTION("""COMPUTED_VALUE"""),46006.64583333333)</f>
        <v>46006.64583</v>
      </c>
      <c r="B728" s="5">
        <f>IFERROR(__xludf.DUMMYFUNCTION("""COMPUTED_VALUE"""),855.35)</f>
        <v>855.35</v>
      </c>
    </row>
    <row r="729">
      <c r="A729" s="4">
        <f>IFERROR(__xludf.DUMMYFUNCTION("""COMPUTED_VALUE"""),46007.64583333333)</f>
        <v>46007.64583</v>
      </c>
      <c r="B729" s="5">
        <f>IFERROR(__xludf.DUMMYFUNCTION("""COMPUTED_VALUE"""),848.4)</f>
        <v>848.4</v>
      </c>
    </row>
    <row r="730">
      <c r="A730" s="4">
        <f>IFERROR(__xludf.DUMMYFUNCTION("""COMPUTED_VALUE"""),46008.64583333333)</f>
        <v>46008.64583</v>
      </c>
      <c r="B730" s="5">
        <f>IFERROR(__xludf.DUMMYFUNCTION("""COMPUTED_VALUE"""),864.2)</f>
        <v>864.2</v>
      </c>
    </row>
    <row r="731">
      <c r="A731" s="4">
        <f>IFERROR(__xludf.DUMMYFUNCTION("""COMPUTED_VALUE"""),46009.64583333333)</f>
        <v>46009.64583</v>
      </c>
      <c r="B731" s="5">
        <f>IFERROR(__xludf.DUMMYFUNCTION("""COMPUTED_VALUE"""),869.45)</f>
        <v>869.45</v>
      </c>
    </row>
    <row r="732">
      <c r="A732" s="4">
        <f>IFERROR(__xludf.DUMMYFUNCTION("""COMPUTED_VALUE"""),46010.64583333333)</f>
        <v>46010.64583</v>
      </c>
      <c r="B732" s="5">
        <f>IFERROR(__xludf.DUMMYFUNCTION("""COMPUTED_VALUE"""),901.7)</f>
        <v>901.7</v>
      </c>
    </row>
    <row r="733">
      <c r="A733" s="4">
        <f>IFERROR(__xludf.DUMMYFUNCTION("""COMPUTED_VALUE"""),46013.64583333333)</f>
        <v>46013.64583</v>
      </c>
      <c r="B733" s="5">
        <f>IFERROR(__xludf.DUMMYFUNCTION("""COMPUTED_VALUE"""),934.85)</f>
        <v>934.85</v>
      </c>
    </row>
    <row r="734">
      <c r="A734" s="4">
        <f>IFERROR(__xludf.DUMMYFUNCTION("""COMPUTED_VALUE"""),46014.64583333333)</f>
        <v>46014.64583</v>
      </c>
      <c r="B734" s="5">
        <f>IFERROR(__xludf.DUMMYFUNCTION("""COMPUTED_VALUE"""),957.8)</f>
        <v>957.8</v>
      </c>
    </row>
    <row r="735">
      <c r="A735" s="4">
        <f>IFERROR(__xludf.DUMMYFUNCTION("""COMPUTED_VALUE"""),46015.64583333333)</f>
        <v>46015.64583</v>
      </c>
      <c r="B735" s="5">
        <f>IFERROR(__xludf.DUMMYFUNCTION("""COMPUTED_VALUE"""),973.7)</f>
        <v>973.7</v>
      </c>
    </row>
    <row r="736">
      <c r="A736" s="4">
        <f>IFERROR(__xludf.DUMMYFUNCTION("""COMPUTED_VALUE"""),46017.64583333333)</f>
        <v>46017.64583</v>
      </c>
      <c r="B736" s="5">
        <f>IFERROR(__xludf.DUMMYFUNCTION("""COMPUTED_VALUE"""),960.25)</f>
        <v>960.25</v>
      </c>
    </row>
    <row r="737">
      <c r="A737" s="4">
        <f>IFERROR(__xludf.DUMMYFUNCTION("""COMPUTED_VALUE"""),46020.64583333333)</f>
        <v>46020.64583</v>
      </c>
      <c r="B737" s="5">
        <f>IFERROR(__xludf.DUMMYFUNCTION("""COMPUTED_VALUE"""),955.5)</f>
        <v>955.5</v>
      </c>
    </row>
    <row r="738">
      <c r="A738" s="4">
        <f>IFERROR(__xludf.DUMMYFUNCTION("""COMPUTED_VALUE"""),46021.64583333333)</f>
        <v>46021.64583</v>
      </c>
      <c r="B738" s="5">
        <f>IFERROR(__xludf.DUMMYFUNCTION("""COMPUTED_VALUE"""),979.4)</f>
        <v>979.4</v>
      </c>
    </row>
    <row r="739">
      <c r="A739" s="4">
        <f>IFERROR(__xludf.DUMMYFUNCTION("""COMPUTED_VALUE"""),46022.64583333333)</f>
        <v>46022.64583</v>
      </c>
      <c r="B739" s="5">
        <f>IFERROR(__xludf.DUMMYFUNCTION("""COMPUTED_VALUE"""),996.2)</f>
        <v>996.2</v>
      </c>
    </row>
    <row r="740">
      <c r="A740" s="4">
        <f>IFERROR(__xludf.DUMMYFUNCTION("""COMPUTED_VALUE"""),46023.64583333333)</f>
        <v>46023.64583</v>
      </c>
      <c r="B740" s="5">
        <f>IFERROR(__xludf.DUMMYFUNCTION("""COMPUTED_VALUE"""),1019.7)</f>
        <v>1019.7</v>
      </c>
    </row>
    <row r="741">
      <c r="A741" s="4">
        <f>IFERROR(__xludf.DUMMYFUNCTION("""COMPUTED_VALUE"""),46024.64583333333)</f>
        <v>46024.64583</v>
      </c>
      <c r="B741" s="5">
        <f>IFERROR(__xludf.DUMMYFUNCTION("""COMPUTED_VALUE"""),1010.35)</f>
        <v>1010.35</v>
      </c>
    </row>
    <row r="742">
      <c r="A742" s="4">
        <f>IFERROR(__xludf.DUMMYFUNCTION("""COMPUTED_VALUE"""),46027.64583333333)</f>
        <v>46027.64583</v>
      </c>
      <c r="B742" s="5">
        <f>IFERROR(__xludf.DUMMYFUNCTION("""COMPUTED_VALUE"""),1003.35)</f>
        <v>1003.35</v>
      </c>
    </row>
    <row r="743">
      <c r="A743" s="4">
        <f>IFERROR(__xludf.DUMMYFUNCTION("""COMPUTED_VALUE"""),46028.64583333333)</f>
        <v>46028.64583</v>
      </c>
      <c r="B743" s="5">
        <f>IFERROR(__xludf.DUMMYFUNCTION("""COMPUTED_VALUE"""),1002.65)</f>
        <v>1002.65</v>
      </c>
    </row>
    <row r="744">
      <c r="A744" s="4">
        <f>IFERROR(__xludf.DUMMYFUNCTION("""COMPUTED_VALUE"""),46029.64583333333)</f>
        <v>46029.64583</v>
      </c>
      <c r="B744" s="5">
        <f>IFERROR(__xludf.DUMMYFUNCTION("""COMPUTED_VALUE"""),995.85)</f>
        <v>995.85</v>
      </c>
    </row>
    <row r="745">
      <c r="A745" s="4">
        <f>IFERROR(__xludf.DUMMYFUNCTION("""COMPUTED_VALUE"""),46030.64583333333)</f>
        <v>46030.64583</v>
      </c>
      <c r="B745" s="5">
        <f>IFERROR(__xludf.DUMMYFUNCTION("""COMPUTED_VALUE"""),992.9)</f>
        <v>992.9</v>
      </c>
    </row>
    <row r="746">
      <c r="A746" s="4">
        <f>IFERROR(__xludf.DUMMYFUNCTION("""COMPUTED_VALUE"""),46031.64583333333)</f>
        <v>46031.64583</v>
      </c>
      <c r="B746" s="5">
        <f>IFERROR(__xludf.DUMMYFUNCTION("""COMPUTED_VALUE"""),975.4)</f>
        <v>975.4</v>
      </c>
    </row>
    <row r="747">
      <c r="A747" s="4">
        <f>IFERROR(__xludf.DUMMYFUNCTION("""COMPUTED_VALUE"""),46034.64583333333)</f>
        <v>46034.64583</v>
      </c>
      <c r="B747" s="5">
        <f>IFERROR(__xludf.DUMMYFUNCTION("""COMPUTED_VALUE"""),972.8)</f>
        <v>972.8</v>
      </c>
    </row>
    <row r="748">
      <c r="A748" s="4">
        <f>IFERROR(__xludf.DUMMYFUNCTION("""COMPUTED_VALUE"""),46035.64583333333)</f>
        <v>46035.64583</v>
      </c>
      <c r="B748" s="5">
        <f>IFERROR(__xludf.DUMMYFUNCTION("""COMPUTED_VALUE"""),979.05)</f>
        <v>979.05</v>
      </c>
    </row>
    <row r="749">
      <c r="A749" s="4">
        <f>IFERROR(__xludf.DUMMYFUNCTION("""COMPUTED_VALUE"""),46036.64583333333)</f>
        <v>46036.64583</v>
      </c>
      <c r="B749" s="5">
        <f>IFERROR(__xludf.DUMMYFUNCTION("""COMPUTED_VALUE"""),981.1)</f>
        <v>981.1</v>
      </c>
    </row>
    <row r="750">
      <c r="A750" s="4">
        <f>IFERROR(__xludf.DUMMYFUNCTION("""COMPUTED_VALUE"""),46038.64583333333)</f>
        <v>46038.64583</v>
      </c>
      <c r="B750" s="5">
        <f>IFERROR(__xludf.DUMMYFUNCTION("""COMPUTED_VALUE"""),995.45)</f>
        <v>995.45</v>
      </c>
    </row>
    <row r="751">
      <c r="A751" s="4">
        <f>IFERROR(__xludf.DUMMYFUNCTION("""COMPUTED_VALUE"""),46041.64583333333)</f>
        <v>46041.64583</v>
      </c>
      <c r="B751" s="5">
        <f>IFERROR(__xludf.DUMMYFUNCTION("""COMPUTED_VALUE"""),1010.35)</f>
        <v>1010.35</v>
      </c>
    </row>
    <row r="752">
      <c r="A752" s="4">
        <f>IFERROR(__xludf.DUMMYFUNCTION("""COMPUTED_VALUE"""),46042.64583333333)</f>
        <v>46042.64583</v>
      </c>
      <c r="B752" s="5">
        <f>IFERROR(__xludf.DUMMYFUNCTION("""COMPUTED_VALUE"""),987.5)</f>
        <v>987.5</v>
      </c>
    </row>
    <row r="753">
      <c r="A753" s="4">
        <f>IFERROR(__xludf.DUMMYFUNCTION("""COMPUTED_VALUE"""),46043.64583333333)</f>
        <v>46043.64583</v>
      </c>
      <c r="B753" s="5">
        <f>IFERROR(__xludf.DUMMYFUNCTION("""COMPUTED_VALUE"""),986.0)</f>
        <v>986</v>
      </c>
    </row>
    <row r="754">
      <c r="A754" s="4">
        <f>IFERROR(__xludf.DUMMYFUNCTION("""COMPUTED_VALUE"""),46044.64583333333)</f>
        <v>46044.64583</v>
      </c>
      <c r="B754" s="5">
        <f>IFERROR(__xludf.DUMMYFUNCTION("""COMPUTED_VALUE"""),1005.5)</f>
        <v>1005.5</v>
      </c>
    </row>
    <row r="755">
      <c r="A755" s="4">
        <f>IFERROR(__xludf.DUMMYFUNCTION("""COMPUTED_VALUE"""),46045.64583333333)</f>
        <v>46045.64583</v>
      </c>
      <c r="B755" s="5">
        <f>IFERROR(__xludf.DUMMYFUNCTION("""COMPUTED_VALUE"""),1003.55)</f>
        <v>1003.55</v>
      </c>
    </row>
    <row r="756">
      <c r="A756" s="4">
        <f>IFERROR(__xludf.DUMMYFUNCTION("""COMPUTED_VALUE"""),46049.64583333333)</f>
        <v>46049.64583</v>
      </c>
      <c r="B756" s="5">
        <f>IFERROR(__xludf.DUMMYFUNCTION("""COMPUTED_VALUE"""),1001.05)</f>
        <v>1001.05</v>
      </c>
    </row>
    <row r="757">
      <c r="A757" s="4">
        <f>IFERROR(__xludf.DUMMYFUNCTION("""COMPUTED_VALUE"""),46050.64583333333)</f>
        <v>46050.64583</v>
      </c>
      <c r="B757" s="5">
        <f>IFERROR(__xludf.DUMMYFUNCTION("""COMPUTED_VALUE"""),1018.8)</f>
        <v>1018.8</v>
      </c>
    </row>
    <row r="758">
      <c r="A758" s="4">
        <f>IFERROR(__xludf.DUMMYFUNCTION("""COMPUTED_VALUE"""),46051.64583333333)</f>
        <v>46051.64583</v>
      </c>
      <c r="B758" s="5">
        <f>IFERROR(__xludf.DUMMYFUNCTION("""COMPUTED_VALUE"""),1022.8)</f>
        <v>1022.8</v>
      </c>
    </row>
    <row r="759">
      <c r="A759" s="4">
        <f>IFERROR(__xludf.DUMMYFUNCTION("""COMPUTED_VALUE"""),46052.64583333333)</f>
        <v>46052.64583</v>
      </c>
      <c r="B759" s="5">
        <f>IFERROR(__xludf.DUMMYFUNCTION("""COMPUTED_VALUE"""),1020.0)</f>
        <v>1020</v>
      </c>
    </row>
    <row r="760">
      <c r="A760" s="4">
        <f>IFERROR(__xludf.DUMMYFUNCTION("""COMPUTED_VALUE"""),46055.64583333333)</f>
        <v>46055.64583</v>
      </c>
      <c r="B760" s="5">
        <f>IFERROR(__xludf.DUMMYFUNCTION("""COMPUTED_VALUE"""),962.1)</f>
        <v>962.1</v>
      </c>
    </row>
    <row r="761">
      <c r="A761" s="4">
        <f>IFERROR(__xludf.DUMMYFUNCTION("""COMPUTED_VALUE"""),46056.64583333333)</f>
        <v>46056.64583</v>
      </c>
      <c r="B761" s="5">
        <f>IFERROR(__xludf.DUMMYFUNCTION("""COMPUTED_VALUE"""),1000.4)</f>
        <v>1000.4</v>
      </c>
    </row>
    <row r="762">
      <c r="A762" s="4">
        <f>IFERROR(__xludf.DUMMYFUNCTION("""COMPUTED_VALUE"""),46057.64583333333)</f>
        <v>46057.64583</v>
      </c>
      <c r="B762" s="5">
        <f>IFERROR(__xludf.DUMMYFUNCTION("""COMPUTED_VALUE"""),998.8)</f>
        <v>998.8</v>
      </c>
    </row>
    <row r="763">
      <c r="A763" s="4">
        <f>IFERROR(__xludf.DUMMYFUNCTION("""COMPUTED_VALUE"""),46058.64583333333)</f>
        <v>46058.64583</v>
      </c>
      <c r="B763" s="5">
        <f>IFERROR(__xludf.DUMMYFUNCTION("""COMPUTED_VALUE"""),992.0)</f>
        <v>992</v>
      </c>
    </row>
    <row r="764">
      <c r="A764" s="4">
        <f>IFERROR(__xludf.DUMMYFUNCTION("""COMPUTED_VALUE"""),46059.64583333333)</f>
        <v>46059.64583</v>
      </c>
      <c r="B764" s="5">
        <f>IFERROR(__xludf.DUMMYFUNCTION("""COMPUTED_VALUE"""),1002.5)</f>
        <v>1002.5</v>
      </c>
    </row>
    <row r="765">
      <c r="A765" s="4">
        <f>IFERROR(__xludf.DUMMYFUNCTION("""COMPUTED_VALUE"""),46062.64583333333)</f>
        <v>46062.64583</v>
      </c>
      <c r="B765" s="5">
        <f>IFERROR(__xludf.DUMMYFUNCTION("""COMPUTED_VALUE"""),1062.7)</f>
        <v>1062.7</v>
      </c>
    </row>
    <row r="766">
      <c r="A766" s="4">
        <f>IFERROR(__xludf.DUMMYFUNCTION("""COMPUTED_VALUE"""),46063.64583333333)</f>
        <v>46063.64583</v>
      </c>
      <c r="B766" s="5">
        <f>IFERROR(__xludf.DUMMYFUNCTION("""COMPUTED_VALUE"""),1048.6)</f>
        <v>1048.6</v>
      </c>
    </row>
    <row r="767">
      <c r="A767" s="4">
        <f>IFERROR(__xludf.DUMMYFUNCTION("""COMPUTED_VALUE"""),46064.64583333333)</f>
        <v>46064.64583</v>
      </c>
      <c r="B767" s="5">
        <f>IFERROR(__xludf.DUMMYFUNCTION("""COMPUTED_VALUE"""),1056.8)</f>
        <v>1056.8</v>
      </c>
    </row>
    <row r="768">
      <c r="A768" s="4">
        <f>IFERROR(__xludf.DUMMYFUNCTION("""COMPUTED_VALUE"""),46065.64583333333)</f>
        <v>46065.64583</v>
      </c>
      <c r="B768" s="5">
        <f>IFERROR(__xludf.DUMMYFUNCTION("""COMPUTED_VALUE"""),1082.8)</f>
        <v>1082.8</v>
      </c>
    </row>
    <row r="769">
      <c r="A769" s="4">
        <f>IFERROR(__xludf.DUMMYFUNCTION("""COMPUTED_VALUE"""),46066.64583333333)</f>
        <v>46066.64583</v>
      </c>
      <c r="B769" s="5">
        <f>IFERROR(__xludf.DUMMYFUNCTION("""COMPUTED_VALUE"""),1065.8)</f>
        <v>1065.8</v>
      </c>
    </row>
    <row r="770">
      <c r="A770" s="4">
        <f>IFERROR(__xludf.DUMMYFUNCTION("""COMPUTED_VALUE"""),46069.64583333333)</f>
        <v>46069.64583</v>
      </c>
      <c r="B770" s="5">
        <f>IFERROR(__xludf.DUMMYFUNCTION("""COMPUTED_VALUE"""),1085.4)</f>
        <v>1085.4</v>
      </c>
    </row>
    <row r="771">
      <c r="A771" s="4">
        <f>IFERROR(__xludf.DUMMYFUNCTION("""COMPUTED_VALUE"""),46070.64583333333)</f>
        <v>46070.64583</v>
      </c>
      <c r="B771" s="5">
        <f>IFERROR(__xludf.DUMMYFUNCTION("""COMPUTED_VALUE"""),1075.0)</f>
        <v>1075</v>
      </c>
    </row>
    <row r="772">
      <c r="A772" s="4">
        <f>IFERROR(__xludf.DUMMYFUNCTION("""COMPUTED_VALUE"""),46071.64583333333)</f>
        <v>46071.64583</v>
      </c>
      <c r="B772" s="5">
        <f>IFERROR(__xludf.DUMMYFUNCTION("""COMPUTED_VALUE"""),1076.2)</f>
        <v>1076.2</v>
      </c>
    </row>
    <row r="773">
      <c r="A773" s="4">
        <f>IFERROR(__xludf.DUMMYFUNCTION("""COMPUTED_VALUE"""),46072.64583333333)</f>
        <v>46072.64583</v>
      </c>
      <c r="B773" s="5">
        <f>IFERROR(__xludf.DUMMYFUNCTION("""COMPUTED_VALUE"""),1054.7)</f>
        <v>1054.7</v>
      </c>
    </row>
    <row r="774">
      <c r="A774" s="4">
        <f>IFERROR(__xludf.DUMMYFUNCTION("""COMPUTED_VALUE"""),46073.64583333333)</f>
        <v>46073.64583</v>
      </c>
      <c r="B774" s="5">
        <f>IFERROR(__xludf.DUMMYFUNCTION("""COMPUTED_VALUE"""),1059.3)</f>
        <v>1059.3</v>
      </c>
    </row>
    <row r="775">
      <c r="A775" s="4">
        <f>IFERROR(__xludf.DUMMYFUNCTION("""COMPUTED_VALUE"""),46076.64583333333)</f>
        <v>46076.64583</v>
      </c>
      <c r="B775" s="5">
        <f>IFERROR(__xludf.DUMMYFUNCTION("""COMPUTED_VALUE"""),1064.7)</f>
        <v>1064.7</v>
      </c>
    </row>
    <row r="776">
      <c r="A776" s="4">
        <f>IFERROR(__xludf.DUMMYFUNCTION("""COMPUTED_VALUE"""),46077.64583333333)</f>
        <v>46077.64583</v>
      </c>
      <c r="B776" s="5">
        <f>IFERROR(__xludf.DUMMYFUNCTION("""COMPUTED_VALUE"""),1061.7)</f>
        <v>1061.7</v>
      </c>
    </row>
    <row r="777">
      <c r="A777" s="4">
        <f>IFERROR(__xludf.DUMMYFUNCTION("""COMPUTED_VALUE"""),46078.64583333333)</f>
        <v>46078.64583</v>
      </c>
      <c r="B777" s="5">
        <f>IFERROR(__xludf.DUMMYFUNCTION("""COMPUTED_VALUE"""),1085.9)</f>
        <v>1085.9</v>
      </c>
    </row>
    <row r="778">
      <c r="A778" s="4">
        <f>IFERROR(__xludf.DUMMYFUNCTION("""COMPUTED_VALUE"""),46079.64583333333)</f>
        <v>46079.64583</v>
      </c>
      <c r="B778" s="5">
        <f>IFERROR(__xludf.DUMMYFUNCTION("""COMPUTED_VALUE"""),1104.6)</f>
        <v>1104.6</v>
      </c>
    </row>
    <row r="779">
      <c r="A779" s="4">
        <f>IFERROR(__xludf.DUMMYFUNCTION("""COMPUTED_VALUE"""),46080.64583333333)</f>
        <v>46080.64583</v>
      </c>
      <c r="B779" s="5">
        <f>IFERROR(__xludf.DUMMYFUNCTION("""COMPUTED_VALUE"""),1079.4)</f>
        <v>1079.4</v>
      </c>
    </row>
    <row r="780">
      <c r="A780" s="4">
        <f>IFERROR(__xludf.DUMMYFUNCTION("""COMPUTED_VALUE"""),46083.64583333333)</f>
        <v>46083.64583</v>
      </c>
      <c r="B780" s="5">
        <f>IFERROR(__xludf.DUMMYFUNCTION("""COMPUTED_VALUE"""),1052.5)</f>
        <v>1052.5</v>
      </c>
    </row>
    <row r="781">
      <c r="A781" s="4">
        <f>IFERROR(__xludf.DUMMYFUNCTION("""COMPUTED_VALUE"""),46085.64583333333)</f>
        <v>46085.64583</v>
      </c>
      <c r="B781" s="5">
        <f>IFERROR(__xludf.DUMMYFUNCTION("""COMPUTED_VALUE"""),1010.0)</f>
        <v>1010</v>
      </c>
    </row>
    <row r="782">
      <c r="A782" s="4">
        <f>IFERROR(__xludf.DUMMYFUNCTION("""COMPUTED_VALUE"""),46086.64583333333)</f>
        <v>46086.64583</v>
      </c>
      <c r="B782" s="5">
        <f>IFERROR(__xludf.DUMMYFUNCTION("""COMPUTED_VALUE"""),1039.5)</f>
        <v>1039.5</v>
      </c>
    </row>
    <row r="783">
      <c r="A783" s="4">
        <f>IFERROR(__xludf.DUMMYFUNCTION("""COMPUTED_VALUE"""),46087.64583333333)</f>
        <v>46087.64583</v>
      </c>
      <c r="B783" s="5">
        <f>IFERROR(__xludf.DUMMYFUNCTION("""COMPUTED_VALUE"""),1007.5)</f>
        <v>1007.5</v>
      </c>
    </row>
    <row r="784">
      <c r="A784" s="4">
        <f>IFERROR(__xludf.DUMMYFUNCTION("""COMPUTED_VALUE"""),46090.64583333333)</f>
        <v>46090.64583</v>
      </c>
      <c r="B784" s="5">
        <f>IFERROR(__xludf.DUMMYFUNCTION("""COMPUTED_VALUE"""),987.2)</f>
        <v>987.2</v>
      </c>
    </row>
    <row r="785">
      <c r="A785" s="4">
        <f>IFERROR(__xludf.DUMMYFUNCTION("""COMPUTED_VALUE"""),46091.64583333333)</f>
        <v>46091.64583</v>
      </c>
      <c r="B785" s="5">
        <f>IFERROR(__xludf.DUMMYFUNCTION("""COMPUTED_VALUE"""),1062.9)</f>
        <v>1062.9</v>
      </c>
    </row>
    <row r="786">
      <c r="A786" s="4">
        <f>IFERROR(__xludf.DUMMYFUNCTION("""COMPUTED_VALUE"""),46092.64583333333)</f>
        <v>46092.64583</v>
      </c>
      <c r="B786" s="5">
        <f>IFERROR(__xludf.DUMMYFUNCTION("""COMPUTED_VALUE"""),1031.7)</f>
        <v>1031.7</v>
      </c>
    </row>
    <row r="787">
      <c r="A787" s="4">
        <f>IFERROR(__xludf.DUMMYFUNCTION("""COMPUTED_VALUE"""),46093.64583333333)</f>
        <v>46093.64583</v>
      </c>
      <c r="B787" s="5">
        <f>IFERROR(__xludf.DUMMYFUNCTION("""COMPUTED_VALUE"""),1031.7)</f>
        <v>1031.7</v>
      </c>
    </row>
    <row r="788">
      <c r="A788" s="4">
        <f>IFERROR(__xludf.DUMMYFUNCTION("""COMPUTED_VALUE"""),46094.64583333333)</f>
        <v>46094.64583</v>
      </c>
      <c r="B788" s="5">
        <f>IFERROR(__xludf.DUMMYFUNCTION("""COMPUTED_VALUE"""),1003.6)</f>
        <v>1003.6</v>
      </c>
    </row>
    <row r="789">
      <c r="A789" s="4">
        <f>IFERROR(__xludf.DUMMYFUNCTION("""COMPUTED_VALUE"""),46097.64583333333)</f>
        <v>46097.64583</v>
      </c>
      <c r="B789" s="5">
        <f>IFERROR(__xludf.DUMMYFUNCTION("""COMPUTED_VALUE"""),992.0)</f>
        <v>992</v>
      </c>
    </row>
    <row r="790">
      <c r="A790" s="4">
        <f>IFERROR(__xludf.DUMMYFUNCTION("""COMPUTED_VALUE"""),46098.64583333333)</f>
        <v>46098.64583</v>
      </c>
      <c r="B790" s="5">
        <f>IFERROR(__xludf.DUMMYFUNCTION("""COMPUTED_VALUE"""),1004.6)</f>
        <v>1004.6</v>
      </c>
    </row>
    <row r="791">
      <c r="A791" s="4">
        <f>IFERROR(__xludf.DUMMYFUNCTION("""COMPUTED_VALUE"""),46099.64583333333)</f>
        <v>46099.64583</v>
      </c>
      <c r="B791" s="5">
        <f>IFERROR(__xludf.DUMMYFUNCTION("""COMPUTED_VALUE"""),1021.6)</f>
        <v>1021.6</v>
      </c>
    </row>
    <row r="792">
      <c r="A792" s="4">
        <f>IFERROR(__xludf.DUMMYFUNCTION("""COMPUTED_VALUE"""),46100.64583333333)</f>
        <v>46100.64583</v>
      </c>
      <c r="B792" s="5">
        <f>IFERROR(__xludf.DUMMYFUNCTION("""COMPUTED_VALUE"""),949.8)</f>
        <v>949.8</v>
      </c>
    </row>
    <row r="793">
      <c r="A793" s="4">
        <f>IFERROR(__xludf.DUMMYFUNCTION("""COMPUTED_VALUE"""),46101.64583333333)</f>
        <v>46101.64583</v>
      </c>
      <c r="B793" s="5">
        <f>IFERROR(__xludf.DUMMYFUNCTION("""COMPUTED_VALUE"""),938.6)</f>
        <v>938.6</v>
      </c>
    </row>
    <row r="794">
      <c r="A794" s="4">
        <f>IFERROR(__xludf.DUMMYFUNCTION("""COMPUTED_VALUE"""),46104.64583333333)</f>
        <v>46104.64583</v>
      </c>
      <c r="B794" s="5">
        <f>IFERROR(__xludf.DUMMYFUNCTION("""COMPUTED_VALUE"""),877.7)</f>
        <v>877.7</v>
      </c>
    </row>
    <row r="795">
      <c r="A795" s="4">
        <f>IFERROR(__xludf.DUMMYFUNCTION("""COMPUTED_VALUE"""),46105.64583333333)</f>
        <v>46105.64583</v>
      </c>
      <c r="B795" s="5">
        <f>IFERROR(__xludf.DUMMYFUNCTION("""COMPUTED_VALUE"""),903.6)</f>
        <v>903.6</v>
      </c>
    </row>
    <row r="796">
      <c r="A796" s="4">
        <f>IFERROR(__xludf.DUMMYFUNCTION("""COMPUTED_VALUE"""),46106.64583333333)</f>
        <v>46106.64583</v>
      </c>
      <c r="B796" s="5">
        <f>IFERROR(__xludf.DUMMYFUNCTION("""COMPUTED_VALUE"""),956.0)</f>
        <v>956</v>
      </c>
    </row>
    <row r="797">
      <c r="A797" s="4">
        <f>IFERROR(__xludf.DUMMYFUNCTION("""COMPUTED_VALUE"""),46108.64583333333)</f>
        <v>46108.64583</v>
      </c>
      <c r="B797" s="5">
        <f>IFERROR(__xludf.DUMMYFUNCTION("""COMPUTED_VALUE"""),903.8)</f>
        <v>903.8</v>
      </c>
    </row>
    <row r="798">
      <c r="A798" s="4">
        <f>IFERROR(__xludf.DUMMYFUNCTION("""COMPUTED_VALUE"""),46111.64583333333)</f>
        <v>46111.64583</v>
      </c>
      <c r="B798" s="5">
        <f>IFERROR(__xludf.DUMMYFUNCTION("""COMPUTED_VALUE"""),872.1)</f>
        <v>872.1</v>
      </c>
    </row>
    <row r="799">
      <c r="A799" s="4">
        <f>IFERROR(__xludf.DUMMYFUNCTION("""COMPUTED_VALUE"""),46113.64583333333)</f>
        <v>46113.64583</v>
      </c>
      <c r="B799" s="5">
        <f>IFERROR(__xludf.DUMMYFUNCTION("""COMPUTED_VALUE"""),900.55)</f>
        <v>900.55</v>
      </c>
    </row>
    <row r="800">
      <c r="A800" s="4">
        <f>IFERROR(__xludf.DUMMYFUNCTION("""COMPUTED_VALUE"""),46114.64583333333)</f>
        <v>46114.64583</v>
      </c>
      <c r="B800" s="5">
        <f>IFERROR(__xludf.DUMMYFUNCTION("""COMPUTED_VALUE"""),891.6)</f>
        <v>891.6</v>
      </c>
    </row>
    <row r="801">
      <c r="A801" s="4">
        <f>IFERROR(__xludf.DUMMYFUNCTION("""COMPUTED_VALUE"""),46118.64583333333)</f>
        <v>46118.64583</v>
      </c>
      <c r="B801" s="5">
        <f>IFERROR(__xludf.DUMMYFUNCTION("""COMPUTED_VALUE"""),928.0)</f>
        <v>928</v>
      </c>
    </row>
    <row r="802">
      <c r="A802" s="4">
        <f>IFERROR(__xludf.DUMMYFUNCTION("""COMPUTED_VALUE"""),46119.64583333333)</f>
        <v>46119.64583</v>
      </c>
      <c r="B802" s="5">
        <f>IFERROR(__xludf.DUMMYFUNCTION("""COMPUTED_VALUE"""),930.65)</f>
        <v>930.65</v>
      </c>
    </row>
    <row r="803">
      <c r="A803" s="4">
        <f>IFERROR(__xludf.DUMMYFUNCTION("""COMPUTED_VALUE"""),46120.64583333333)</f>
        <v>46120.64583</v>
      </c>
      <c r="B803" s="5">
        <f>IFERROR(__xludf.DUMMYFUNCTION("""COMPUTED_VALUE"""),1023.2)</f>
        <v>1023.2</v>
      </c>
    </row>
    <row r="804">
      <c r="A804" s="4">
        <f>IFERROR(__xludf.DUMMYFUNCTION("""COMPUTED_VALUE"""),46121.64583333333)</f>
        <v>46121.64583</v>
      </c>
      <c r="B804" s="5">
        <f>IFERROR(__xludf.DUMMYFUNCTION("""COMPUTED_VALUE"""),996.3)</f>
        <v>996.3</v>
      </c>
    </row>
    <row r="805">
      <c r="A805" s="4">
        <f>IFERROR(__xludf.DUMMYFUNCTION("""COMPUTED_VALUE"""),46122.64583333333)</f>
        <v>46122.64583</v>
      </c>
      <c r="B805" s="5">
        <f>IFERROR(__xludf.DUMMYFUNCTION("""COMPUTED_VALUE"""),1027.55)</f>
        <v>1027.55</v>
      </c>
    </row>
    <row r="806">
      <c r="A806" s="4">
        <f>IFERROR(__xludf.DUMMYFUNCTION("""COMPUTED_VALUE"""),46125.64583333333)</f>
        <v>46125.64583</v>
      </c>
      <c r="B806" s="5">
        <f>IFERROR(__xludf.DUMMYFUNCTION("""COMPUTED_VALUE"""),1004.1)</f>
        <v>1004.1</v>
      </c>
    </row>
    <row r="807">
      <c r="A807" s="4">
        <f>IFERROR(__xludf.DUMMYFUNCTION("""COMPUTED_VALUE"""),46127.64583333333)</f>
        <v>46127.64583</v>
      </c>
      <c r="B807" s="5">
        <f>IFERROR(__xludf.DUMMYFUNCTION("""COMPUTED_VALUE"""),1020.95)</f>
        <v>1020.95</v>
      </c>
    </row>
    <row r="808">
      <c r="A808" s="4">
        <f>IFERROR(__xludf.DUMMYFUNCTION("""COMPUTED_VALUE"""),46128.64583333333)</f>
        <v>46128.64583</v>
      </c>
      <c r="B808" s="5">
        <f>IFERROR(__xludf.DUMMYFUNCTION("""COMPUTED_VALUE"""),1022.75)</f>
        <v>1022.75</v>
      </c>
    </row>
    <row r="809">
      <c r="A809" s="4">
        <f>IFERROR(__xludf.DUMMYFUNCTION("""COMPUTED_VALUE"""),46129.64583333333)</f>
        <v>46129.64583</v>
      </c>
      <c r="B809" s="5">
        <f>IFERROR(__xludf.DUMMYFUNCTION("""COMPUTED_VALUE"""),1036.95)</f>
        <v>1036.95</v>
      </c>
    </row>
    <row r="810">
      <c r="A810" s="4">
        <f>IFERROR(__xludf.DUMMYFUNCTION("""COMPUTED_VALUE"""),46132.64583333333)</f>
        <v>46132.64583</v>
      </c>
      <c r="B810" s="5">
        <f>IFERROR(__xludf.DUMMYFUNCTION("""COMPUTED_VALUE"""),1045.15)</f>
        <v>1045.15</v>
      </c>
    </row>
    <row r="811">
      <c r="A811" s="4">
        <f>IFERROR(__xludf.DUMMYFUNCTION("""COMPUTED_VALUE"""),46133.64583333333)</f>
        <v>46133.64583</v>
      </c>
      <c r="B811" s="5">
        <f>IFERROR(__xludf.DUMMYFUNCTION("""COMPUTED_VALUE"""),1045.3)</f>
        <v>1045.3</v>
      </c>
    </row>
    <row r="812">
      <c r="A812" s="4">
        <f>IFERROR(__xludf.DUMMYFUNCTION("""COMPUTED_VALUE"""),46134.64583333333)</f>
        <v>46134.64583</v>
      </c>
      <c r="B812" s="5">
        <f>IFERROR(__xludf.DUMMYFUNCTION("""COMPUTED_VALUE"""),1044.55)</f>
        <v>1044.55</v>
      </c>
    </row>
    <row r="813">
      <c r="A813" s="4">
        <f>IFERROR(__xludf.DUMMYFUNCTION("""COMPUTED_VALUE"""),46135.64583333333)</f>
        <v>46135.64583</v>
      </c>
      <c r="B813" s="5">
        <f>IFERROR(__xludf.DUMMYFUNCTION("""COMPUTED_VALUE"""),1009.3)</f>
        <v>1009.3</v>
      </c>
    </row>
    <row r="814">
      <c r="A814" s="4">
        <f>IFERROR(__xludf.DUMMYFUNCTION("""COMPUTED_VALUE"""),46136.64583333333)</f>
        <v>46136.64583</v>
      </c>
      <c r="B814" s="5">
        <f>IFERROR(__xludf.DUMMYFUNCTION("""COMPUTED_VALUE"""),1011.3)</f>
        <v>1011.3</v>
      </c>
    </row>
    <row r="815">
      <c r="A815" s="4">
        <f>IFERROR(__xludf.DUMMYFUNCTION("""COMPUTED_VALUE"""),46139.64583333333)</f>
        <v>46139.64583</v>
      </c>
      <c r="B815" s="5">
        <f>IFERROR(__xludf.DUMMYFUNCTION("""COMPUTED_VALUE"""),974.65)</f>
        <v>974.65</v>
      </c>
    </row>
    <row r="816">
      <c r="A816" s="4">
        <f>IFERROR(__xludf.DUMMYFUNCTION("""COMPUTED_VALUE"""),46140.64583333333)</f>
        <v>46140.64583</v>
      </c>
      <c r="B816" s="5">
        <f>IFERROR(__xludf.DUMMYFUNCTION("""COMPUTED_VALUE"""),953.25)</f>
        <v>953.25</v>
      </c>
    </row>
    <row r="817">
      <c r="A817" s="4">
        <f>IFERROR(__xludf.DUMMYFUNCTION("""COMPUTED_VALUE"""),46141.64583333333)</f>
        <v>46141.64583</v>
      </c>
      <c r="B817" s="5">
        <f>IFERROR(__xludf.DUMMYFUNCTION("""COMPUTED_VALUE"""),956.85)</f>
        <v>956.85</v>
      </c>
    </row>
    <row r="818">
      <c r="A818" s="4">
        <f>IFERROR(__xludf.DUMMYFUNCTION("""COMPUTED_VALUE"""),46142.64583333333)</f>
        <v>46142.64583</v>
      </c>
      <c r="B818" s="5">
        <f>IFERROR(__xludf.DUMMYFUNCTION("""COMPUTED_VALUE"""),937.35)</f>
        <v>937.35</v>
      </c>
    </row>
    <row r="819">
      <c r="A819" s="4">
        <f>IFERROR(__xludf.DUMMYFUNCTION("""COMPUTED_VALUE"""),46146.64583333333)</f>
        <v>46146.64583</v>
      </c>
      <c r="B819" s="5">
        <f>IFERROR(__xludf.DUMMYFUNCTION("""COMPUTED_VALUE"""),960.45)</f>
        <v>960.45</v>
      </c>
    </row>
    <row r="820">
      <c r="A820" s="4">
        <f>IFERROR(__xludf.DUMMYFUNCTION("""COMPUTED_VALUE"""),46147.64583333333)</f>
        <v>46147.64583</v>
      </c>
      <c r="B820" s="5">
        <f>IFERROR(__xludf.DUMMYFUNCTION("""COMPUTED_VALUE"""),964.4)</f>
        <v>964.4</v>
      </c>
    </row>
    <row r="821">
      <c r="A821" s="4">
        <f>IFERROR(__xludf.DUMMYFUNCTION("""COMPUTED_VALUE"""),46148.64583333333)</f>
        <v>46148.64583</v>
      </c>
      <c r="B821" s="5">
        <f>IFERROR(__xludf.DUMMYFUNCTION("""COMPUTED_VALUE"""),1004.1)</f>
        <v>1004.1</v>
      </c>
    </row>
    <row r="822">
      <c r="A822" s="4">
        <f>IFERROR(__xludf.DUMMYFUNCTION("""COMPUTED_VALUE"""),46149.64583333333)</f>
        <v>46149.64583</v>
      </c>
      <c r="B822" s="5">
        <f>IFERROR(__xludf.DUMMYFUNCTION("""COMPUTED_VALUE"""),1015.65)</f>
        <v>1015.65</v>
      </c>
    </row>
    <row r="823">
      <c r="A823" s="4">
        <f>IFERROR(__xludf.DUMMYFUNCTION("""COMPUTED_VALUE"""),46150.64583333333)</f>
        <v>46150.64583</v>
      </c>
      <c r="B823" s="5">
        <f>IFERROR(__xludf.DUMMYFUNCTION("""COMPUTED_VALUE"""),1007.75)</f>
        <v>1007.75</v>
      </c>
    </row>
    <row r="824">
      <c r="A824" s="4">
        <f>IFERROR(__xludf.DUMMYFUNCTION("""COMPUTED_VALUE"""),46153.64583333333)</f>
        <v>46153.64583</v>
      </c>
      <c r="B824" s="5">
        <f>IFERROR(__xludf.DUMMYFUNCTION("""COMPUTED_VALUE"""),975.95)</f>
        <v>975.95</v>
      </c>
    </row>
    <row r="825">
      <c r="A825" s="4">
        <f>IFERROR(__xludf.DUMMYFUNCTION("""COMPUTED_VALUE"""),46154.64583333333)</f>
        <v>46154.64583</v>
      </c>
      <c r="B825" s="5">
        <f>IFERROR(__xludf.DUMMYFUNCTION("""COMPUTED_VALUE"""),930.45)</f>
        <v>930.45</v>
      </c>
    </row>
    <row r="826">
      <c r="A826" s="4">
        <f>IFERROR(__xludf.DUMMYFUNCTION("""COMPUTED_VALUE"""),46155.64583333333)</f>
        <v>46155.64583</v>
      </c>
      <c r="B826" s="5">
        <f>IFERROR(__xludf.DUMMYFUNCTION("""COMPUTED_VALUE"""),920.55)</f>
        <v>920.55</v>
      </c>
    </row>
    <row r="827">
      <c r="A827" s="4">
        <f>IFERROR(__xludf.DUMMYFUNCTION("""COMPUTED_VALUE"""),46156.64583333333)</f>
        <v>46156.64583</v>
      </c>
      <c r="B827" s="5">
        <f>IFERROR(__xludf.DUMMYFUNCTION("""COMPUTED_VALUE"""),935.1)</f>
        <v>935.1</v>
      </c>
    </row>
    <row r="828">
      <c r="A828" s="4">
        <f>IFERROR(__xludf.DUMMYFUNCTION("""COMPUTED_VALUE"""),46157.64583333333)</f>
        <v>46157.64583</v>
      </c>
      <c r="B828" s="5">
        <f>IFERROR(__xludf.DUMMYFUNCTION("""COMPUTED_VALUE"""),937.9)</f>
        <v>937.9</v>
      </c>
    </row>
    <row r="829">
      <c r="A829" s="4">
        <f>IFERROR(__xludf.DUMMYFUNCTION("""COMPUTED_VALUE"""),46160.64583333333)</f>
        <v>46160.64583</v>
      </c>
      <c r="B829" s="5">
        <f>IFERROR(__xludf.DUMMYFUNCTION("""COMPUTED_VALUE"""),933.7)</f>
        <v>933.7</v>
      </c>
    </row>
    <row r="830">
      <c r="A830" s="4">
        <f>IFERROR(__xludf.DUMMYFUNCTION("""COMPUTED_VALUE"""),46161.64583333333)</f>
        <v>46161.64583</v>
      </c>
      <c r="B830" s="5">
        <f>IFERROR(__xludf.DUMMYFUNCTION("""COMPUTED_VALUE"""),927.35)</f>
        <v>927.35</v>
      </c>
    </row>
    <row r="831">
      <c r="A831" s="4">
        <f>IFERROR(__xludf.DUMMYFUNCTION("""COMPUTED_VALUE"""),46162.64583333333)</f>
        <v>46162.64583</v>
      </c>
      <c r="B831" s="5">
        <f>IFERROR(__xludf.DUMMYFUNCTION("""COMPUTED_VALUE"""),923.45)</f>
        <v>923.45</v>
      </c>
    </row>
    <row r="832">
      <c r="A832" s="4">
        <f>IFERROR(__xludf.DUMMYFUNCTION("""COMPUTED_VALUE"""),46163.64583333333)</f>
        <v>46163.64583</v>
      </c>
      <c r="B832" s="5">
        <f>IFERROR(__xludf.DUMMYFUNCTION("""COMPUTED_VALUE"""),914.75)</f>
        <v>914.75</v>
      </c>
    </row>
    <row r="833">
      <c r="A833" s="4">
        <f>IFERROR(__xludf.DUMMYFUNCTION("""COMPUTED_VALUE"""),46164.64583333333)</f>
        <v>46164.64583</v>
      </c>
      <c r="B833" s="5">
        <f>IFERROR(__xludf.DUMMYFUNCTION("""COMPUTED_VALUE"""),941.0)</f>
        <v>941</v>
      </c>
    </row>
    <row r="834">
      <c r="A834" s="4">
        <f>IFERROR(__xludf.DUMMYFUNCTION("""COMPUTED_VALUE"""),46167.64583333333)</f>
        <v>46167.64583</v>
      </c>
      <c r="B834" s="5">
        <f>IFERROR(__xludf.DUMMYFUNCTION("""COMPUTED_VALUE"""),961.95)</f>
        <v>961.95</v>
      </c>
    </row>
    <row r="835">
      <c r="A835" s="4">
        <f>IFERROR(__xludf.DUMMYFUNCTION("""COMPUTED_VALUE"""),46168.64583333333)</f>
        <v>46168.64583</v>
      </c>
      <c r="B835" s="5">
        <f>IFERROR(__xludf.DUMMYFUNCTION("""COMPUTED_VALUE"""),952.15)</f>
        <v>952.15</v>
      </c>
    </row>
    <row r="836">
      <c r="A836" s="4">
        <f>IFERROR(__xludf.DUMMYFUNCTION("""COMPUTED_VALUE"""),46169.64583333333)</f>
        <v>46169.64583</v>
      </c>
      <c r="B836" s="5">
        <f>IFERROR(__xludf.DUMMYFUNCTION("""COMPUTED_VALUE"""),963.2)</f>
        <v>963.2</v>
      </c>
    </row>
    <row r="837">
      <c r="A837" s="4">
        <f>IFERROR(__xludf.DUMMYFUNCTION("""COMPUTED_VALUE"""),46171.64583333333)</f>
        <v>46171.64583</v>
      </c>
      <c r="B837" s="5">
        <f>IFERROR(__xludf.DUMMYFUNCTION("""COMPUTED_VALUE"""),947.15)</f>
        <v>947.15</v>
      </c>
    </row>
    <row r="838">
      <c r="A838" s="4">
        <f>IFERROR(__xludf.DUMMYFUNCTION("""COMPUTED_VALUE"""),46174.64583333333)</f>
        <v>46174.64583</v>
      </c>
      <c r="B838" s="5">
        <f>IFERROR(__xludf.DUMMYFUNCTION("""COMPUTED_VALUE"""),919.05)</f>
        <v>919.05</v>
      </c>
    </row>
    <row r="839">
      <c r="A839" s="4">
        <f>IFERROR(__xludf.DUMMYFUNCTION("""COMPUTED_VALUE"""),46175.64583333333)</f>
        <v>46175.64583</v>
      </c>
      <c r="B839" s="5">
        <f>IFERROR(__xludf.DUMMYFUNCTION("""COMPUTED_VALUE"""),911.7)</f>
        <v>911.7</v>
      </c>
    </row>
    <row r="840">
      <c r="A840" s="4">
        <f>IFERROR(__xludf.DUMMYFUNCTION("""COMPUTED_VALUE"""),46176.64583333333)</f>
        <v>46176.64583</v>
      </c>
      <c r="B840" s="5">
        <f>IFERROR(__xludf.DUMMYFUNCTION("""COMPUTED_VALUE"""),912.95)</f>
        <v>912.95</v>
      </c>
    </row>
    <row r="841">
      <c r="A841" s="4">
        <f>IFERROR(__xludf.DUMMYFUNCTION("""COMPUTED_VALUE"""),46177.64583333333)</f>
        <v>46177.64583</v>
      </c>
      <c r="B841" s="5">
        <f>IFERROR(__xludf.DUMMYFUNCTION("""COMPUTED_VALUE"""),915.8)</f>
        <v>915.8</v>
      </c>
    </row>
    <row r="842">
      <c r="A842" s="4">
        <f>IFERROR(__xludf.DUMMYFUNCTION("""COMPUTED_VALUE"""),46178.64583333333)</f>
        <v>46178.64583</v>
      </c>
      <c r="B842" s="5">
        <f>IFERROR(__xludf.DUMMYFUNCTION("""COMPUTED_VALUE"""),923.3)</f>
        <v>923.3</v>
      </c>
    </row>
    <row r="843">
      <c r="A843" s="4">
        <f>IFERROR(__xludf.DUMMYFUNCTION("""COMPUTED_VALUE"""),46181.64583333333)</f>
        <v>46181.64583</v>
      </c>
      <c r="B843" s="5">
        <f>IFERROR(__xludf.DUMMYFUNCTION("""COMPUTED_VALUE"""),896.65)</f>
        <v>896.65</v>
      </c>
    </row>
    <row r="844">
      <c r="A844" s="4">
        <f>IFERROR(__xludf.DUMMYFUNCTION("""COMPUTED_VALUE"""),46182.64583333333)</f>
        <v>46182.64583</v>
      </c>
      <c r="B844" s="5">
        <f>IFERROR(__xludf.DUMMYFUNCTION("""COMPUTED_VALUE"""),911.7)</f>
        <v>911.7</v>
      </c>
    </row>
    <row r="845">
      <c r="A845" s="4">
        <f>IFERROR(__xludf.DUMMYFUNCTION("""COMPUTED_VALUE"""),46183.64583333333)</f>
        <v>46183.64583</v>
      </c>
      <c r="B845" s="5">
        <f>IFERROR(__xludf.DUMMYFUNCTION("""COMPUTED_VALUE"""),897.35)</f>
        <v>897.35</v>
      </c>
    </row>
    <row r="846">
      <c r="A846" s="4">
        <f>IFERROR(__xludf.DUMMYFUNCTION("""COMPUTED_VALUE"""),46184.64583333333)</f>
        <v>46184.64583</v>
      </c>
      <c r="B846" s="5">
        <f>IFERROR(__xludf.DUMMYFUNCTION("""COMPUTED_VALUE"""),886.25)</f>
        <v>886.25</v>
      </c>
    </row>
    <row r="847">
      <c r="A847" s="4">
        <f>IFERROR(__xludf.DUMMYFUNCTION("""COMPUTED_VALUE"""),46185.64583333333)</f>
        <v>46185.64583</v>
      </c>
      <c r="B847" s="5">
        <f>IFERROR(__xludf.DUMMYFUNCTION("""COMPUTED_VALUE"""),954.95)</f>
        <v>954.95</v>
      </c>
    </row>
    <row r="848">
      <c r="A848" s="4">
        <f>IFERROR(__xludf.DUMMYFUNCTION("""COMPUTED_VALUE"""),46188.64583333333)</f>
        <v>46188.64583</v>
      </c>
      <c r="B848" s="5">
        <f>IFERROR(__xludf.DUMMYFUNCTION("""COMPUTED_VALUE"""),1000.65)</f>
        <v>1000.65</v>
      </c>
    </row>
    <row r="849">
      <c r="A849" s="4">
        <f>IFERROR(__xludf.DUMMYFUNCTION("""COMPUTED_VALUE"""),46189.64583333333)</f>
        <v>46189.64583</v>
      </c>
      <c r="B849" s="5">
        <f>IFERROR(__xludf.DUMMYFUNCTION("""COMPUTED_VALUE"""),1005.75)</f>
        <v>1005.75</v>
      </c>
    </row>
    <row r="850">
      <c r="A850" s="4">
        <f>IFERROR(__xludf.DUMMYFUNCTION("""COMPUTED_VALUE"""),46190.64583333333)</f>
        <v>46190.64583</v>
      </c>
      <c r="B850" s="5">
        <f>IFERROR(__xludf.DUMMYFUNCTION("""COMPUTED_VALUE"""),1007.5)</f>
        <v>1007.5</v>
      </c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38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IFERROR(__xludf.DUMMYFUNCTION("""COMPUTED_VALUE"""),1070.95)</f>
        <v>1070.95</v>
      </c>
    </row>
    <row r="4">
      <c r="A4" s="4">
        <f>IFERROR(__xludf.DUMMYFUNCTION("""COMPUTED_VALUE"""),44929.64583333333)</f>
        <v>44929.64583</v>
      </c>
      <c r="B4" s="5">
        <f>IFERROR(__xludf.DUMMYFUNCTION("""COMPUTED_VALUE"""),1075.9)</f>
        <v>1075.9</v>
      </c>
    </row>
    <row r="5">
      <c r="A5" s="4">
        <f>IFERROR(__xludf.DUMMYFUNCTION("""COMPUTED_VALUE"""),44930.64583333333)</f>
        <v>44930.64583</v>
      </c>
      <c r="B5" s="5">
        <f>IFERROR(__xludf.DUMMYFUNCTION("""COMPUTED_VALUE"""),1066.9)</f>
        <v>1066.9</v>
      </c>
    </row>
    <row r="6">
      <c r="A6" s="4">
        <f>IFERROR(__xludf.DUMMYFUNCTION("""COMPUTED_VALUE"""),44931.64583333333)</f>
        <v>44931.64583</v>
      </c>
      <c r="B6" s="5">
        <f>IFERROR(__xludf.DUMMYFUNCTION("""COMPUTED_VALUE"""),1088.35)</f>
        <v>1088.35</v>
      </c>
    </row>
    <row r="7">
      <c r="A7" s="4">
        <f>IFERROR(__xludf.DUMMYFUNCTION("""COMPUTED_VALUE"""),44932.64583333333)</f>
        <v>44932.64583</v>
      </c>
      <c r="B7" s="5">
        <f>IFERROR(__xludf.DUMMYFUNCTION("""COMPUTED_VALUE"""),1076.35)</f>
        <v>1076.35</v>
      </c>
    </row>
    <row r="8">
      <c r="A8" s="4">
        <f>IFERROR(__xludf.DUMMYFUNCTION("""COMPUTED_VALUE"""),44935.64583333333)</f>
        <v>44935.64583</v>
      </c>
      <c r="B8" s="5">
        <f>IFERROR(__xludf.DUMMYFUNCTION("""COMPUTED_VALUE"""),1087.45)</f>
        <v>1087.45</v>
      </c>
    </row>
    <row r="9">
      <c r="A9" s="4">
        <f>IFERROR(__xludf.DUMMYFUNCTION("""COMPUTED_VALUE"""),44936.64583333333)</f>
        <v>44936.64583</v>
      </c>
      <c r="B9" s="5">
        <f>IFERROR(__xludf.DUMMYFUNCTION("""COMPUTED_VALUE"""),1078.7)</f>
        <v>1078.7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IFERROR(__xludf.DUMMYFUNCTION("""COMPUTED_VALUE"""),1047.6)</f>
        <v>1047.6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IFERROR(__xludf.DUMMYFUNCTION("""COMPUTED_VALUE"""),1061.15)</f>
        <v>1061.15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IFERROR(__xludf.DUMMYFUNCTION("""COMPUTED_VALUE"""),1067.75)</f>
        <v>1067.75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IFERROR(__xludf.DUMMYFUNCTION("""COMPUTED_VALUE"""),1059.6)</f>
        <v>1059.6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IFERROR(__xludf.DUMMYFUNCTION("""COMPUTED_VALUE"""),1069.1)</f>
        <v>1069.1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IFERROR(__xludf.DUMMYFUNCTION("""COMPUTED_VALUE"""),1063.4)</f>
        <v>1063.4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IFERROR(__xludf.DUMMYFUNCTION("""COMPUTED_VALUE"""),1064.85)</f>
        <v>1064.85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IFERROR(__xludf.DUMMYFUNCTION("""COMPUTED_VALUE"""),1053.45)</f>
        <v>1053.45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IFERROR(__xludf.DUMMYFUNCTION("""COMPUTED_VALUE"""),1062.55)</f>
        <v>1062.55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IFERROR(__xludf.DUMMYFUNCTION("""COMPUTED_VALUE"""),1062.15)</f>
        <v>1062.15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IFERROR(__xludf.DUMMYFUNCTION("""COMPUTED_VALUE"""),1035.25)</f>
        <v>1035.25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IFERROR(__xludf.DUMMYFUNCTION("""COMPUTED_VALUE"""),1047.25)</f>
        <v>1047.25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IFERROR(__xludf.DUMMYFUNCTION("""COMPUTED_VALUE"""),1034.4)</f>
        <v>1034.4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IFERROR(__xludf.DUMMYFUNCTION("""COMPUTED_VALUE"""),1017.95)</f>
        <v>1017.95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IFERROR(__xludf.DUMMYFUNCTION("""COMPUTED_VALUE"""),1032.05)</f>
        <v>1032.05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IFERROR(__xludf.DUMMYFUNCTION("""COMPUTED_VALUE"""),1025.3)</f>
        <v>1025.3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IFERROR(__xludf.DUMMYFUNCTION("""COMPUTED_VALUE"""),1022.3)</f>
        <v>1022.3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IFERROR(__xludf.DUMMYFUNCTION("""COMPUTED_VALUE"""),1029.8)</f>
        <v>1029.8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IFERROR(__xludf.DUMMYFUNCTION("""COMPUTED_VALUE"""),1031.3)</f>
        <v>1031.3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IFERROR(__xludf.DUMMYFUNCTION("""COMPUTED_VALUE"""),1039.1)</f>
        <v>1039.1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IFERROR(__xludf.DUMMYFUNCTION("""COMPUTED_VALUE"""),1021.5)</f>
        <v>1021.5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IFERROR(__xludf.DUMMYFUNCTION("""COMPUTED_VALUE"""),1033.2)</f>
        <v>1033.2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IFERROR(__xludf.DUMMYFUNCTION("""COMPUTED_VALUE"""),1021.95)</f>
        <v>1021.95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IFERROR(__xludf.DUMMYFUNCTION("""COMPUTED_VALUE"""),1028.35)</f>
        <v>1028.35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IFERROR(__xludf.DUMMYFUNCTION("""COMPUTED_VALUE"""),1030.8)</f>
        <v>1030.8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IFERROR(__xludf.DUMMYFUNCTION("""COMPUTED_VALUE"""),1035.5)</f>
        <v>1035.5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IFERROR(__xludf.DUMMYFUNCTION("""COMPUTED_VALUE"""),1025.75)</f>
        <v>1025.75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IFERROR(__xludf.DUMMYFUNCTION("""COMPUTED_VALUE"""),964.0)</f>
        <v>964</v>
      </c>
    </row>
    <row r="38">
      <c r="A38" s="4">
        <f>IFERROR(__xludf.DUMMYFUNCTION("""COMPUTED_VALUE"""),44978.64583333333)</f>
        <v>44978.64583</v>
      </c>
      <c r="B38" s="5">
        <f>IFERROR(__xludf.DUMMYFUNCTION("""COMPUTED_VALUE"""),965.95)</f>
        <v>965.95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IFERROR(__xludf.DUMMYFUNCTION("""COMPUTED_VALUE"""),962.55)</f>
        <v>962.55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IFERROR(__xludf.DUMMYFUNCTION("""COMPUTED_VALUE"""),960.3)</f>
        <v>960.3</v>
      </c>
    </row>
    <row r="41">
      <c r="A41" s="4">
        <f>IFERROR(__xludf.DUMMYFUNCTION("""COMPUTED_VALUE"""),44981.64583333333)</f>
        <v>44981.64583</v>
      </c>
      <c r="B41" s="5">
        <f>IFERROR(__xludf.DUMMYFUNCTION("""COMPUTED_VALUE"""),961.8)</f>
        <v>961.8</v>
      </c>
    </row>
    <row r="42">
      <c r="A42" s="4">
        <f>IFERROR(__xludf.DUMMYFUNCTION("""COMPUTED_VALUE"""),44984.64583333333)</f>
        <v>44984.64583</v>
      </c>
      <c r="B42" s="5">
        <f>IFERROR(__xludf.DUMMYFUNCTION("""COMPUTED_VALUE"""),950.2)</f>
        <v>950.2</v>
      </c>
    </row>
    <row r="43">
      <c r="A43" s="4">
        <f>IFERROR(__xludf.DUMMYFUNCTION("""COMPUTED_VALUE"""),44985.64583333333)</f>
        <v>44985.64583</v>
      </c>
      <c r="B43" s="5">
        <f>IFERROR(__xludf.DUMMYFUNCTION("""COMPUTED_VALUE"""),906.4)</f>
        <v>906.4</v>
      </c>
    </row>
    <row r="44">
      <c r="A44" s="4">
        <f>IFERROR(__xludf.DUMMYFUNCTION("""COMPUTED_VALUE"""),44986.64583333333)</f>
        <v>44986.64583</v>
      </c>
      <c r="B44" s="5">
        <f>IFERROR(__xludf.DUMMYFUNCTION("""COMPUTED_VALUE"""),899.6)</f>
        <v>899.6</v>
      </c>
    </row>
    <row r="45">
      <c r="A45" s="4">
        <f>IFERROR(__xludf.DUMMYFUNCTION("""COMPUTED_VALUE"""),44987.64583333333)</f>
        <v>44987.64583</v>
      </c>
      <c r="B45" s="5">
        <f>IFERROR(__xludf.DUMMYFUNCTION("""COMPUTED_VALUE"""),886.45)</f>
        <v>886.45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IFERROR(__xludf.DUMMYFUNCTION("""COMPUTED_VALUE"""),878.65)</f>
        <v>878.65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IFERROR(__xludf.DUMMYFUNCTION("""COMPUTED_VALUE"""),880.9)</f>
        <v>880.9</v>
      </c>
    </row>
    <row r="48">
      <c r="A48" s="4">
        <f>IFERROR(__xludf.DUMMYFUNCTION("""COMPUTED_VALUE"""),44993.64583333333)</f>
        <v>44993.64583</v>
      </c>
      <c r="B48" s="5">
        <f>IFERROR(__xludf.DUMMYFUNCTION("""COMPUTED_VALUE"""),877.25)</f>
        <v>877.25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IFERROR(__xludf.DUMMYFUNCTION("""COMPUTED_VALUE"""),881.75)</f>
        <v>881.75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IFERROR(__xludf.DUMMYFUNCTION("""COMPUTED_VALUE"""),881.2)</f>
        <v>881.2</v>
      </c>
    </row>
    <row r="51">
      <c r="A51" s="4">
        <f>IFERROR(__xludf.DUMMYFUNCTION("""COMPUTED_VALUE"""),44998.64583333333)</f>
        <v>44998.64583</v>
      </c>
      <c r="B51" s="5">
        <f>IFERROR(__xludf.DUMMYFUNCTION("""COMPUTED_VALUE"""),874.8)</f>
        <v>874.8</v>
      </c>
    </row>
    <row r="52">
      <c r="A52" s="4">
        <f>IFERROR(__xludf.DUMMYFUNCTION("""COMPUTED_VALUE"""),44999.64583333333)</f>
        <v>44999.64583</v>
      </c>
      <c r="B52" s="5">
        <f>IFERROR(__xludf.DUMMYFUNCTION("""COMPUTED_VALUE"""),872.05)</f>
        <v>872.05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IFERROR(__xludf.DUMMYFUNCTION("""COMPUTED_VALUE"""),877.95)</f>
        <v>877.95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IFERROR(__xludf.DUMMYFUNCTION("""COMPUTED_VALUE"""),883.45)</f>
        <v>883.45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IFERROR(__xludf.DUMMYFUNCTION("""COMPUTED_VALUE"""),874.05)</f>
        <v>874.05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IFERROR(__xludf.DUMMYFUNCTION("""COMPUTED_VALUE"""),866.7)</f>
        <v>866.7</v>
      </c>
    </row>
    <row r="57">
      <c r="A57" s="4">
        <f>IFERROR(__xludf.DUMMYFUNCTION("""COMPUTED_VALUE"""),45006.64583333333)</f>
        <v>45006.64583</v>
      </c>
      <c r="B57" s="5">
        <f>IFERROR(__xludf.DUMMYFUNCTION("""COMPUTED_VALUE"""),862.35)</f>
        <v>862.35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IFERROR(__xludf.DUMMYFUNCTION("""COMPUTED_VALUE"""),863.4)</f>
        <v>863.4</v>
      </c>
    </row>
    <row r="59">
      <c r="A59" s="4">
        <f>IFERROR(__xludf.DUMMYFUNCTION("""COMPUTED_VALUE"""),45008.64583333333)</f>
        <v>45008.64583</v>
      </c>
      <c r="B59" s="5">
        <f>IFERROR(__xludf.DUMMYFUNCTION("""COMPUTED_VALUE"""),869.1)</f>
        <v>869.1</v>
      </c>
    </row>
    <row r="60">
      <c r="A60" s="4">
        <f>IFERROR(__xludf.DUMMYFUNCTION("""COMPUTED_VALUE"""),45009.64583333333)</f>
        <v>45009.64583</v>
      </c>
      <c r="B60" s="5">
        <f>IFERROR(__xludf.DUMMYFUNCTION("""COMPUTED_VALUE"""),877.25)</f>
        <v>877.25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IFERROR(__xludf.DUMMYFUNCTION("""COMPUTED_VALUE"""),889.3)</f>
        <v>889.3</v>
      </c>
    </row>
    <row r="62">
      <c r="A62" s="4">
        <f>IFERROR(__xludf.DUMMYFUNCTION("""COMPUTED_VALUE"""),45013.64583333333)</f>
        <v>45013.64583</v>
      </c>
      <c r="B62" s="5">
        <f>IFERROR(__xludf.DUMMYFUNCTION("""COMPUTED_VALUE"""),889.5)</f>
        <v>889.5</v>
      </c>
    </row>
    <row r="63">
      <c r="A63" s="4">
        <f>IFERROR(__xludf.DUMMYFUNCTION("""COMPUTED_VALUE"""),45014.64583333333)</f>
        <v>45014.64583</v>
      </c>
      <c r="B63" s="5">
        <f>IFERROR(__xludf.DUMMYFUNCTION("""COMPUTED_VALUE"""),887.7)</f>
        <v>887.7</v>
      </c>
    </row>
    <row r="64">
      <c r="A64" s="4">
        <f>IFERROR(__xludf.DUMMYFUNCTION("""COMPUTED_VALUE"""),45016.64583333333)</f>
        <v>45016.64583</v>
      </c>
      <c r="B64" s="5">
        <f>IFERROR(__xludf.DUMMYFUNCTION("""COMPUTED_VALUE"""),900.5)</f>
        <v>900.5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IFERROR(__xludf.DUMMYFUNCTION("""COMPUTED_VALUE"""),891.45)</f>
        <v>891.45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IFERROR(__xludf.DUMMYFUNCTION("""COMPUTED_VALUE"""),895.75)</f>
        <v>895.75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IFERROR(__xludf.DUMMYFUNCTION("""COMPUTED_VALUE"""),893.35)</f>
        <v>893.35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IFERROR(__xludf.DUMMYFUNCTION("""COMPUTED_VALUE"""),901.85)</f>
        <v>901.85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IFERROR(__xludf.DUMMYFUNCTION("""COMPUTED_VALUE"""),907.15)</f>
        <v>907.15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IFERROR(__xludf.DUMMYFUNCTION("""COMPUTED_VALUE"""),917.95)</f>
        <v>917.95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IFERROR(__xludf.DUMMYFUNCTION("""COMPUTED_VALUE"""),915.75)</f>
        <v>915.75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IFERROR(__xludf.DUMMYFUNCTION("""COMPUTED_VALUE"""),906.45)</f>
        <v>906.45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IFERROR(__xludf.DUMMYFUNCTION("""COMPUTED_VALUE"""),924.25)</f>
        <v>924.25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IFERROR(__xludf.DUMMYFUNCTION("""COMPUTED_VALUE"""),911.9)</f>
        <v>911.9</v>
      </c>
    </row>
    <row r="75">
      <c r="A75" s="4">
        <f>IFERROR(__xludf.DUMMYFUNCTION("""COMPUTED_VALUE"""),45036.64583333333)</f>
        <v>45036.64583</v>
      </c>
      <c r="B75" s="5">
        <f>IFERROR(__xludf.DUMMYFUNCTION("""COMPUTED_VALUE"""),904.0)</f>
        <v>904</v>
      </c>
    </row>
    <row r="76">
      <c r="A76" s="4">
        <f>IFERROR(__xludf.DUMMYFUNCTION("""COMPUTED_VALUE"""),45037.64583333333)</f>
        <v>45037.64583</v>
      </c>
      <c r="B76" s="5">
        <f>IFERROR(__xludf.DUMMYFUNCTION("""COMPUTED_VALUE"""),915.05)</f>
        <v>915.05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IFERROR(__xludf.DUMMYFUNCTION("""COMPUTED_VALUE"""),903.0)</f>
        <v>903</v>
      </c>
    </row>
    <row r="78">
      <c r="A78" s="4">
        <f>IFERROR(__xludf.DUMMYFUNCTION("""COMPUTED_VALUE"""),45041.64583333333)</f>
        <v>45041.64583</v>
      </c>
      <c r="B78" s="5">
        <f>IFERROR(__xludf.DUMMYFUNCTION("""COMPUTED_VALUE"""),909.65)</f>
        <v>909.65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IFERROR(__xludf.DUMMYFUNCTION("""COMPUTED_VALUE"""),911.1)</f>
        <v>911.1</v>
      </c>
    </row>
    <row r="80">
      <c r="A80" s="4">
        <f>IFERROR(__xludf.DUMMYFUNCTION("""COMPUTED_VALUE"""),45043.64583333333)</f>
        <v>45043.64583</v>
      </c>
      <c r="B80" s="5">
        <f>IFERROR(__xludf.DUMMYFUNCTION("""COMPUTED_VALUE"""),913.95)</f>
        <v>913.95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IFERROR(__xludf.DUMMYFUNCTION("""COMPUTED_VALUE"""),908.05)</f>
        <v>908.05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IFERROR(__xludf.DUMMYFUNCTION("""COMPUTED_VALUE"""),917.7)</f>
        <v>917.7</v>
      </c>
    </row>
    <row r="83">
      <c r="A83" s="4">
        <f>IFERROR(__xludf.DUMMYFUNCTION("""COMPUTED_VALUE"""),45049.64583333333)</f>
        <v>45049.64583</v>
      </c>
      <c r="B83" s="5">
        <f>IFERROR(__xludf.DUMMYFUNCTION("""COMPUTED_VALUE"""),920.65)</f>
        <v>920.65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IFERROR(__xludf.DUMMYFUNCTION("""COMPUTED_VALUE"""),933.5)</f>
        <v>933.5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IFERROR(__xludf.DUMMYFUNCTION("""COMPUTED_VALUE"""),924.8)</f>
        <v>924.8</v>
      </c>
    </row>
    <row r="86">
      <c r="A86" s="4">
        <f>IFERROR(__xludf.DUMMYFUNCTION("""COMPUTED_VALUE"""),45054.64583333333)</f>
        <v>45054.64583</v>
      </c>
      <c r="B86" s="5">
        <f>IFERROR(__xludf.DUMMYFUNCTION("""COMPUTED_VALUE"""),933.3)</f>
        <v>933.3</v>
      </c>
    </row>
    <row r="87">
      <c r="A87" s="4">
        <f>IFERROR(__xludf.DUMMYFUNCTION("""COMPUTED_VALUE"""),45055.64583333333)</f>
        <v>45055.64583</v>
      </c>
      <c r="B87" s="5">
        <f>IFERROR(__xludf.DUMMYFUNCTION("""COMPUTED_VALUE"""),939.2)</f>
        <v>939.2</v>
      </c>
    </row>
    <row r="88">
      <c r="A88" s="4">
        <f>IFERROR(__xludf.DUMMYFUNCTION("""COMPUTED_VALUE"""),45056.64583333333)</f>
        <v>45056.64583</v>
      </c>
      <c r="B88" s="5">
        <f>IFERROR(__xludf.DUMMYFUNCTION("""COMPUTED_VALUE"""),944.4)</f>
        <v>944.4</v>
      </c>
    </row>
    <row r="89">
      <c r="A89" s="4">
        <f>IFERROR(__xludf.DUMMYFUNCTION("""COMPUTED_VALUE"""),45057.64583333333)</f>
        <v>45057.64583</v>
      </c>
      <c r="B89" s="5">
        <f>IFERROR(__xludf.DUMMYFUNCTION("""COMPUTED_VALUE"""),943.6)</f>
        <v>943.6</v>
      </c>
    </row>
    <row r="90">
      <c r="A90" s="4">
        <f>IFERROR(__xludf.DUMMYFUNCTION("""COMPUTED_VALUE"""),45058.64583333333)</f>
        <v>45058.64583</v>
      </c>
      <c r="B90" s="5">
        <f>IFERROR(__xludf.DUMMYFUNCTION("""COMPUTED_VALUE"""),937.45)</f>
        <v>937.45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IFERROR(__xludf.DUMMYFUNCTION("""COMPUTED_VALUE"""),922.8)</f>
        <v>922.8</v>
      </c>
    </row>
    <row r="92">
      <c r="A92" s="4">
        <f>IFERROR(__xludf.DUMMYFUNCTION("""COMPUTED_VALUE"""),45062.64583333333)</f>
        <v>45062.64583</v>
      </c>
      <c r="B92" s="5">
        <f>IFERROR(__xludf.DUMMYFUNCTION("""COMPUTED_VALUE"""),922.1)</f>
        <v>922.1</v>
      </c>
    </row>
    <row r="93">
      <c r="A93" s="4">
        <f>IFERROR(__xludf.DUMMYFUNCTION("""COMPUTED_VALUE"""),45063.64583333333)</f>
        <v>45063.64583</v>
      </c>
      <c r="B93" s="5">
        <f>IFERROR(__xludf.DUMMYFUNCTION("""COMPUTED_VALUE"""),923.95)</f>
        <v>923.95</v>
      </c>
    </row>
    <row r="94">
      <c r="A94" s="4">
        <f>IFERROR(__xludf.DUMMYFUNCTION("""COMPUTED_VALUE"""),45064.64583333333)</f>
        <v>45064.64583</v>
      </c>
      <c r="B94" s="5">
        <f>IFERROR(__xludf.DUMMYFUNCTION("""COMPUTED_VALUE"""),914.5)</f>
        <v>914.5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IFERROR(__xludf.DUMMYFUNCTION("""COMPUTED_VALUE"""),916.25)</f>
        <v>916.25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IFERROR(__xludf.DUMMYFUNCTION("""COMPUTED_VALUE"""),924.95)</f>
        <v>924.95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IFERROR(__xludf.DUMMYFUNCTION("""COMPUTED_VALUE"""),930.4)</f>
        <v>930.4</v>
      </c>
    </row>
    <row r="98">
      <c r="A98" s="4">
        <f>IFERROR(__xludf.DUMMYFUNCTION("""COMPUTED_VALUE"""),45070.64583333333)</f>
        <v>45070.64583</v>
      </c>
      <c r="B98" s="5">
        <f>IFERROR(__xludf.DUMMYFUNCTION("""COMPUTED_VALUE"""),938.0)</f>
        <v>938</v>
      </c>
    </row>
    <row r="99">
      <c r="A99" s="4">
        <f>IFERROR(__xludf.DUMMYFUNCTION("""COMPUTED_VALUE"""),45071.64583333333)</f>
        <v>45071.64583</v>
      </c>
      <c r="B99" s="5">
        <f>IFERROR(__xludf.DUMMYFUNCTION("""COMPUTED_VALUE"""),945.45)</f>
        <v>945.45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IFERROR(__xludf.DUMMYFUNCTION("""COMPUTED_VALUE"""),951.35)</f>
        <v>951.35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IFERROR(__xludf.DUMMYFUNCTION("""COMPUTED_VALUE"""),956.25)</f>
        <v>956.25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IFERROR(__xludf.DUMMYFUNCTION("""COMPUTED_VALUE"""),959.85)</f>
        <v>959.85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IFERROR(__xludf.DUMMYFUNCTION("""COMPUTED_VALUE"""),953.05)</f>
        <v>953.05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IFERROR(__xludf.DUMMYFUNCTION("""COMPUTED_VALUE"""),964.75)</f>
        <v>964.75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IFERROR(__xludf.DUMMYFUNCTION("""COMPUTED_VALUE"""),965.85)</f>
        <v>965.85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IFERROR(__xludf.DUMMYFUNCTION("""COMPUTED_VALUE"""),974.8)</f>
        <v>974.8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IFERROR(__xludf.DUMMYFUNCTION("""COMPUTED_VALUE"""),972.05)</f>
        <v>972.05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IFERROR(__xludf.DUMMYFUNCTION("""COMPUTED_VALUE"""),960.45)</f>
        <v>960.45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IFERROR(__xludf.DUMMYFUNCTION("""COMPUTED_VALUE"""),965.4)</f>
        <v>965.4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IFERROR(__xludf.DUMMYFUNCTION("""COMPUTED_VALUE"""),969.25)</f>
        <v>969.25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IFERROR(__xludf.DUMMYFUNCTION("""COMPUTED_VALUE"""),959.95)</f>
        <v>959.95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IFERROR(__xludf.DUMMYFUNCTION("""COMPUTED_VALUE"""),981.5)</f>
        <v>981.5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IFERROR(__xludf.DUMMYFUNCTION("""COMPUTED_VALUE"""),978.7)</f>
        <v>978.7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IFERROR(__xludf.DUMMYFUNCTION("""COMPUTED_VALUE"""),998.2)</f>
        <v>998.2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IFERROR(__xludf.DUMMYFUNCTION("""COMPUTED_VALUE"""),1006.05)</f>
        <v>1006.05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IFERROR(__xludf.DUMMYFUNCTION("""COMPUTED_VALUE"""),1011.25)</f>
        <v>1011.25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IFERROR(__xludf.DUMMYFUNCTION("""COMPUTED_VALUE"""),1011.15)</f>
        <v>1011.15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IFERROR(__xludf.DUMMYFUNCTION("""COMPUTED_VALUE"""),1008.9)</f>
        <v>1008.9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IFERROR(__xludf.DUMMYFUNCTION("""COMPUTED_VALUE"""),998.3)</f>
        <v>998.3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IFERROR(__xludf.DUMMYFUNCTION("""COMPUTED_VALUE"""),989.4)</f>
        <v>989.4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IFERROR(__xludf.DUMMYFUNCTION("""COMPUTED_VALUE"""),1021.9)</f>
        <v>1021.9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IFERROR(__xludf.DUMMYFUNCTION("""COMPUTED_VALUE"""),1009.25)</f>
        <v>1009.25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IFERROR(__xludf.DUMMYFUNCTION("""COMPUTED_VALUE"""),1009.9)</f>
        <v>1009.9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IFERROR(__xludf.DUMMYFUNCTION("""COMPUTED_VALUE"""),1014.95)</f>
        <v>1014.95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IFERROR(__xludf.DUMMYFUNCTION("""COMPUTED_VALUE"""),1001.8)</f>
        <v>1001.8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IFERROR(__xludf.DUMMYFUNCTION("""COMPUTED_VALUE"""),1011.85)</f>
        <v>1011.85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IFERROR(__xludf.DUMMYFUNCTION("""COMPUTED_VALUE"""),1010.8)</f>
        <v>1010.8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IFERROR(__xludf.DUMMYFUNCTION("""COMPUTED_VALUE"""),1021.25)</f>
        <v>1021.25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IFERROR(__xludf.DUMMYFUNCTION("""COMPUTED_VALUE"""),1020.65)</f>
        <v>1020.65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IFERROR(__xludf.DUMMYFUNCTION("""COMPUTED_VALUE"""),1016.7)</f>
        <v>1016.7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IFERROR(__xludf.DUMMYFUNCTION("""COMPUTED_VALUE"""),1027.8)</f>
        <v>1027.8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IFERROR(__xludf.DUMMYFUNCTION("""COMPUTED_VALUE"""),1022.2)</f>
        <v>1022.2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IFERROR(__xludf.DUMMYFUNCTION("""COMPUTED_VALUE"""),1020.7)</f>
        <v>1020.7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IFERROR(__xludf.DUMMYFUNCTION("""COMPUTED_VALUE"""),1030.9)</f>
        <v>1030.9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IFERROR(__xludf.DUMMYFUNCTION("""COMPUTED_VALUE"""),1032.65)</f>
        <v>1032.65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IFERROR(__xludf.DUMMYFUNCTION("""COMPUTED_VALUE"""),1030.8)</f>
        <v>1030.8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IFERROR(__xludf.DUMMYFUNCTION("""COMPUTED_VALUE"""),1035.8)</f>
        <v>1035.8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IFERROR(__xludf.DUMMYFUNCTION("""COMPUTED_VALUE"""),1056.55)</f>
        <v>1056.55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IFERROR(__xludf.DUMMYFUNCTION("""COMPUTED_VALUE"""),1048.95)</f>
        <v>1048.95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IFERROR(__xludf.DUMMYFUNCTION("""COMPUTED_VALUE"""),1048.95)</f>
        <v>1048.95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IFERROR(__xludf.DUMMYFUNCTION("""COMPUTED_VALUE"""),1054.75)</f>
        <v>1054.75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IFERROR(__xludf.DUMMYFUNCTION("""COMPUTED_VALUE"""),1068.5)</f>
        <v>1068.5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IFERROR(__xludf.DUMMYFUNCTION("""COMPUTED_VALUE"""),1171.45)</f>
        <v>1171.45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IFERROR(__xludf.DUMMYFUNCTION("""COMPUTED_VALUE"""),1177.8)</f>
        <v>1177.8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IFERROR(__xludf.DUMMYFUNCTION("""COMPUTED_VALUE"""),1175.0)</f>
        <v>1175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IFERROR(__xludf.DUMMYFUNCTION("""COMPUTED_VALUE"""),1178.35)</f>
        <v>1178.35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IFERROR(__xludf.DUMMYFUNCTION("""COMPUTED_VALUE"""),1168.3)</f>
        <v>1168.3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IFERROR(__xludf.DUMMYFUNCTION("""COMPUTED_VALUE"""),1165.85)</f>
        <v>1165.85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IFERROR(__xludf.DUMMYFUNCTION("""COMPUTED_VALUE"""),1209.75)</f>
        <v>1209.75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IFERROR(__xludf.DUMMYFUNCTION("""COMPUTED_VALUE"""),1223.65)</f>
        <v>1223.65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IFERROR(__xludf.DUMMYFUNCTION("""COMPUTED_VALUE"""),1266.45)</f>
        <v>1266.45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IFERROR(__xludf.DUMMYFUNCTION("""COMPUTED_VALUE"""),1266.05)</f>
        <v>1266.05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IFERROR(__xludf.DUMMYFUNCTION("""COMPUTED_VALUE"""),1258.95)</f>
        <v>1258.95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IFERROR(__xludf.DUMMYFUNCTION("""COMPUTED_VALUE"""),1250.2)</f>
        <v>1250.2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IFERROR(__xludf.DUMMYFUNCTION("""COMPUTED_VALUE"""),1235.6)</f>
        <v>1235.6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IFERROR(__xludf.DUMMYFUNCTION("""COMPUTED_VALUE"""),1243.55)</f>
        <v>1243.55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IFERROR(__xludf.DUMMYFUNCTION("""COMPUTED_VALUE"""),1241.0)</f>
        <v>1241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IFERROR(__xludf.DUMMYFUNCTION("""COMPUTED_VALUE"""),1236.4)</f>
        <v>1236.4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IFERROR(__xludf.DUMMYFUNCTION("""COMPUTED_VALUE"""),1233.8)</f>
        <v>1233.8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IFERROR(__xludf.DUMMYFUNCTION("""COMPUTED_VALUE"""),1221.0)</f>
        <v>1221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IFERROR(__xludf.DUMMYFUNCTION("""COMPUTED_VALUE"""),1230.65)</f>
        <v>1230.65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IFERROR(__xludf.DUMMYFUNCTION("""COMPUTED_VALUE"""),1220.5)</f>
        <v>1220.5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IFERROR(__xludf.DUMMYFUNCTION("""COMPUTED_VALUE"""),1209.4)</f>
        <v>1209.4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IFERROR(__xludf.DUMMYFUNCTION("""COMPUTED_VALUE"""),1228.9)</f>
        <v>1228.9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IFERROR(__xludf.DUMMYFUNCTION("""COMPUTED_VALUE"""),1229.75)</f>
        <v>1229.75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IFERROR(__xludf.DUMMYFUNCTION("""COMPUTED_VALUE"""),1236.15)</f>
        <v>1236.15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IFERROR(__xludf.DUMMYFUNCTION("""COMPUTED_VALUE"""),1257.6)</f>
        <v>1257.6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IFERROR(__xludf.DUMMYFUNCTION("""COMPUTED_VALUE"""),1245.4)</f>
        <v>1245.4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IFERROR(__xludf.DUMMYFUNCTION("""COMPUTED_VALUE"""),1238.85)</f>
        <v>1238.85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IFERROR(__xludf.DUMMYFUNCTION("""COMPUTED_VALUE"""),1238.95)</f>
        <v>1238.95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IFERROR(__xludf.DUMMYFUNCTION("""COMPUTED_VALUE"""),1256.75)</f>
        <v>1256.75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IFERROR(__xludf.DUMMYFUNCTION("""COMPUTED_VALUE"""),1249.3)</f>
        <v>1249.3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IFERROR(__xludf.DUMMYFUNCTION("""COMPUTED_VALUE"""),1244.6)</f>
        <v>1244.6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IFERROR(__xludf.DUMMYFUNCTION("""COMPUTED_VALUE"""),1247.35)</f>
        <v>1247.35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IFERROR(__xludf.DUMMYFUNCTION("""COMPUTED_VALUE"""),1239.8)</f>
        <v>1239.8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IFERROR(__xludf.DUMMYFUNCTION("""COMPUTED_VALUE"""),1228.5)</f>
        <v>1228.5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IFERROR(__xludf.DUMMYFUNCTION("""COMPUTED_VALUE"""),1233.75)</f>
        <v>1233.75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IFERROR(__xludf.DUMMYFUNCTION("""COMPUTED_VALUE"""),1235.5)</f>
        <v>1235.5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IFERROR(__xludf.DUMMYFUNCTION("""COMPUTED_VALUE"""),1240.55)</f>
        <v>1240.55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IFERROR(__xludf.DUMMYFUNCTION("""COMPUTED_VALUE"""),1239.7)</f>
        <v>1239.7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IFERROR(__xludf.DUMMYFUNCTION("""COMPUTED_VALUE"""),1206.4)</f>
        <v>1206.4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IFERROR(__xludf.DUMMYFUNCTION("""COMPUTED_VALUE"""),1185.9)</f>
        <v>1185.9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IFERROR(__xludf.DUMMYFUNCTION("""COMPUTED_VALUE"""),1179.35)</f>
        <v>1179.35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IFERROR(__xludf.DUMMYFUNCTION("""COMPUTED_VALUE"""),1163.65)</f>
        <v>1163.65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IFERROR(__xludf.DUMMYFUNCTION("""COMPUTED_VALUE"""),1180.5)</f>
        <v>1180.5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IFERROR(__xludf.DUMMYFUNCTION("""COMPUTED_VALUE"""),1164.05)</f>
        <v>1164.05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IFERROR(__xludf.DUMMYFUNCTION("""COMPUTED_VALUE"""),1186.15)</f>
        <v>1186.15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IFERROR(__xludf.DUMMYFUNCTION("""COMPUTED_VALUE"""),1182.8)</f>
        <v>1182.8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IFERROR(__xludf.DUMMYFUNCTION("""COMPUTED_VALUE"""),1167.05)</f>
        <v>1167.05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IFERROR(__xludf.DUMMYFUNCTION("""COMPUTED_VALUE"""),1161.1)</f>
        <v>1161.1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IFERROR(__xludf.DUMMYFUNCTION("""COMPUTED_VALUE"""),1163.0)</f>
        <v>1163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IFERROR(__xludf.DUMMYFUNCTION("""COMPUTED_VALUE"""),1159.5)</f>
        <v>1159.5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IFERROR(__xludf.DUMMYFUNCTION("""COMPUTED_VALUE"""),1155.05)</f>
        <v>1155.05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IFERROR(__xludf.DUMMYFUNCTION("""COMPUTED_VALUE"""),1171.95)</f>
        <v>1171.95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IFERROR(__xludf.DUMMYFUNCTION("""COMPUTED_VALUE"""),1157.9)</f>
        <v>1157.9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IFERROR(__xludf.DUMMYFUNCTION("""COMPUTED_VALUE"""),1167.75)</f>
        <v>1167.75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IFERROR(__xludf.DUMMYFUNCTION("""COMPUTED_VALUE"""),1164.4)</f>
        <v>1164.4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IFERROR(__xludf.DUMMYFUNCTION("""COMPUTED_VALUE"""),1173.5)</f>
        <v>1173.5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IFERROR(__xludf.DUMMYFUNCTION("""COMPUTED_VALUE"""),1210.6)</f>
        <v>1210.6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IFERROR(__xludf.DUMMYFUNCTION("""COMPUTED_VALUE"""),1223.3)</f>
        <v>1223.3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IFERROR(__xludf.DUMMYFUNCTION("""COMPUTED_VALUE"""),1200.2)</f>
        <v>1200.2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IFERROR(__xludf.DUMMYFUNCTION("""COMPUTED_VALUE"""),1183.8)</f>
        <v>1183.8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IFERROR(__xludf.DUMMYFUNCTION("""COMPUTED_VALUE"""),1157.45)</f>
        <v>1157.45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IFERROR(__xludf.DUMMYFUNCTION("""COMPUTED_VALUE"""),1150.85)</f>
        <v>1150.85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IFERROR(__xludf.DUMMYFUNCTION("""COMPUTED_VALUE"""),1174.25)</f>
        <v>1174.25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IFERROR(__xludf.DUMMYFUNCTION("""COMPUTED_VALUE"""),1193.45)</f>
        <v>1193.45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IFERROR(__xludf.DUMMYFUNCTION("""COMPUTED_VALUE"""),1200.0)</f>
        <v>1200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IFERROR(__xludf.DUMMYFUNCTION("""COMPUTED_VALUE"""),1201.25)</f>
        <v>1201.25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IFERROR(__xludf.DUMMYFUNCTION("""COMPUTED_VALUE"""),1208.5)</f>
        <v>1208.5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IFERROR(__xludf.DUMMYFUNCTION("""COMPUTED_VALUE"""),1206.35)</f>
        <v>1206.35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IFERROR(__xludf.DUMMYFUNCTION("""COMPUTED_VALUE"""),1204.1)</f>
        <v>1204.1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IFERROR(__xludf.DUMMYFUNCTION("""COMPUTED_VALUE"""),1216.45)</f>
        <v>1216.45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IFERROR(__xludf.DUMMYFUNCTION("""COMPUTED_VALUE"""),1241.0)</f>
        <v>1241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IFERROR(__xludf.DUMMYFUNCTION("""COMPUTED_VALUE"""),1238.15)</f>
        <v>1238.15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IFERROR(__xludf.DUMMYFUNCTION("""COMPUTED_VALUE"""),1240.1)</f>
        <v>1240.1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IFERROR(__xludf.DUMMYFUNCTION("""COMPUTED_VALUE"""),1240.55)</f>
        <v>1240.55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IFERROR(__xludf.DUMMYFUNCTION("""COMPUTED_VALUE"""),1241.75)</f>
        <v>1241.75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IFERROR(__xludf.DUMMYFUNCTION("""COMPUTED_VALUE"""),1234.8)</f>
        <v>1234.8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IFERROR(__xludf.DUMMYFUNCTION("""COMPUTED_VALUE"""),1249.4)</f>
        <v>1249.4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IFERROR(__xludf.DUMMYFUNCTION("""COMPUTED_VALUE"""),1247.1)</f>
        <v>1247.1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IFERROR(__xludf.DUMMYFUNCTION("""COMPUTED_VALUE"""),1253.25)</f>
        <v>1253.25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IFERROR(__xludf.DUMMYFUNCTION("""COMPUTED_VALUE"""),1271.5)</f>
        <v>1271.5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IFERROR(__xludf.DUMMYFUNCTION("""COMPUTED_VALUE"""),1170.65)</f>
        <v>1170.65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IFERROR(__xludf.DUMMYFUNCTION("""COMPUTED_VALUE"""),1198.65)</f>
        <v>1198.65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IFERROR(__xludf.DUMMYFUNCTION("""COMPUTED_VALUE"""),1192.3)</f>
        <v>1192.3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IFERROR(__xludf.DUMMYFUNCTION("""COMPUTED_VALUE"""),1201.55)</f>
        <v>1201.55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IFERROR(__xludf.DUMMYFUNCTION("""COMPUTED_VALUE"""),1212.3)</f>
        <v>1212.3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IFERROR(__xludf.DUMMYFUNCTION("""COMPUTED_VALUE"""),1205.7)</f>
        <v>1205.7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IFERROR(__xludf.DUMMYFUNCTION("""COMPUTED_VALUE"""),1216.5)</f>
        <v>1216.5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IFERROR(__xludf.DUMMYFUNCTION("""COMPUTED_VALUE"""),1224.45)</f>
        <v>1224.45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IFERROR(__xludf.DUMMYFUNCTION("""COMPUTED_VALUE"""),1205.2)</f>
        <v>1205.2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IFERROR(__xludf.DUMMYFUNCTION("""COMPUTED_VALUE"""),1222.8)</f>
        <v>1222.8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IFERROR(__xludf.DUMMYFUNCTION("""COMPUTED_VALUE"""),1219.1)</f>
        <v>1219.1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IFERROR(__xludf.DUMMYFUNCTION("""COMPUTED_VALUE"""),1202.3)</f>
        <v>1202.3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IFERROR(__xludf.DUMMYFUNCTION("""COMPUTED_VALUE"""),1198.65)</f>
        <v>1198.65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IFERROR(__xludf.DUMMYFUNCTION("""COMPUTED_VALUE"""),1216.5)</f>
        <v>1216.5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IFERROR(__xludf.DUMMYFUNCTION("""COMPUTED_VALUE"""),1204.65)</f>
        <v>1204.65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IFERROR(__xludf.DUMMYFUNCTION("""COMPUTED_VALUE"""),1207.1)</f>
        <v>1207.1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IFERROR(__xludf.DUMMYFUNCTION("""COMPUTED_VALUE"""),1216.8)</f>
        <v>1216.8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IFERROR(__xludf.DUMMYFUNCTION("""COMPUTED_VALUE"""),1237.1)</f>
        <v>1237.1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IFERROR(__xludf.DUMMYFUNCTION("""COMPUTED_VALUE"""),1236.2)</f>
        <v>1236.2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IFERROR(__xludf.DUMMYFUNCTION("""COMPUTED_VALUE"""),1221.85)</f>
        <v>1221.85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IFERROR(__xludf.DUMMYFUNCTION("""COMPUTED_VALUE"""),1235.6)</f>
        <v>1235.6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IFERROR(__xludf.DUMMYFUNCTION("""COMPUTED_VALUE"""),1244.95)</f>
        <v>1244.95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IFERROR(__xludf.DUMMYFUNCTION("""COMPUTED_VALUE"""),1239.75)</f>
        <v>1239.75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IFERROR(__xludf.DUMMYFUNCTION("""COMPUTED_VALUE"""),1260.8)</f>
        <v>1260.8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IFERROR(__xludf.DUMMYFUNCTION("""COMPUTED_VALUE"""),1246.3)</f>
        <v>1246.3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IFERROR(__xludf.DUMMYFUNCTION("""COMPUTED_VALUE"""),1251.0)</f>
        <v>1251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IFERROR(__xludf.DUMMYFUNCTION("""COMPUTED_VALUE"""),1281.55)</f>
        <v>1281.55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IFERROR(__xludf.DUMMYFUNCTION("""COMPUTED_VALUE"""),1300.15)</f>
        <v>1300.15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IFERROR(__xludf.DUMMYFUNCTION("""COMPUTED_VALUE"""),1296.65)</f>
        <v>1296.65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IFERROR(__xludf.DUMMYFUNCTION("""COMPUTED_VALUE"""),1286.9)</f>
        <v>1286.9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IFERROR(__xludf.DUMMYFUNCTION("""COMPUTED_VALUE"""),1271.75)</f>
        <v>1271.75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IFERROR(__xludf.DUMMYFUNCTION("""COMPUTED_VALUE"""),1289.35)</f>
        <v>1289.35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IFERROR(__xludf.DUMMYFUNCTION("""COMPUTED_VALUE"""),1329.2)</f>
        <v>1329.2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IFERROR(__xludf.DUMMYFUNCTION("""COMPUTED_VALUE"""),1325.65)</f>
        <v>1325.65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IFERROR(__xludf.DUMMYFUNCTION("""COMPUTED_VALUE"""),1308.0)</f>
        <v>1308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IFERROR(__xludf.DUMMYFUNCTION("""COMPUTED_VALUE"""),1313.15)</f>
        <v>1313.15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IFERROR(__xludf.DUMMYFUNCTION("""COMPUTED_VALUE"""),1302.35)</f>
        <v>1302.35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IFERROR(__xludf.DUMMYFUNCTION("""COMPUTED_VALUE"""),1294.0)</f>
        <v>1294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IFERROR(__xludf.DUMMYFUNCTION("""COMPUTED_VALUE"""),1322.95)</f>
        <v>1322.95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IFERROR(__xludf.DUMMYFUNCTION("""COMPUTED_VALUE"""),1327.95)</f>
        <v>1327.95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IFERROR(__xludf.DUMMYFUNCTION("""COMPUTED_VALUE"""),1409.0)</f>
        <v>1409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IFERROR(__xludf.DUMMYFUNCTION("""COMPUTED_VALUE"""),1417.35)</f>
        <v>1417.35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IFERROR(__xludf.DUMMYFUNCTION("""COMPUTED_VALUE"""),1369.65)</f>
        <v>1369.65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IFERROR(__xludf.DUMMYFUNCTION("""COMPUTED_VALUE"""),1336.85)</f>
        <v>1336.85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IFERROR(__xludf.DUMMYFUNCTION("""COMPUTED_VALUE"""),1317.1)</f>
        <v>1317.1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IFERROR(__xludf.DUMMYFUNCTION("""COMPUTED_VALUE"""),1351.0)</f>
        <v>1351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IFERROR(__xludf.DUMMYFUNCTION("""COMPUTED_VALUE"""),1387.65)</f>
        <v>1387.65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IFERROR(__xludf.DUMMYFUNCTION("""COMPUTED_VALUE"""),1392.65)</f>
        <v>1392.65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IFERROR(__xludf.DUMMYFUNCTION("""COMPUTED_VALUE"""),1433.9)</f>
        <v>1433.9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IFERROR(__xludf.DUMMYFUNCTION("""COMPUTED_VALUE"""),1425.45)</f>
        <v>1425.45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IFERROR(__xludf.DUMMYFUNCTION("""COMPUTED_VALUE"""),1438.75)</f>
        <v>1438.75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IFERROR(__xludf.DUMMYFUNCTION("""COMPUTED_VALUE"""),1420.2)</f>
        <v>1420.2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IFERROR(__xludf.DUMMYFUNCTION("""COMPUTED_VALUE"""),1439.75)</f>
        <v>1439.75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IFERROR(__xludf.DUMMYFUNCTION("""COMPUTED_VALUE"""),1434.75)</f>
        <v>1434.75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IFERROR(__xludf.DUMMYFUNCTION("""COMPUTED_VALUE"""),1457.75)</f>
        <v>1457.75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IFERROR(__xludf.DUMMYFUNCTION("""COMPUTED_VALUE"""),1425.35)</f>
        <v>1425.35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IFERROR(__xludf.DUMMYFUNCTION("""COMPUTED_VALUE"""),1422.35)</f>
        <v>1422.35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IFERROR(__xludf.DUMMYFUNCTION("""COMPUTED_VALUE"""),1440.7)</f>
        <v>1440.7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IFERROR(__xludf.DUMMYFUNCTION("""COMPUTED_VALUE"""),1470.35)</f>
        <v>1470.35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IFERROR(__xludf.DUMMYFUNCTION("""COMPUTED_VALUE"""),1451.65)</f>
        <v>1451.65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IFERROR(__xludf.DUMMYFUNCTION("""COMPUTED_VALUE"""),1447.3)</f>
        <v>1447.3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IFERROR(__xludf.DUMMYFUNCTION("""COMPUTED_VALUE"""),1453.3)</f>
        <v>1453.3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IFERROR(__xludf.DUMMYFUNCTION("""COMPUTED_VALUE"""),1466.4)</f>
        <v>1466.4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IFERROR(__xludf.DUMMYFUNCTION("""COMPUTED_VALUE"""),1469.85)</f>
        <v>1469.85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IFERROR(__xludf.DUMMYFUNCTION("""COMPUTED_VALUE"""),1487.45)</f>
        <v>1487.45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IFERROR(__xludf.DUMMYFUNCTION("""COMPUTED_VALUE"""),1477.0)</f>
        <v>1477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IFERROR(__xludf.DUMMYFUNCTION("""COMPUTED_VALUE"""),1480.35)</f>
        <v>1480.35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IFERROR(__xludf.DUMMYFUNCTION("""COMPUTED_VALUE"""),1470.9)</f>
        <v>1470.9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IFERROR(__xludf.DUMMYFUNCTION("""COMPUTED_VALUE"""),1471.5)</f>
        <v>1471.5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IFERROR(__xludf.DUMMYFUNCTION("""COMPUTED_VALUE"""),1473.45)</f>
        <v>1473.45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IFERROR(__xludf.DUMMYFUNCTION("""COMPUTED_VALUE"""),1485.25)</f>
        <v>1485.25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IFERROR(__xludf.DUMMYFUNCTION("""COMPUTED_VALUE"""),1483.15)</f>
        <v>1483.15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IFERROR(__xludf.DUMMYFUNCTION("""COMPUTED_VALUE"""),1504.1)</f>
        <v>1504.1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IFERROR(__xludf.DUMMYFUNCTION("""COMPUTED_VALUE"""),1465.75)</f>
        <v>1465.75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IFERROR(__xludf.DUMMYFUNCTION("""COMPUTED_VALUE"""),1471.25)</f>
        <v>1471.25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IFERROR(__xludf.DUMMYFUNCTION("""COMPUTED_VALUE"""),1496.65)</f>
        <v>1496.65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IFERROR(__xludf.DUMMYFUNCTION("""COMPUTED_VALUE"""),1488.05)</f>
        <v>1488.05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IFERROR(__xludf.DUMMYFUNCTION("""COMPUTED_VALUE"""),1488.45)</f>
        <v>1488.45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IFERROR(__xludf.DUMMYFUNCTION("""COMPUTED_VALUE"""),1435.7)</f>
        <v>1435.7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IFERROR(__xludf.DUMMYFUNCTION("""COMPUTED_VALUE"""),1417.4)</f>
        <v>1417.4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IFERROR(__xludf.DUMMYFUNCTION("""COMPUTED_VALUE"""),1448.7)</f>
        <v>1448.7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IFERROR(__xludf.DUMMYFUNCTION("""COMPUTED_VALUE"""),1481.25)</f>
        <v>1481.25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IFERROR(__xludf.DUMMYFUNCTION("""COMPUTED_VALUE"""),1472.25)</f>
        <v>1472.25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IFERROR(__xludf.DUMMYFUNCTION("""COMPUTED_VALUE"""),1463.35)</f>
        <v>1463.35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IFERROR(__xludf.DUMMYFUNCTION("""COMPUTED_VALUE"""),1496.95)</f>
        <v>1496.95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IFERROR(__xludf.DUMMYFUNCTION("""COMPUTED_VALUE"""),1498.65)</f>
        <v>1498.65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IFERROR(__xludf.DUMMYFUNCTION("""COMPUTED_VALUE"""),1489.4)</f>
        <v>1489.4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IFERROR(__xludf.DUMMYFUNCTION("""COMPUTED_VALUE"""),1471.5)</f>
        <v>1471.5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IFERROR(__xludf.DUMMYFUNCTION("""COMPUTED_VALUE"""),1459.55)</f>
        <v>1459.55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IFERROR(__xludf.DUMMYFUNCTION("""COMPUTED_VALUE"""),1449.4)</f>
        <v>1449.4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IFERROR(__xludf.DUMMYFUNCTION("""COMPUTED_VALUE"""),1462.45)</f>
        <v>1462.45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IFERROR(__xludf.DUMMYFUNCTION("""COMPUTED_VALUE"""),1450.3)</f>
        <v>1450.3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IFERROR(__xludf.DUMMYFUNCTION("""COMPUTED_VALUE"""),1422.95)</f>
        <v>1422.95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IFERROR(__xludf.DUMMYFUNCTION("""COMPUTED_VALUE"""),1396.8)</f>
        <v>1396.8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IFERROR(__xludf.DUMMYFUNCTION("""COMPUTED_VALUE"""),1381.4)</f>
        <v>1381.4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IFERROR(__xludf.DUMMYFUNCTION("""COMPUTED_VALUE"""),1375.2)</f>
        <v>1375.2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IFERROR(__xludf.DUMMYFUNCTION("""COMPUTED_VALUE"""),1347.3)</f>
        <v>1347.3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IFERROR(__xludf.DUMMYFUNCTION("""COMPUTED_VALUE"""),1345.75)</f>
        <v>1345.75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IFERROR(__xludf.DUMMYFUNCTION("""COMPUTED_VALUE"""),1354.85)</f>
        <v>1354.85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IFERROR(__xludf.DUMMYFUNCTION("""COMPUTED_VALUE"""),1346.7)</f>
        <v>1346.7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IFERROR(__xludf.DUMMYFUNCTION("""COMPUTED_VALUE"""),1398.2)</f>
        <v>1398.2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IFERROR(__xludf.DUMMYFUNCTION("""COMPUTED_VALUE"""),1406.2)</f>
        <v>1406.2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IFERROR(__xludf.DUMMYFUNCTION("""COMPUTED_VALUE"""),1409.15)</f>
        <v>1409.15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IFERROR(__xludf.DUMMYFUNCTION("""COMPUTED_VALUE"""),1408.0)</f>
        <v>1408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IFERROR(__xludf.DUMMYFUNCTION("""COMPUTED_VALUE"""),1400.0)</f>
        <v>1400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IFERROR(__xludf.DUMMYFUNCTION("""COMPUTED_VALUE"""),1420.05)</f>
        <v>1420.05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IFERROR(__xludf.DUMMYFUNCTION("""COMPUTED_VALUE"""),1424.75)</f>
        <v>1424.75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IFERROR(__xludf.DUMMYFUNCTION("""COMPUTED_VALUE"""),1423.4)</f>
        <v>1423.4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IFERROR(__xludf.DUMMYFUNCTION("""COMPUTED_VALUE"""),1387.2)</f>
        <v>1387.2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IFERROR(__xludf.DUMMYFUNCTION("""COMPUTED_VALUE"""),1384.75)</f>
        <v>1384.75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IFERROR(__xludf.DUMMYFUNCTION("""COMPUTED_VALUE"""),1358.8)</f>
        <v>1358.8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IFERROR(__xludf.DUMMYFUNCTION("""COMPUTED_VALUE"""),1339.55)</f>
        <v>1339.55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IFERROR(__xludf.DUMMYFUNCTION("""COMPUTED_VALUE"""),1414.65)</f>
        <v>1414.65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IFERROR(__xludf.DUMMYFUNCTION("""COMPUTED_VALUE"""),1357.35)</f>
        <v>1357.35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IFERROR(__xludf.DUMMYFUNCTION("""COMPUTED_VALUE"""),1406.7)</f>
        <v>1406.7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IFERROR(__xludf.DUMMYFUNCTION("""COMPUTED_VALUE"""),1421.1)</f>
        <v>1421.1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IFERROR(__xludf.DUMMYFUNCTION("""COMPUTED_VALUE"""),1399.05)</f>
        <v>1399.05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IFERROR(__xludf.DUMMYFUNCTION("""COMPUTED_VALUE"""),1442.3)</f>
        <v>1442.3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IFERROR(__xludf.DUMMYFUNCTION("""COMPUTED_VALUE"""),1482.3)</f>
        <v>1482.3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IFERROR(__xludf.DUMMYFUNCTION("""COMPUTED_VALUE"""),1489.15)</f>
        <v>1489.15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IFERROR(__xludf.DUMMYFUNCTION("""COMPUTED_VALUE"""),1486.45)</f>
        <v>1486.45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IFERROR(__xludf.DUMMYFUNCTION("""COMPUTED_VALUE"""),1478.65)</f>
        <v>1478.65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IFERROR(__xludf.DUMMYFUNCTION("""COMPUTED_VALUE"""),1479.45)</f>
        <v>1479.45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IFERROR(__xludf.DUMMYFUNCTION("""COMPUTED_VALUE"""),1493.55)</f>
        <v>1493.55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IFERROR(__xludf.DUMMYFUNCTION("""COMPUTED_VALUE"""),1466.6)</f>
        <v>1466.6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IFERROR(__xludf.DUMMYFUNCTION("""COMPUTED_VALUE"""),1447.2)</f>
        <v>1447.2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IFERROR(__xludf.DUMMYFUNCTION("""COMPUTED_VALUE"""),1452.35)</f>
        <v>1452.35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IFERROR(__xludf.DUMMYFUNCTION("""COMPUTED_VALUE"""),1462.55)</f>
        <v>1462.55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IFERROR(__xludf.DUMMYFUNCTION("""COMPUTED_VALUE"""),1496.95)</f>
        <v>1496.95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IFERROR(__xludf.DUMMYFUNCTION("""COMPUTED_VALUE"""),1477.0)</f>
        <v>1477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IFERROR(__xludf.DUMMYFUNCTION("""COMPUTED_VALUE"""),1497.25)</f>
        <v>1497.25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IFERROR(__xludf.DUMMYFUNCTION("""COMPUTED_VALUE"""),1534.25)</f>
        <v>1534.25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IFERROR(__xludf.DUMMYFUNCTION("""COMPUTED_VALUE"""),1530.25)</f>
        <v>1530.25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IFERROR(__xludf.DUMMYFUNCTION("""COMPUTED_VALUE"""),1540.95)</f>
        <v>1540.95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IFERROR(__xludf.DUMMYFUNCTION("""COMPUTED_VALUE"""),1544.55)</f>
        <v>1544.55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IFERROR(__xludf.DUMMYFUNCTION("""COMPUTED_VALUE"""),1564.75)</f>
        <v>1564.75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IFERROR(__xludf.DUMMYFUNCTION("""COMPUTED_VALUE"""),1574.8)</f>
        <v>1574.8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IFERROR(__xludf.DUMMYFUNCTION("""COMPUTED_VALUE"""),1559.8)</f>
        <v>1559.8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IFERROR(__xludf.DUMMYFUNCTION("""COMPUTED_VALUE"""),1544.85)</f>
        <v>1544.85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IFERROR(__xludf.DUMMYFUNCTION("""COMPUTED_VALUE"""),1541.55)</f>
        <v>1541.55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IFERROR(__xludf.DUMMYFUNCTION("""COMPUTED_VALUE"""),1504.4)</f>
        <v>1504.4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IFERROR(__xludf.DUMMYFUNCTION("""COMPUTED_VALUE"""),1499.7)</f>
        <v>1499.7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IFERROR(__xludf.DUMMYFUNCTION("""COMPUTED_VALUE"""),1479.1)</f>
        <v>1479.1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IFERROR(__xludf.DUMMYFUNCTION("""COMPUTED_VALUE"""),1480.9)</f>
        <v>1480.9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IFERROR(__xludf.DUMMYFUNCTION("""COMPUTED_VALUE"""),1480.8)</f>
        <v>1480.8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IFERROR(__xludf.DUMMYFUNCTION("""COMPUTED_VALUE"""),1479.1)</f>
        <v>1479.1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IFERROR(__xludf.DUMMYFUNCTION("""COMPUTED_VALUE"""),1488.65)</f>
        <v>1488.65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IFERROR(__xludf.DUMMYFUNCTION("""COMPUTED_VALUE"""),1483.75)</f>
        <v>1483.75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IFERROR(__xludf.DUMMYFUNCTION("""COMPUTED_VALUE"""),1480.75)</f>
        <v>1480.75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IFERROR(__xludf.DUMMYFUNCTION("""COMPUTED_VALUE"""),1509.9)</f>
        <v>1509.9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IFERROR(__xludf.DUMMYFUNCTION("""COMPUTED_VALUE"""),1487.05)</f>
        <v>1487.05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IFERROR(__xludf.DUMMYFUNCTION("""COMPUTED_VALUE"""),1512.05)</f>
        <v>1512.05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IFERROR(__xludf.DUMMYFUNCTION("""COMPUTED_VALUE"""),1513.2)</f>
        <v>1513.2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IFERROR(__xludf.DUMMYFUNCTION("""COMPUTED_VALUE"""),1506.0)</f>
        <v>1506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IFERROR(__xludf.DUMMYFUNCTION("""COMPUTED_VALUE"""),1512.05)</f>
        <v>1512.05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IFERROR(__xludf.DUMMYFUNCTION("""COMPUTED_VALUE"""),1517.2)</f>
        <v>1517.2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IFERROR(__xludf.DUMMYFUNCTION("""COMPUTED_VALUE"""),1510.4)</f>
        <v>1510.4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IFERROR(__xludf.DUMMYFUNCTION("""COMPUTED_VALUE"""),1506.65)</f>
        <v>1506.65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IFERROR(__xludf.DUMMYFUNCTION("""COMPUTED_VALUE"""),1485.5)</f>
        <v>1485.5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IFERROR(__xludf.DUMMYFUNCTION("""COMPUTED_VALUE"""),1490.0)</f>
        <v>1490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IFERROR(__xludf.DUMMYFUNCTION("""COMPUTED_VALUE"""),1497.9)</f>
        <v>1497.9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IFERROR(__xludf.DUMMYFUNCTION("""COMPUTED_VALUE"""),1503.5)</f>
        <v>1503.5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IFERROR(__xludf.DUMMYFUNCTION("""COMPUTED_VALUE"""),1500.05)</f>
        <v>1500.05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IFERROR(__xludf.DUMMYFUNCTION("""COMPUTED_VALUE"""),1575.0)</f>
        <v>1575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IFERROR(__xludf.DUMMYFUNCTION("""COMPUTED_VALUE"""),1553.95)</f>
        <v>1553.95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IFERROR(__xludf.DUMMYFUNCTION("""COMPUTED_VALUE"""),1528.9)</f>
        <v>1528.9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IFERROR(__xludf.DUMMYFUNCTION("""COMPUTED_VALUE"""),1544.3)</f>
        <v>1544.3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IFERROR(__xludf.DUMMYFUNCTION("""COMPUTED_VALUE"""),1546.2)</f>
        <v>1546.2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IFERROR(__xludf.DUMMYFUNCTION("""COMPUTED_VALUE"""),1528.8)</f>
        <v>1528.8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IFERROR(__xludf.DUMMYFUNCTION("""COMPUTED_VALUE"""),1515.05)</f>
        <v>1515.05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IFERROR(__xludf.DUMMYFUNCTION("""COMPUTED_VALUE"""),1531.9)</f>
        <v>1531.9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IFERROR(__xludf.DUMMYFUNCTION("""COMPUTED_VALUE"""),1553.55)</f>
        <v>1553.55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IFERROR(__xludf.DUMMYFUNCTION("""COMPUTED_VALUE"""),1569.95)</f>
        <v>1569.95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IFERROR(__xludf.DUMMYFUNCTION("""COMPUTED_VALUE"""),1574.75)</f>
        <v>1574.75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IFERROR(__xludf.DUMMYFUNCTION("""COMPUTED_VALUE"""),1586.25)</f>
        <v>1586.25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IFERROR(__xludf.DUMMYFUNCTION("""COMPUTED_VALUE"""),1583.45)</f>
        <v>1583.45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IFERROR(__xludf.DUMMYFUNCTION("""COMPUTED_VALUE"""),1563.8)</f>
        <v>1563.8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IFERROR(__xludf.DUMMYFUNCTION("""COMPUTED_VALUE"""),1576.1)</f>
        <v>1576.1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IFERROR(__xludf.DUMMYFUNCTION("""COMPUTED_VALUE"""),1575.5)</f>
        <v>1575.5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IFERROR(__xludf.DUMMYFUNCTION("""COMPUTED_VALUE"""),1562.85)</f>
        <v>1562.85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IFERROR(__xludf.DUMMYFUNCTION("""COMPUTED_VALUE"""),1594.6)</f>
        <v>1594.6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IFERROR(__xludf.DUMMYFUNCTION("""COMPUTED_VALUE"""),1585.8)</f>
        <v>1585.8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IFERROR(__xludf.DUMMYFUNCTION("""COMPUTED_VALUE"""),1574.55)</f>
        <v>1574.55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IFERROR(__xludf.DUMMYFUNCTION("""COMPUTED_VALUE"""),1593.95)</f>
        <v>1593.95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IFERROR(__xludf.DUMMYFUNCTION("""COMPUTED_VALUE"""),1598.05)</f>
        <v>1598.05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IFERROR(__xludf.DUMMYFUNCTION("""COMPUTED_VALUE"""),1618.2)</f>
        <v>1618.2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IFERROR(__xludf.DUMMYFUNCTION("""COMPUTED_VALUE"""),1618.55)</f>
        <v>1618.55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IFERROR(__xludf.DUMMYFUNCTION("""COMPUTED_VALUE"""),1654.9)</f>
        <v>1654.9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IFERROR(__xludf.DUMMYFUNCTION("""COMPUTED_VALUE"""),1646.65)</f>
        <v>1646.65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IFERROR(__xludf.DUMMYFUNCTION("""COMPUTED_VALUE"""),1653.2)</f>
        <v>1653.2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IFERROR(__xludf.DUMMYFUNCTION("""COMPUTED_VALUE"""),1651.9)</f>
        <v>1651.9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IFERROR(__xludf.DUMMYFUNCTION("""COMPUTED_VALUE"""),1627.75)</f>
        <v>1627.75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IFERROR(__xludf.DUMMYFUNCTION("""COMPUTED_VALUE"""),1611.05)</f>
        <v>1611.05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IFERROR(__xludf.DUMMYFUNCTION("""COMPUTED_VALUE"""),1620.15)</f>
        <v>1620.15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IFERROR(__xludf.DUMMYFUNCTION("""COMPUTED_VALUE"""),1632.0)</f>
        <v>1632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IFERROR(__xludf.DUMMYFUNCTION("""COMPUTED_VALUE"""),1628.35)</f>
        <v>1628.35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IFERROR(__xludf.DUMMYFUNCTION("""COMPUTED_VALUE"""),1657.25)</f>
        <v>1657.25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IFERROR(__xludf.DUMMYFUNCTION("""COMPUTED_VALUE"""),1659.7)</f>
        <v>1659.7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IFERROR(__xludf.DUMMYFUNCTION("""COMPUTED_VALUE"""),1659.4)</f>
        <v>1659.4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IFERROR(__xludf.DUMMYFUNCTION("""COMPUTED_VALUE"""),1671.8)</f>
        <v>1671.8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IFERROR(__xludf.DUMMYFUNCTION("""COMPUTED_VALUE"""),1651.6)</f>
        <v>1651.6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IFERROR(__xludf.DUMMYFUNCTION("""COMPUTED_VALUE"""),1637.7)</f>
        <v>1637.7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IFERROR(__xludf.DUMMYFUNCTION("""COMPUTED_VALUE"""),1638.65)</f>
        <v>1638.65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IFERROR(__xludf.DUMMYFUNCTION("""COMPUTED_VALUE"""),1658.15)</f>
        <v>1658.15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IFERROR(__xludf.DUMMYFUNCTION("""COMPUTED_VALUE"""),1637.55)</f>
        <v>1637.55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IFERROR(__xludf.DUMMYFUNCTION("""COMPUTED_VALUE"""),1643.2)</f>
        <v>1643.2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IFERROR(__xludf.DUMMYFUNCTION("""COMPUTED_VALUE"""),1621.8)</f>
        <v>1621.8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IFERROR(__xludf.DUMMYFUNCTION("""COMPUTED_VALUE"""),1672.5)</f>
        <v>1672.5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IFERROR(__xludf.DUMMYFUNCTION("""COMPUTED_VALUE"""),1654.1)</f>
        <v>1654.1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IFERROR(__xludf.DUMMYFUNCTION("""COMPUTED_VALUE"""),1664.85)</f>
        <v>1664.85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IFERROR(__xludf.DUMMYFUNCTION("""COMPUTED_VALUE"""),1656.55)</f>
        <v>1656.55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IFERROR(__xludf.DUMMYFUNCTION("""COMPUTED_VALUE"""),1623.3)</f>
        <v>1623.3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IFERROR(__xludf.DUMMYFUNCTION("""COMPUTED_VALUE"""),1624.65)</f>
        <v>1624.65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IFERROR(__xludf.DUMMYFUNCTION("""COMPUTED_VALUE"""),1640.7)</f>
        <v>1640.7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IFERROR(__xludf.DUMMYFUNCTION("""COMPUTED_VALUE"""),1680.5)</f>
        <v>1680.5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IFERROR(__xludf.DUMMYFUNCTION("""COMPUTED_VALUE"""),1618.9)</f>
        <v>1618.9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IFERROR(__xludf.DUMMYFUNCTION("""COMPUTED_VALUE"""),1595.75)</f>
        <v>1595.75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IFERROR(__xludf.DUMMYFUNCTION("""COMPUTED_VALUE"""),1598.45)</f>
        <v>1598.45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IFERROR(__xludf.DUMMYFUNCTION("""COMPUTED_VALUE"""),1571.75)</f>
        <v>1571.75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IFERROR(__xludf.DUMMYFUNCTION("""COMPUTED_VALUE"""),1562.2)</f>
        <v>1562.2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IFERROR(__xludf.DUMMYFUNCTION("""COMPUTED_VALUE"""),1558.7)</f>
        <v>1558.7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IFERROR(__xludf.DUMMYFUNCTION("""COMPUTED_VALUE"""),1551.7)</f>
        <v>1551.7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IFERROR(__xludf.DUMMYFUNCTION("""COMPUTED_VALUE"""),1523.75)</f>
        <v>1523.75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IFERROR(__xludf.DUMMYFUNCTION("""COMPUTED_VALUE"""),1510.35)</f>
        <v>1510.35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IFERROR(__xludf.DUMMYFUNCTION("""COMPUTED_VALUE"""),1485.6)</f>
        <v>1485.6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IFERROR(__xludf.DUMMYFUNCTION("""COMPUTED_VALUE"""),1492.3)</f>
        <v>1492.3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IFERROR(__xludf.DUMMYFUNCTION("""COMPUTED_VALUE"""),1488.9)</f>
        <v>1488.9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IFERROR(__xludf.DUMMYFUNCTION("""COMPUTED_VALUE"""),1503.15)</f>
        <v>1503.15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IFERROR(__xludf.DUMMYFUNCTION("""COMPUTED_VALUE"""),1477.55)</f>
        <v>1477.55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IFERROR(__xludf.DUMMYFUNCTION("""COMPUTED_VALUE"""),1418.25)</f>
        <v>1418.25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IFERROR(__xludf.DUMMYFUNCTION("""COMPUTED_VALUE"""),1551.75)</f>
        <v>1551.75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IFERROR(__xludf.DUMMYFUNCTION("""COMPUTED_VALUE"""),1584.6)</f>
        <v>1584.6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IFERROR(__xludf.DUMMYFUNCTION("""COMPUTED_VALUE"""),1601.2)</f>
        <v>1601.2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IFERROR(__xludf.DUMMYFUNCTION("""COMPUTED_VALUE"""),1594.05)</f>
        <v>1594.05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IFERROR(__xludf.DUMMYFUNCTION("""COMPUTED_VALUE"""),1576.15)</f>
        <v>1576.15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IFERROR(__xludf.DUMMYFUNCTION("""COMPUTED_VALUE"""),1592.6)</f>
        <v>1592.6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IFERROR(__xludf.DUMMYFUNCTION("""COMPUTED_VALUE"""),1552.8)</f>
        <v>1552.8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IFERROR(__xludf.DUMMYFUNCTION("""COMPUTED_VALUE"""),1525.15)</f>
        <v>1525.15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IFERROR(__xludf.DUMMYFUNCTION("""COMPUTED_VALUE"""),1505.6)</f>
        <v>1505.6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IFERROR(__xludf.DUMMYFUNCTION("""COMPUTED_VALUE"""),1499.75)</f>
        <v>1499.75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IFERROR(__xludf.DUMMYFUNCTION("""COMPUTED_VALUE"""),1465.25)</f>
        <v>1465.25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IFERROR(__xludf.DUMMYFUNCTION("""COMPUTED_VALUE"""),1471.55)</f>
        <v>1471.55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IFERROR(__xludf.DUMMYFUNCTION("""COMPUTED_VALUE"""),1465.5)</f>
        <v>1465.5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IFERROR(__xludf.DUMMYFUNCTION("""COMPUTED_VALUE"""),1486.5)</f>
        <v>1486.5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IFERROR(__xludf.DUMMYFUNCTION("""COMPUTED_VALUE"""),1503.3)</f>
        <v>1503.3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IFERROR(__xludf.DUMMYFUNCTION("""COMPUTED_VALUE"""),1492.7)</f>
        <v>1492.7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IFERROR(__xludf.DUMMYFUNCTION("""COMPUTED_VALUE"""),1491.15)</f>
        <v>1491.15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IFERROR(__xludf.DUMMYFUNCTION("""COMPUTED_VALUE"""),1492.75)</f>
        <v>1492.75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IFERROR(__xludf.DUMMYFUNCTION("""COMPUTED_VALUE"""),1533.9)</f>
        <v>1533.9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IFERROR(__xludf.DUMMYFUNCTION("""COMPUTED_VALUE"""),1507.7)</f>
        <v>1507.7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IFERROR(__xludf.DUMMYFUNCTION("""COMPUTED_VALUE"""),1533.9)</f>
        <v>1533.9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IFERROR(__xludf.DUMMYFUNCTION("""COMPUTED_VALUE"""),1500.85)</f>
        <v>1500.85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IFERROR(__xludf.DUMMYFUNCTION("""COMPUTED_VALUE"""),1498.25)</f>
        <v>1498.25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IFERROR(__xludf.DUMMYFUNCTION("""COMPUTED_VALUE"""),1477.4)</f>
        <v>1477.4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IFERROR(__xludf.DUMMYFUNCTION("""COMPUTED_VALUE"""),1469.0)</f>
        <v>1469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IFERROR(__xludf.DUMMYFUNCTION("""COMPUTED_VALUE"""),1455.2)</f>
        <v>1455.2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IFERROR(__xludf.DUMMYFUNCTION("""COMPUTED_VALUE"""),1454.1)</f>
        <v>1454.1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IFERROR(__xludf.DUMMYFUNCTION("""COMPUTED_VALUE"""),1445.4)</f>
        <v>1445.4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IFERROR(__xludf.DUMMYFUNCTION("""COMPUTED_VALUE"""),1447.3)</f>
        <v>1447.3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IFERROR(__xludf.DUMMYFUNCTION("""COMPUTED_VALUE"""),1448.45)</f>
        <v>1448.45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IFERROR(__xludf.DUMMYFUNCTION("""COMPUTED_VALUE"""),1450.85)</f>
        <v>1450.85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IFERROR(__xludf.DUMMYFUNCTION("""COMPUTED_VALUE"""),1472.4)</f>
        <v>1472.4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IFERROR(__xludf.DUMMYFUNCTION("""COMPUTED_VALUE"""),1506.55)</f>
        <v>1506.55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IFERROR(__xludf.DUMMYFUNCTION("""COMPUTED_VALUE"""),1472.05)</f>
        <v>1472.05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IFERROR(__xludf.DUMMYFUNCTION("""COMPUTED_VALUE"""),1476.05)</f>
        <v>1476.05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IFERROR(__xludf.DUMMYFUNCTION("""COMPUTED_VALUE"""),1475.75)</f>
        <v>1475.75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IFERROR(__xludf.DUMMYFUNCTION("""COMPUTED_VALUE"""),1490.55)</f>
        <v>1490.55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IFERROR(__xludf.DUMMYFUNCTION("""COMPUTED_VALUE"""),1506.6)</f>
        <v>1506.6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IFERROR(__xludf.DUMMYFUNCTION("""COMPUTED_VALUE"""),1521.4)</f>
        <v>1521.4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IFERROR(__xludf.DUMMYFUNCTION("""COMPUTED_VALUE"""),1529.0)</f>
        <v>1529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IFERROR(__xludf.DUMMYFUNCTION("""COMPUTED_VALUE"""),1529.1)</f>
        <v>1529.1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IFERROR(__xludf.DUMMYFUNCTION("""COMPUTED_VALUE"""),1537.9)</f>
        <v>1537.9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IFERROR(__xludf.DUMMYFUNCTION("""COMPUTED_VALUE"""),1511.25)</f>
        <v>1511.25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IFERROR(__xludf.DUMMYFUNCTION("""COMPUTED_VALUE"""),1491.4)</f>
        <v>1491.4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IFERROR(__xludf.DUMMYFUNCTION("""COMPUTED_VALUE"""),1497.45)</f>
        <v>1497.45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IFERROR(__xludf.DUMMYFUNCTION("""COMPUTED_VALUE"""),1494.9)</f>
        <v>1494.9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IFERROR(__xludf.DUMMYFUNCTION("""COMPUTED_VALUE"""),1488.2)</f>
        <v>1488.2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IFERROR(__xludf.DUMMYFUNCTION("""COMPUTED_VALUE"""),1468.8)</f>
        <v>1468.8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IFERROR(__xludf.DUMMYFUNCTION("""COMPUTED_VALUE"""),1439.2)</f>
        <v>1439.2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IFERROR(__xludf.DUMMYFUNCTION("""COMPUTED_VALUE"""),1447.75)</f>
        <v>1447.75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IFERROR(__xludf.DUMMYFUNCTION("""COMPUTED_VALUE"""),1447.2)</f>
        <v>1447.2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IFERROR(__xludf.DUMMYFUNCTION("""COMPUTED_VALUE"""),1443.5)</f>
        <v>1443.5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IFERROR(__xludf.DUMMYFUNCTION("""COMPUTED_VALUE"""),1442.3)</f>
        <v>1442.3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IFERROR(__xludf.DUMMYFUNCTION("""COMPUTED_VALUE"""),1445.45)</f>
        <v>1445.45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IFERROR(__xludf.DUMMYFUNCTION("""COMPUTED_VALUE"""),1428.0)</f>
        <v>1428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IFERROR(__xludf.DUMMYFUNCTION("""COMPUTED_VALUE"""),1439.4)</f>
        <v>1439.4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IFERROR(__xludf.DUMMYFUNCTION("""COMPUTED_VALUE"""),1451.15)</f>
        <v>1451.15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IFERROR(__xludf.DUMMYFUNCTION("""COMPUTED_VALUE"""),1411.4)</f>
        <v>1411.4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IFERROR(__xludf.DUMMYFUNCTION("""COMPUTED_VALUE"""),1396.1)</f>
        <v>1396.1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IFERROR(__xludf.DUMMYFUNCTION("""COMPUTED_VALUE"""),1420.6)</f>
        <v>1420.6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IFERROR(__xludf.DUMMYFUNCTION("""COMPUTED_VALUE"""),1423.95)</f>
        <v>1423.95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IFERROR(__xludf.DUMMYFUNCTION("""COMPUTED_VALUE"""),1457.45)</f>
        <v>1457.45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IFERROR(__xludf.DUMMYFUNCTION("""COMPUTED_VALUE"""),1479.4)</f>
        <v>1479.4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IFERROR(__xludf.DUMMYFUNCTION("""COMPUTED_VALUE"""),1420.55)</f>
        <v>1420.55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IFERROR(__xludf.DUMMYFUNCTION("""COMPUTED_VALUE"""),1449.05)</f>
        <v>1449.05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IFERROR(__xludf.DUMMYFUNCTION("""COMPUTED_VALUE"""),1436.8)</f>
        <v>1436.8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IFERROR(__xludf.DUMMYFUNCTION("""COMPUTED_VALUE"""),1471.5)</f>
        <v>1471.5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IFERROR(__xludf.DUMMYFUNCTION("""COMPUTED_VALUE"""),1472.25)</f>
        <v>1472.25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IFERROR(__xludf.DUMMYFUNCTION("""COMPUTED_VALUE"""),1458.85)</f>
        <v>1458.85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IFERROR(__xludf.DUMMYFUNCTION("""COMPUTED_VALUE"""),1453.15)</f>
        <v>1453.15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IFERROR(__xludf.DUMMYFUNCTION("""COMPUTED_VALUE"""),1449.2)</f>
        <v>1449.2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IFERROR(__xludf.DUMMYFUNCTION("""COMPUTED_VALUE"""),1472.15)</f>
        <v>1472.15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IFERROR(__xludf.DUMMYFUNCTION("""COMPUTED_VALUE"""),1459.45)</f>
        <v>1459.45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IFERROR(__xludf.DUMMYFUNCTION("""COMPUTED_VALUE"""),1474.65)</f>
        <v>1474.65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IFERROR(__xludf.DUMMYFUNCTION("""COMPUTED_VALUE"""),1482.1)</f>
        <v>1482.1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IFERROR(__xludf.DUMMYFUNCTION("""COMPUTED_VALUE"""),1464.15)</f>
        <v>1464.15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IFERROR(__xludf.DUMMYFUNCTION("""COMPUTED_VALUE"""),1479.7)</f>
        <v>1479.7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IFERROR(__xludf.DUMMYFUNCTION("""COMPUTED_VALUE"""),1475.75)</f>
        <v>1475.75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IFERROR(__xludf.DUMMYFUNCTION("""COMPUTED_VALUE"""),1476.75)</f>
        <v>1476.75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IFERROR(__xludf.DUMMYFUNCTION("""COMPUTED_VALUE"""),1463.35)</f>
        <v>1463.35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IFERROR(__xludf.DUMMYFUNCTION("""COMPUTED_VALUE"""),1441.15)</f>
        <v>1441.15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IFERROR(__xludf.DUMMYFUNCTION("""COMPUTED_VALUE"""),1407.5)</f>
        <v>1407.5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IFERROR(__xludf.DUMMYFUNCTION("""COMPUTED_VALUE"""),1407.55)</f>
        <v>1407.55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IFERROR(__xludf.DUMMYFUNCTION("""COMPUTED_VALUE"""),1401.8)</f>
        <v>1401.8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IFERROR(__xludf.DUMMYFUNCTION("""COMPUTED_VALUE"""),1419.75)</f>
        <v>1419.75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IFERROR(__xludf.DUMMYFUNCTION("""COMPUTED_VALUE"""),1461.75)</f>
        <v>1461.75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IFERROR(__xludf.DUMMYFUNCTION("""COMPUTED_VALUE"""),1458.45)</f>
        <v>1458.45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IFERROR(__xludf.DUMMYFUNCTION("""COMPUTED_VALUE"""),1462.75)</f>
        <v>1462.75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IFERROR(__xludf.DUMMYFUNCTION("""COMPUTED_VALUE"""),1445.75)</f>
        <v>1445.75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IFERROR(__xludf.DUMMYFUNCTION("""COMPUTED_VALUE"""),1454.3)</f>
        <v>1454.3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IFERROR(__xludf.DUMMYFUNCTION("""COMPUTED_VALUE"""),1461.9)</f>
        <v>1461.9</v>
      </c>
    </row>
    <row r="544">
      <c r="A544" s="4">
        <f>IFERROR(__xludf.DUMMYFUNCTION("""COMPUTED_VALUE"""),45734.64583333333)</f>
        <v>45734.64583</v>
      </c>
      <c r="B544" s="5">
        <f>IFERROR(__xludf.DUMMYFUNCTION("""COMPUTED_VALUE"""),1508.65)</f>
        <v>1508.65</v>
      </c>
    </row>
    <row r="545">
      <c r="A545" s="4">
        <f>IFERROR(__xludf.DUMMYFUNCTION("""COMPUTED_VALUE"""),45735.64583333333)</f>
        <v>45735.64583</v>
      </c>
      <c r="B545" s="5">
        <f>IFERROR(__xludf.DUMMYFUNCTION("""COMPUTED_VALUE"""),1499.15)</f>
        <v>1499.15</v>
      </c>
    </row>
    <row r="546">
      <c r="A546" s="4">
        <f>IFERROR(__xludf.DUMMYFUNCTION("""COMPUTED_VALUE"""),45736.64583333333)</f>
        <v>45736.64583</v>
      </c>
      <c r="B546" s="5">
        <f>IFERROR(__xludf.DUMMYFUNCTION("""COMPUTED_VALUE"""),1512.05)</f>
        <v>1512.05</v>
      </c>
    </row>
    <row r="547">
      <c r="A547" s="4">
        <f>IFERROR(__xludf.DUMMYFUNCTION("""COMPUTED_VALUE"""),45737.64583333333)</f>
        <v>45737.64583</v>
      </c>
      <c r="B547" s="5">
        <f>IFERROR(__xludf.DUMMYFUNCTION("""COMPUTED_VALUE"""),1523.85)</f>
        <v>1523.85</v>
      </c>
    </row>
    <row r="548">
      <c r="A548" s="4">
        <f>IFERROR(__xludf.DUMMYFUNCTION("""COMPUTED_VALUE"""),45740.64583333333)</f>
        <v>45740.64583</v>
      </c>
      <c r="B548" s="5">
        <f>IFERROR(__xludf.DUMMYFUNCTION("""COMPUTED_VALUE"""),1524.05)</f>
        <v>1524.05</v>
      </c>
    </row>
    <row r="549">
      <c r="A549" s="4">
        <f>IFERROR(__xludf.DUMMYFUNCTION("""COMPUTED_VALUE"""),45741.64583333333)</f>
        <v>45741.64583</v>
      </c>
      <c r="B549" s="5">
        <f>IFERROR(__xludf.DUMMYFUNCTION("""COMPUTED_VALUE"""),1511.2)</f>
        <v>1511.2</v>
      </c>
    </row>
    <row r="550">
      <c r="A550" s="4">
        <f>IFERROR(__xludf.DUMMYFUNCTION("""COMPUTED_VALUE"""),45742.64583333333)</f>
        <v>45742.64583</v>
      </c>
      <c r="B550" s="5">
        <f>IFERROR(__xludf.DUMMYFUNCTION("""COMPUTED_VALUE"""),1476.2)</f>
        <v>1476.2</v>
      </c>
    </row>
    <row r="551">
      <c r="A551" s="4">
        <f>IFERROR(__xludf.DUMMYFUNCTION("""COMPUTED_VALUE"""),45743.64583333333)</f>
        <v>45743.64583</v>
      </c>
      <c r="B551" s="5">
        <f>IFERROR(__xludf.DUMMYFUNCTION("""COMPUTED_VALUE"""),1482.9)</f>
        <v>1482.9</v>
      </c>
    </row>
    <row r="552">
      <c r="A552" s="4">
        <f>IFERROR(__xludf.DUMMYFUNCTION("""COMPUTED_VALUE"""),45744.64583333333)</f>
        <v>45744.64583</v>
      </c>
      <c r="B552" s="5">
        <f>IFERROR(__xludf.DUMMYFUNCTION("""COMPUTED_VALUE"""),1442.2)</f>
        <v>1442.2</v>
      </c>
    </row>
    <row r="553">
      <c r="A553" s="4">
        <f>IFERROR(__xludf.DUMMYFUNCTION("""COMPUTED_VALUE"""),45748.64583333333)</f>
        <v>45748.64583</v>
      </c>
      <c r="B553" s="5">
        <f>IFERROR(__xludf.DUMMYFUNCTION("""COMPUTED_VALUE"""),1444.25)</f>
        <v>1444.25</v>
      </c>
    </row>
    <row r="554">
      <c r="A554" s="4">
        <f>IFERROR(__xludf.DUMMYFUNCTION("""COMPUTED_VALUE"""),45749.64583333333)</f>
        <v>45749.64583</v>
      </c>
      <c r="B554" s="5">
        <f>IFERROR(__xludf.DUMMYFUNCTION("""COMPUTED_VALUE"""),1452.35)</f>
        <v>1452.35</v>
      </c>
    </row>
    <row r="555">
      <c r="A555" s="4">
        <f>IFERROR(__xludf.DUMMYFUNCTION("""COMPUTED_VALUE"""),45750.64583333333)</f>
        <v>45750.64583</v>
      </c>
      <c r="B555" s="5">
        <f>IFERROR(__xludf.DUMMYFUNCTION("""COMPUTED_VALUE"""),1495.7)</f>
        <v>1495.7</v>
      </c>
    </row>
    <row r="556">
      <c r="A556" s="4">
        <f>IFERROR(__xludf.DUMMYFUNCTION("""COMPUTED_VALUE"""),45751.64583333333)</f>
        <v>45751.64583</v>
      </c>
      <c r="B556" s="5">
        <f>IFERROR(__xludf.DUMMYFUNCTION("""COMPUTED_VALUE"""),1415.25)</f>
        <v>1415.25</v>
      </c>
    </row>
    <row r="557">
      <c r="A557" s="4">
        <f>IFERROR(__xludf.DUMMYFUNCTION("""COMPUTED_VALUE"""),45754.64583333333)</f>
        <v>45754.64583</v>
      </c>
      <c r="B557" s="5">
        <f>IFERROR(__xludf.DUMMYFUNCTION("""COMPUTED_VALUE"""),1384.7)</f>
        <v>1384.7</v>
      </c>
    </row>
    <row r="558">
      <c r="A558" s="4">
        <f>IFERROR(__xludf.DUMMYFUNCTION("""COMPUTED_VALUE"""),45755.64583333333)</f>
        <v>45755.64583</v>
      </c>
      <c r="B558" s="5">
        <f>IFERROR(__xludf.DUMMYFUNCTION("""COMPUTED_VALUE"""),1432.55)</f>
        <v>1432.55</v>
      </c>
    </row>
    <row r="559">
      <c r="A559" s="4">
        <f>IFERROR(__xludf.DUMMYFUNCTION("""COMPUTED_VALUE"""),45756.64583333333)</f>
        <v>45756.64583</v>
      </c>
      <c r="B559" s="5">
        <f>IFERROR(__xludf.DUMMYFUNCTION("""COMPUTED_VALUE"""),1415.6)</f>
        <v>1415.6</v>
      </c>
    </row>
    <row r="560">
      <c r="A560" s="4">
        <f>IFERROR(__xludf.DUMMYFUNCTION("""COMPUTED_VALUE"""),45758.64583333333)</f>
        <v>45758.64583</v>
      </c>
      <c r="B560" s="5">
        <f>IFERROR(__xludf.DUMMYFUNCTION("""COMPUTED_VALUE"""),1463.05)</f>
        <v>1463.05</v>
      </c>
    </row>
    <row r="561">
      <c r="A561" s="4">
        <f>IFERROR(__xludf.DUMMYFUNCTION("""COMPUTED_VALUE"""),45762.64583333333)</f>
        <v>45762.64583</v>
      </c>
      <c r="B561" s="5">
        <f>IFERROR(__xludf.DUMMYFUNCTION("""COMPUTED_VALUE"""),1481.8)</f>
        <v>1481.8</v>
      </c>
    </row>
    <row r="562">
      <c r="A562" s="4">
        <f>IFERROR(__xludf.DUMMYFUNCTION("""COMPUTED_VALUE"""),45763.64583333333)</f>
        <v>45763.64583</v>
      </c>
      <c r="B562" s="5">
        <f>IFERROR(__xludf.DUMMYFUNCTION("""COMPUTED_VALUE"""),1496.4)</f>
        <v>1496.4</v>
      </c>
    </row>
    <row r="563">
      <c r="A563" s="4">
        <f>IFERROR(__xludf.DUMMYFUNCTION("""COMPUTED_VALUE"""),45764.64583333333)</f>
        <v>45764.64583</v>
      </c>
      <c r="B563" s="5">
        <f>IFERROR(__xludf.DUMMYFUNCTION("""COMPUTED_VALUE"""),1515.2)</f>
        <v>1515.2</v>
      </c>
    </row>
    <row r="564">
      <c r="A564" s="4">
        <f>IFERROR(__xludf.DUMMYFUNCTION("""COMPUTED_VALUE"""),45768.64583333333)</f>
        <v>45768.64583</v>
      </c>
      <c r="B564" s="5">
        <f>IFERROR(__xludf.DUMMYFUNCTION("""COMPUTED_VALUE"""),1511.1)</f>
        <v>1511.1</v>
      </c>
    </row>
    <row r="565">
      <c r="A565" s="4">
        <f>IFERROR(__xludf.DUMMYFUNCTION("""COMPUTED_VALUE"""),45769.64583333333)</f>
        <v>45769.64583</v>
      </c>
      <c r="B565" s="5">
        <f>IFERROR(__xludf.DUMMYFUNCTION("""COMPUTED_VALUE"""),1528.2)</f>
        <v>1528.2</v>
      </c>
    </row>
    <row r="566">
      <c r="A566" s="4">
        <f>IFERROR(__xludf.DUMMYFUNCTION("""COMPUTED_VALUE"""),45770.64583333333)</f>
        <v>45770.64583</v>
      </c>
      <c r="B566" s="5">
        <f>IFERROR(__xludf.DUMMYFUNCTION("""COMPUTED_VALUE"""),1533.7)</f>
        <v>1533.7</v>
      </c>
    </row>
    <row r="567">
      <c r="A567" s="4">
        <f>IFERROR(__xludf.DUMMYFUNCTION("""COMPUTED_VALUE"""),45771.64583333333)</f>
        <v>45771.64583</v>
      </c>
      <c r="B567" s="5">
        <f>IFERROR(__xludf.DUMMYFUNCTION("""COMPUTED_VALUE"""),1551.7)</f>
        <v>1551.7</v>
      </c>
    </row>
    <row r="568">
      <c r="A568" s="4">
        <f>IFERROR(__xludf.DUMMYFUNCTION("""COMPUTED_VALUE"""),45772.64583333333)</f>
        <v>45772.64583</v>
      </c>
      <c r="B568" s="5">
        <f>IFERROR(__xludf.DUMMYFUNCTION("""COMPUTED_VALUE"""),1525.9)</f>
        <v>1525.9</v>
      </c>
    </row>
    <row r="569">
      <c r="A569" s="4">
        <f>IFERROR(__xludf.DUMMYFUNCTION("""COMPUTED_VALUE"""),45775.64583333333)</f>
        <v>45775.64583</v>
      </c>
      <c r="B569" s="5">
        <f>IFERROR(__xludf.DUMMYFUNCTION("""COMPUTED_VALUE"""),1555.1)</f>
        <v>1555.1</v>
      </c>
    </row>
    <row r="570">
      <c r="A570" s="4">
        <f>IFERROR(__xludf.DUMMYFUNCTION("""COMPUTED_VALUE"""),45776.64583333333)</f>
        <v>45776.64583</v>
      </c>
      <c r="B570" s="5">
        <f>IFERROR(__xludf.DUMMYFUNCTION("""COMPUTED_VALUE"""),1541.5)</f>
        <v>1541.5</v>
      </c>
    </row>
    <row r="571">
      <c r="A571" s="4">
        <f>IFERROR(__xludf.DUMMYFUNCTION("""COMPUTED_VALUE"""),45777.64583333333)</f>
        <v>45777.64583</v>
      </c>
      <c r="B571" s="5">
        <f>IFERROR(__xludf.DUMMYFUNCTION("""COMPUTED_VALUE"""),1550.1)</f>
        <v>1550.1</v>
      </c>
    </row>
    <row r="572">
      <c r="A572" s="4">
        <f>IFERROR(__xludf.DUMMYFUNCTION("""COMPUTED_VALUE"""),45779.64583333333)</f>
        <v>45779.64583</v>
      </c>
      <c r="B572" s="5">
        <f>IFERROR(__xludf.DUMMYFUNCTION("""COMPUTED_VALUE"""),1525.6)</f>
        <v>1525.6</v>
      </c>
    </row>
    <row r="573">
      <c r="A573" s="4">
        <f>IFERROR(__xludf.DUMMYFUNCTION("""COMPUTED_VALUE"""),45782.64583333333)</f>
        <v>45782.64583</v>
      </c>
      <c r="B573" s="5">
        <f>IFERROR(__xludf.DUMMYFUNCTION("""COMPUTED_VALUE"""),1542.9)</f>
        <v>1542.9</v>
      </c>
    </row>
    <row r="574">
      <c r="A574" s="4">
        <f>IFERROR(__xludf.DUMMYFUNCTION("""COMPUTED_VALUE"""),45783.64583333333)</f>
        <v>45783.64583</v>
      </c>
      <c r="B574" s="5">
        <f>IFERROR(__xludf.DUMMYFUNCTION("""COMPUTED_VALUE"""),1511.4)</f>
        <v>1511.4</v>
      </c>
    </row>
    <row r="575">
      <c r="A575" s="4">
        <f>IFERROR(__xludf.DUMMYFUNCTION("""COMPUTED_VALUE"""),45784.64583333333)</f>
        <v>45784.64583</v>
      </c>
      <c r="B575" s="5">
        <f>IFERROR(__xludf.DUMMYFUNCTION("""COMPUTED_VALUE"""),1508.8)</f>
        <v>1508.8</v>
      </c>
    </row>
    <row r="576">
      <c r="A576" s="4">
        <f>IFERROR(__xludf.DUMMYFUNCTION("""COMPUTED_VALUE"""),45785.64583333333)</f>
        <v>45785.64583</v>
      </c>
      <c r="B576" s="5">
        <f>IFERROR(__xludf.DUMMYFUNCTION("""COMPUTED_VALUE"""),1486.8)</f>
        <v>1486.8</v>
      </c>
    </row>
    <row r="577">
      <c r="A577" s="4">
        <f>IFERROR(__xludf.DUMMYFUNCTION("""COMPUTED_VALUE"""),45786.64583333333)</f>
        <v>45786.64583</v>
      </c>
      <c r="B577" s="5">
        <f>IFERROR(__xludf.DUMMYFUNCTION("""COMPUTED_VALUE"""),1480.0)</f>
        <v>1480</v>
      </c>
    </row>
    <row r="578">
      <c r="A578" s="4">
        <f>IFERROR(__xludf.DUMMYFUNCTION("""COMPUTED_VALUE"""),45789.64583333333)</f>
        <v>45789.64583</v>
      </c>
      <c r="B578" s="5">
        <f>IFERROR(__xludf.DUMMYFUNCTION("""COMPUTED_VALUE"""),1511.6)</f>
        <v>1511.6</v>
      </c>
    </row>
    <row r="579">
      <c r="A579" s="4">
        <f>IFERROR(__xludf.DUMMYFUNCTION("""COMPUTED_VALUE"""),45790.64583333333)</f>
        <v>45790.64583</v>
      </c>
      <c r="B579" s="5">
        <f>IFERROR(__xludf.DUMMYFUNCTION("""COMPUTED_VALUE"""),1520.1)</f>
        <v>1520.1</v>
      </c>
    </row>
    <row r="580">
      <c r="A580" s="4">
        <f>IFERROR(__xludf.DUMMYFUNCTION("""COMPUTED_VALUE"""),45791.64583333333)</f>
        <v>45791.64583</v>
      </c>
      <c r="B580" s="5">
        <f>IFERROR(__xludf.DUMMYFUNCTION("""COMPUTED_VALUE"""),1494.8)</f>
        <v>1494.8</v>
      </c>
    </row>
    <row r="581">
      <c r="A581" s="4">
        <f>IFERROR(__xludf.DUMMYFUNCTION("""COMPUTED_VALUE"""),45792.64583333333)</f>
        <v>45792.64583</v>
      </c>
      <c r="B581" s="5">
        <f>IFERROR(__xludf.DUMMYFUNCTION("""COMPUTED_VALUE"""),1502.2)</f>
        <v>1502.2</v>
      </c>
    </row>
    <row r="582">
      <c r="A582" s="4">
        <f>IFERROR(__xludf.DUMMYFUNCTION("""COMPUTED_VALUE"""),45793.64583333333)</f>
        <v>45793.64583</v>
      </c>
      <c r="B582" s="5">
        <f>IFERROR(__xludf.DUMMYFUNCTION("""COMPUTED_VALUE"""),1499.9)</f>
        <v>1499.9</v>
      </c>
    </row>
    <row r="583">
      <c r="A583" s="4">
        <f>IFERROR(__xludf.DUMMYFUNCTION("""COMPUTED_VALUE"""),45796.64583333333)</f>
        <v>45796.64583</v>
      </c>
      <c r="B583" s="5">
        <f>IFERROR(__xludf.DUMMYFUNCTION("""COMPUTED_VALUE"""),1491.6)</f>
        <v>1491.6</v>
      </c>
    </row>
    <row r="584">
      <c r="A584" s="4">
        <f>IFERROR(__xludf.DUMMYFUNCTION("""COMPUTED_VALUE"""),45797.64583333333)</f>
        <v>45797.64583</v>
      </c>
      <c r="B584" s="5">
        <f>IFERROR(__xludf.DUMMYFUNCTION("""COMPUTED_VALUE"""),1454.4)</f>
        <v>1454.4</v>
      </c>
    </row>
    <row r="585">
      <c r="A585" s="4">
        <f>IFERROR(__xludf.DUMMYFUNCTION("""COMPUTED_VALUE"""),45798.64583333333)</f>
        <v>45798.64583</v>
      </c>
      <c r="B585" s="5">
        <f>IFERROR(__xludf.DUMMYFUNCTION("""COMPUTED_VALUE"""),1482.4)</f>
        <v>1482.4</v>
      </c>
    </row>
    <row r="586">
      <c r="A586" s="4">
        <f>IFERROR(__xludf.DUMMYFUNCTION("""COMPUTED_VALUE"""),45799.64583333333)</f>
        <v>45799.64583</v>
      </c>
      <c r="B586" s="5">
        <f>IFERROR(__xludf.DUMMYFUNCTION("""COMPUTED_VALUE"""),1468.5)</f>
        <v>1468.5</v>
      </c>
    </row>
    <row r="587">
      <c r="A587" s="4">
        <f>IFERROR(__xludf.DUMMYFUNCTION("""COMPUTED_VALUE"""),45800.64583333333)</f>
        <v>45800.64583</v>
      </c>
      <c r="B587" s="5">
        <f>IFERROR(__xludf.DUMMYFUNCTION("""COMPUTED_VALUE"""),1484.2)</f>
        <v>1484.2</v>
      </c>
    </row>
    <row r="588">
      <c r="A588" s="4">
        <f>IFERROR(__xludf.DUMMYFUNCTION("""COMPUTED_VALUE"""),45803.64583333333)</f>
        <v>45803.64583</v>
      </c>
      <c r="B588" s="5">
        <f>IFERROR(__xludf.DUMMYFUNCTION("""COMPUTED_VALUE"""),1484.2)</f>
        <v>1484.2</v>
      </c>
    </row>
    <row r="589">
      <c r="A589" s="4">
        <f>IFERROR(__xludf.DUMMYFUNCTION("""COMPUTED_VALUE"""),45804.64583333333)</f>
        <v>45804.64583</v>
      </c>
      <c r="B589" s="5">
        <f>IFERROR(__xludf.DUMMYFUNCTION("""COMPUTED_VALUE"""),1480.5)</f>
        <v>1480.5</v>
      </c>
    </row>
    <row r="590">
      <c r="A590" s="4">
        <f>IFERROR(__xludf.DUMMYFUNCTION("""COMPUTED_VALUE"""),45805.64583333333)</f>
        <v>45805.64583</v>
      </c>
      <c r="B590" s="5">
        <f>IFERROR(__xludf.DUMMYFUNCTION("""COMPUTED_VALUE"""),1468.5)</f>
        <v>1468.5</v>
      </c>
    </row>
    <row r="591">
      <c r="A591" s="4">
        <f>IFERROR(__xludf.DUMMYFUNCTION("""COMPUTED_VALUE"""),45806.64583333333)</f>
        <v>45806.64583</v>
      </c>
      <c r="B591" s="5">
        <f>IFERROR(__xludf.DUMMYFUNCTION("""COMPUTED_VALUE"""),1476.9)</f>
        <v>1476.9</v>
      </c>
    </row>
    <row r="592">
      <c r="A592" s="4">
        <f>IFERROR(__xludf.DUMMYFUNCTION("""COMPUTED_VALUE"""),45807.64583333333)</f>
        <v>45807.64583</v>
      </c>
      <c r="B592" s="5">
        <f>IFERROR(__xludf.DUMMYFUNCTION("""COMPUTED_VALUE"""),1465.7)</f>
        <v>1465.7</v>
      </c>
    </row>
    <row r="593">
      <c r="A593" s="4">
        <f>IFERROR(__xludf.DUMMYFUNCTION("""COMPUTED_VALUE"""),45810.64583333333)</f>
        <v>45810.64583</v>
      </c>
      <c r="B593" s="5">
        <f>IFERROR(__xludf.DUMMYFUNCTION("""COMPUTED_VALUE"""),1470.2)</f>
        <v>1470.2</v>
      </c>
    </row>
    <row r="594">
      <c r="A594" s="4">
        <f>IFERROR(__xludf.DUMMYFUNCTION("""COMPUTED_VALUE"""),45811.64583333333)</f>
        <v>45811.64583</v>
      </c>
      <c r="B594" s="5">
        <f>IFERROR(__xludf.DUMMYFUNCTION("""COMPUTED_VALUE"""),1473.2)</f>
        <v>1473.2</v>
      </c>
    </row>
    <row r="595">
      <c r="A595" s="4">
        <f>IFERROR(__xludf.DUMMYFUNCTION("""COMPUTED_VALUE"""),45812.64583333333)</f>
        <v>45812.64583</v>
      </c>
      <c r="B595" s="5">
        <f>IFERROR(__xludf.DUMMYFUNCTION("""COMPUTED_VALUE"""),1471.9)</f>
        <v>1471.9</v>
      </c>
    </row>
    <row r="596">
      <c r="A596" s="4">
        <f>IFERROR(__xludf.DUMMYFUNCTION("""COMPUTED_VALUE"""),45813.64583333333)</f>
        <v>45813.64583</v>
      </c>
      <c r="B596" s="5">
        <f>IFERROR(__xludf.DUMMYFUNCTION("""COMPUTED_VALUE"""),1489.8)</f>
        <v>1489.8</v>
      </c>
    </row>
    <row r="597">
      <c r="A597" s="4">
        <f>IFERROR(__xludf.DUMMYFUNCTION("""COMPUTED_VALUE"""),45814.64583333333)</f>
        <v>45814.64583</v>
      </c>
      <c r="B597" s="5">
        <f>IFERROR(__xludf.DUMMYFUNCTION("""COMPUTED_VALUE"""),1504.2)</f>
        <v>1504.2</v>
      </c>
    </row>
    <row r="598">
      <c r="A598" s="4">
        <f>IFERROR(__xludf.DUMMYFUNCTION("""COMPUTED_VALUE"""),45817.64583333333)</f>
        <v>45817.64583</v>
      </c>
      <c r="B598" s="5">
        <f>IFERROR(__xludf.DUMMYFUNCTION("""COMPUTED_VALUE"""),1506.6)</f>
        <v>1506.6</v>
      </c>
    </row>
    <row r="599">
      <c r="A599" s="4">
        <f>IFERROR(__xludf.DUMMYFUNCTION("""COMPUTED_VALUE"""),45818.64583333333)</f>
        <v>45818.64583</v>
      </c>
      <c r="B599" s="5">
        <f>IFERROR(__xludf.DUMMYFUNCTION("""COMPUTED_VALUE"""),1510.8)</f>
        <v>1510.8</v>
      </c>
    </row>
    <row r="600">
      <c r="A600" s="4">
        <f>IFERROR(__xludf.DUMMYFUNCTION("""COMPUTED_VALUE"""),45819.64583333333)</f>
        <v>45819.64583</v>
      </c>
      <c r="B600" s="5">
        <f>IFERROR(__xludf.DUMMYFUNCTION("""COMPUTED_VALUE"""),1521.7)</f>
        <v>1521.7</v>
      </c>
    </row>
    <row r="601">
      <c r="A601" s="4">
        <f>IFERROR(__xludf.DUMMYFUNCTION("""COMPUTED_VALUE"""),45820.64583333333)</f>
        <v>45820.64583</v>
      </c>
      <c r="B601" s="5">
        <f>IFERROR(__xludf.DUMMYFUNCTION("""COMPUTED_VALUE"""),1502.8)</f>
        <v>1502.8</v>
      </c>
    </row>
    <row r="602">
      <c r="A602" s="4">
        <f>IFERROR(__xludf.DUMMYFUNCTION("""COMPUTED_VALUE"""),45821.64583333333)</f>
        <v>45821.64583</v>
      </c>
      <c r="B602" s="5">
        <f>IFERROR(__xludf.DUMMYFUNCTION("""COMPUTED_VALUE"""),1505.2)</f>
        <v>1505.2</v>
      </c>
    </row>
    <row r="603">
      <c r="A603" s="4">
        <f>IFERROR(__xludf.DUMMYFUNCTION("""COMPUTED_VALUE"""),45824.64583333333)</f>
        <v>45824.64583</v>
      </c>
      <c r="B603" s="5">
        <f>IFERROR(__xludf.DUMMYFUNCTION("""COMPUTED_VALUE"""),1527.0)</f>
        <v>1527</v>
      </c>
    </row>
    <row r="604">
      <c r="A604" s="4">
        <f>IFERROR(__xludf.DUMMYFUNCTION("""COMPUTED_VALUE"""),45825.64583333333)</f>
        <v>45825.64583</v>
      </c>
      <c r="B604" s="5">
        <f>IFERROR(__xludf.DUMMYFUNCTION("""COMPUTED_VALUE"""),1503.5)</f>
        <v>1503.5</v>
      </c>
    </row>
    <row r="605">
      <c r="A605" s="4">
        <f>IFERROR(__xludf.DUMMYFUNCTION("""COMPUTED_VALUE"""),45826.64583333333)</f>
        <v>45826.64583</v>
      </c>
      <c r="B605" s="5">
        <f>IFERROR(__xludf.DUMMYFUNCTION("""COMPUTED_VALUE"""),1498.1)</f>
        <v>1498.1</v>
      </c>
    </row>
    <row r="606">
      <c r="A606" s="4">
        <f>IFERROR(__xludf.DUMMYFUNCTION("""COMPUTED_VALUE"""),45827.64583333333)</f>
        <v>45827.64583</v>
      </c>
      <c r="B606" s="5">
        <f>IFERROR(__xludf.DUMMYFUNCTION("""COMPUTED_VALUE"""),1484.0)</f>
        <v>1484</v>
      </c>
    </row>
    <row r="607">
      <c r="A607" s="4">
        <f>IFERROR(__xludf.DUMMYFUNCTION("""COMPUTED_VALUE"""),45828.64583333333)</f>
        <v>45828.64583</v>
      </c>
      <c r="B607" s="5">
        <f>IFERROR(__xludf.DUMMYFUNCTION("""COMPUTED_VALUE"""),1499.7)</f>
        <v>1499.7</v>
      </c>
    </row>
    <row r="608">
      <c r="A608" s="4">
        <f>IFERROR(__xludf.DUMMYFUNCTION("""COMPUTED_VALUE"""),45831.64583333333)</f>
        <v>45831.64583</v>
      </c>
      <c r="B608" s="5">
        <f>IFERROR(__xludf.DUMMYFUNCTION("""COMPUTED_VALUE"""),1499.1)</f>
        <v>1499.1</v>
      </c>
    </row>
    <row r="609">
      <c r="A609" s="4">
        <f>IFERROR(__xludf.DUMMYFUNCTION("""COMPUTED_VALUE"""),45832.64583333333)</f>
        <v>45832.64583</v>
      </c>
      <c r="B609" s="5">
        <f>IFERROR(__xludf.DUMMYFUNCTION("""COMPUTED_VALUE"""),1502.4)</f>
        <v>1502.4</v>
      </c>
    </row>
    <row r="610">
      <c r="A610" s="4">
        <f>IFERROR(__xludf.DUMMYFUNCTION("""COMPUTED_VALUE"""),45833.64583333333)</f>
        <v>45833.64583</v>
      </c>
      <c r="B610" s="5">
        <f>IFERROR(__xludf.DUMMYFUNCTION("""COMPUTED_VALUE"""),1510.0)</f>
        <v>1510</v>
      </c>
    </row>
    <row r="611">
      <c r="A611" s="4">
        <f>IFERROR(__xludf.DUMMYFUNCTION("""COMPUTED_VALUE"""),45834.64583333333)</f>
        <v>45834.64583</v>
      </c>
      <c r="B611" s="5">
        <f>IFERROR(__xludf.DUMMYFUNCTION("""COMPUTED_VALUE"""),1513.8)</f>
        <v>1513.8</v>
      </c>
    </row>
    <row r="612">
      <c r="A612" s="4">
        <f>IFERROR(__xludf.DUMMYFUNCTION("""COMPUTED_VALUE"""),45835.64583333333)</f>
        <v>45835.64583</v>
      </c>
      <c r="B612" s="5">
        <f>IFERROR(__xludf.DUMMYFUNCTION("""COMPUTED_VALUE"""),1502.4)</f>
        <v>1502.4</v>
      </c>
    </row>
    <row r="613">
      <c r="A613" s="4">
        <f>IFERROR(__xludf.DUMMYFUNCTION("""COMPUTED_VALUE"""),45838.64583333333)</f>
        <v>45838.64583</v>
      </c>
      <c r="B613" s="5">
        <f>IFERROR(__xludf.DUMMYFUNCTION("""COMPUTED_VALUE"""),1505.9)</f>
        <v>1505.9</v>
      </c>
    </row>
    <row r="614">
      <c r="A614" s="4">
        <f>IFERROR(__xludf.DUMMYFUNCTION("""COMPUTED_VALUE"""),45839.64583333333)</f>
        <v>45839.64583</v>
      </c>
      <c r="B614" s="5">
        <f>IFERROR(__xludf.DUMMYFUNCTION("""COMPUTED_VALUE"""),1515.7)</f>
        <v>1515.7</v>
      </c>
    </row>
    <row r="615">
      <c r="A615" s="4">
        <f>IFERROR(__xludf.DUMMYFUNCTION("""COMPUTED_VALUE"""),45840.64583333333)</f>
        <v>45840.64583</v>
      </c>
      <c r="B615" s="5">
        <f>IFERROR(__xludf.DUMMYFUNCTION("""COMPUTED_VALUE"""),1497.6)</f>
        <v>1497.6</v>
      </c>
    </row>
    <row r="616">
      <c r="A616" s="4">
        <f>IFERROR(__xludf.DUMMYFUNCTION("""COMPUTED_VALUE"""),45841.64583333333)</f>
        <v>45841.64583</v>
      </c>
      <c r="B616" s="5">
        <f>IFERROR(__xludf.DUMMYFUNCTION("""COMPUTED_VALUE"""),1508.7)</f>
        <v>1508.7</v>
      </c>
    </row>
    <row r="617">
      <c r="A617" s="4">
        <f>IFERROR(__xludf.DUMMYFUNCTION("""COMPUTED_VALUE"""),45842.64583333333)</f>
        <v>45842.64583</v>
      </c>
      <c r="B617" s="5">
        <f>IFERROR(__xludf.DUMMYFUNCTION("""COMPUTED_VALUE"""),1513.3)</f>
        <v>1513.3</v>
      </c>
    </row>
    <row r="618">
      <c r="A618" s="4">
        <f>IFERROR(__xludf.DUMMYFUNCTION("""COMPUTED_VALUE"""),45845.64583333333)</f>
        <v>45845.64583</v>
      </c>
      <c r="B618" s="5">
        <f>IFERROR(__xludf.DUMMYFUNCTION("""COMPUTED_VALUE"""),1510.5)</f>
        <v>1510.5</v>
      </c>
    </row>
    <row r="619">
      <c r="A619" s="4">
        <f>IFERROR(__xludf.DUMMYFUNCTION("""COMPUTED_VALUE"""),45846.64583333333)</f>
        <v>45846.64583</v>
      </c>
      <c r="B619" s="5">
        <f>IFERROR(__xludf.DUMMYFUNCTION("""COMPUTED_VALUE"""),1488.3)</f>
        <v>1488.3</v>
      </c>
    </row>
    <row r="620">
      <c r="A620" s="4">
        <f>IFERROR(__xludf.DUMMYFUNCTION("""COMPUTED_VALUE"""),45847.64583333333)</f>
        <v>45847.64583</v>
      </c>
      <c r="B620" s="5">
        <f>IFERROR(__xludf.DUMMYFUNCTION("""COMPUTED_VALUE"""),1491.7)</f>
        <v>1491.7</v>
      </c>
    </row>
    <row r="621">
      <c r="A621" s="4">
        <f>IFERROR(__xludf.DUMMYFUNCTION("""COMPUTED_VALUE"""),45848.64583333333)</f>
        <v>45848.64583</v>
      </c>
      <c r="B621" s="5">
        <f>IFERROR(__xludf.DUMMYFUNCTION("""COMPUTED_VALUE"""),1477.8)</f>
        <v>1477.8</v>
      </c>
    </row>
    <row r="622">
      <c r="A622" s="4">
        <f>IFERROR(__xludf.DUMMYFUNCTION("""COMPUTED_VALUE"""),45849.64583333333)</f>
        <v>45849.64583</v>
      </c>
      <c r="B622" s="5">
        <f>IFERROR(__xludf.DUMMYFUNCTION("""COMPUTED_VALUE"""),1485.0)</f>
        <v>1485</v>
      </c>
    </row>
    <row r="623">
      <c r="A623" s="4">
        <f>IFERROR(__xludf.DUMMYFUNCTION("""COMPUTED_VALUE"""),45852.64583333333)</f>
        <v>45852.64583</v>
      </c>
      <c r="B623" s="5">
        <f>IFERROR(__xludf.DUMMYFUNCTION("""COMPUTED_VALUE"""),1484.0)</f>
        <v>1484</v>
      </c>
    </row>
    <row r="624">
      <c r="A624" s="4">
        <f>IFERROR(__xludf.DUMMYFUNCTION("""COMPUTED_VALUE"""),45853.64583333333)</f>
        <v>45853.64583</v>
      </c>
      <c r="B624" s="5">
        <f>IFERROR(__xludf.DUMMYFUNCTION("""COMPUTED_VALUE"""),1490.9)</f>
        <v>1490.9</v>
      </c>
    </row>
    <row r="625">
      <c r="A625" s="4">
        <f>IFERROR(__xludf.DUMMYFUNCTION("""COMPUTED_VALUE"""),45854.64583333333)</f>
        <v>45854.64583</v>
      </c>
      <c r="B625" s="5">
        <f>IFERROR(__xludf.DUMMYFUNCTION("""COMPUTED_VALUE"""),1475.8)</f>
        <v>1475.8</v>
      </c>
    </row>
    <row r="626">
      <c r="A626" s="4">
        <f>IFERROR(__xludf.DUMMYFUNCTION("""COMPUTED_VALUE"""),45855.64583333333)</f>
        <v>45855.64583</v>
      </c>
      <c r="B626" s="5">
        <f>IFERROR(__xludf.DUMMYFUNCTION("""COMPUTED_VALUE"""),1482.4)</f>
        <v>1482.4</v>
      </c>
    </row>
    <row r="627">
      <c r="A627" s="4">
        <f>IFERROR(__xludf.DUMMYFUNCTION("""COMPUTED_VALUE"""),45856.64583333333)</f>
        <v>45856.64583</v>
      </c>
      <c r="B627" s="5">
        <f>IFERROR(__xludf.DUMMYFUNCTION("""COMPUTED_VALUE"""),1482.3)</f>
        <v>1482.3</v>
      </c>
    </row>
    <row r="628">
      <c r="A628" s="4">
        <f>IFERROR(__xludf.DUMMYFUNCTION("""COMPUTED_VALUE"""),45859.64583333333)</f>
        <v>45859.64583</v>
      </c>
      <c r="B628" s="5">
        <f>IFERROR(__xludf.DUMMYFUNCTION("""COMPUTED_VALUE"""),1473.9)</f>
        <v>1473.9</v>
      </c>
    </row>
    <row r="629">
      <c r="A629" s="4">
        <f>IFERROR(__xludf.DUMMYFUNCTION("""COMPUTED_VALUE"""),45860.64583333333)</f>
        <v>45860.64583</v>
      </c>
      <c r="B629" s="5">
        <f>IFERROR(__xludf.DUMMYFUNCTION("""COMPUTED_VALUE"""),1464.4)</f>
        <v>1464.4</v>
      </c>
    </row>
    <row r="630">
      <c r="A630" s="4">
        <f>IFERROR(__xludf.DUMMYFUNCTION("""COMPUTED_VALUE"""),45861.64583333333)</f>
        <v>45861.64583</v>
      </c>
      <c r="B630" s="5">
        <f>IFERROR(__xludf.DUMMYFUNCTION("""COMPUTED_VALUE"""),1473.5)</f>
        <v>1473.5</v>
      </c>
    </row>
    <row r="631">
      <c r="A631" s="4">
        <f>IFERROR(__xludf.DUMMYFUNCTION("""COMPUTED_VALUE"""),45862.64583333333)</f>
        <v>45862.64583</v>
      </c>
      <c r="B631" s="5">
        <f>IFERROR(__xludf.DUMMYFUNCTION("""COMPUTED_VALUE"""),1487.9)</f>
        <v>1487.9</v>
      </c>
    </row>
    <row r="632">
      <c r="A632" s="4">
        <f>IFERROR(__xludf.DUMMYFUNCTION("""COMPUTED_VALUE"""),45863.64583333333)</f>
        <v>45863.64583</v>
      </c>
      <c r="B632" s="5">
        <f>IFERROR(__xludf.DUMMYFUNCTION("""COMPUTED_VALUE"""),1532.5)</f>
        <v>1532.5</v>
      </c>
    </row>
    <row r="633">
      <c r="A633" s="4">
        <f>IFERROR(__xludf.DUMMYFUNCTION("""COMPUTED_VALUE"""),45866.64583333333)</f>
        <v>45866.64583</v>
      </c>
      <c r="B633" s="5">
        <f>IFERROR(__xludf.DUMMYFUNCTION("""COMPUTED_VALUE"""),1572.0)</f>
        <v>1572</v>
      </c>
    </row>
    <row r="634">
      <c r="A634" s="4">
        <f>IFERROR(__xludf.DUMMYFUNCTION("""COMPUTED_VALUE"""),45867.64583333333)</f>
        <v>45867.64583</v>
      </c>
      <c r="B634" s="5">
        <f>IFERROR(__xludf.DUMMYFUNCTION("""COMPUTED_VALUE"""),1574.0)</f>
        <v>1574</v>
      </c>
    </row>
    <row r="635">
      <c r="A635" s="4">
        <f>IFERROR(__xludf.DUMMYFUNCTION("""COMPUTED_VALUE"""),45868.64583333333)</f>
        <v>45868.64583</v>
      </c>
      <c r="B635" s="5">
        <f>IFERROR(__xludf.DUMMYFUNCTION("""COMPUTED_VALUE"""),1559.4)</f>
        <v>1559.4</v>
      </c>
    </row>
    <row r="636">
      <c r="A636" s="4">
        <f>IFERROR(__xludf.DUMMYFUNCTION("""COMPUTED_VALUE"""),45869.64583333333)</f>
        <v>45869.64583</v>
      </c>
      <c r="B636" s="5">
        <f>IFERROR(__xludf.DUMMYFUNCTION("""COMPUTED_VALUE"""),1554.6)</f>
        <v>1554.6</v>
      </c>
    </row>
    <row r="637">
      <c r="A637" s="4">
        <f>IFERROR(__xludf.DUMMYFUNCTION("""COMPUTED_VALUE"""),45870.64583333333)</f>
        <v>45870.64583</v>
      </c>
      <c r="B637" s="5">
        <f>IFERROR(__xludf.DUMMYFUNCTION("""COMPUTED_VALUE"""),1502.8)</f>
        <v>1502.8</v>
      </c>
    </row>
    <row r="638">
      <c r="A638" s="4">
        <f>IFERROR(__xludf.DUMMYFUNCTION("""COMPUTED_VALUE"""),45873.64583333333)</f>
        <v>45873.64583</v>
      </c>
      <c r="B638" s="5">
        <f>IFERROR(__xludf.DUMMYFUNCTION("""COMPUTED_VALUE"""),1515.1)</f>
        <v>1515.1</v>
      </c>
    </row>
    <row r="639">
      <c r="A639" s="4">
        <f>IFERROR(__xludf.DUMMYFUNCTION("""COMPUTED_VALUE"""),45874.64583333333)</f>
        <v>45874.64583</v>
      </c>
      <c r="B639" s="5">
        <f>IFERROR(__xludf.DUMMYFUNCTION("""COMPUTED_VALUE"""),1499.8)</f>
        <v>1499.8</v>
      </c>
    </row>
    <row r="640">
      <c r="A640" s="4">
        <f>IFERROR(__xludf.DUMMYFUNCTION("""COMPUTED_VALUE"""),45875.64583333333)</f>
        <v>45875.64583</v>
      </c>
      <c r="B640" s="5">
        <f>IFERROR(__xludf.DUMMYFUNCTION("""COMPUTED_VALUE"""),1486.7)</f>
        <v>1486.7</v>
      </c>
    </row>
    <row r="641">
      <c r="A641" s="4">
        <f>IFERROR(__xludf.DUMMYFUNCTION("""COMPUTED_VALUE"""),45876.64583333333)</f>
        <v>45876.64583</v>
      </c>
      <c r="B641" s="5">
        <f>IFERROR(__xludf.DUMMYFUNCTION("""COMPUTED_VALUE"""),1491.0)</f>
        <v>1491</v>
      </c>
    </row>
    <row r="642">
      <c r="A642" s="4">
        <f>IFERROR(__xludf.DUMMYFUNCTION("""COMPUTED_VALUE"""),45877.64583333333)</f>
        <v>45877.64583</v>
      </c>
      <c r="B642" s="5">
        <f>IFERROR(__xludf.DUMMYFUNCTION("""COMPUTED_VALUE"""),1485.8)</f>
        <v>1485.8</v>
      </c>
    </row>
    <row r="643">
      <c r="A643" s="4">
        <f>IFERROR(__xludf.DUMMYFUNCTION("""COMPUTED_VALUE"""),45880.64583333333)</f>
        <v>45880.64583</v>
      </c>
      <c r="B643" s="5">
        <f>IFERROR(__xludf.DUMMYFUNCTION("""COMPUTED_VALUE"""),1504.8)</f>
        <v>1504.8</v>
      </c>
    </row>
    <row r="644">
      <c r="A644" s="4">
        <f>IFERROR(__xludf.DUMMYFUNCTION("""COMPUTED_VALUE"""),45881.64583333333)</f>
        <v>45881.64583</v>
      </c>
      <c r="B644" s="5">
        <f>IFERROR(__xludf.DUMMYFUNCTION("""COMPUTED_VALUE"""),1521.6)</f>
        <v>1521.6</v>
      </c>
    </row>
    <row r="645">
      <c r="A645" s="4">
        <f>IFERROR(__xludf.DUMMYFUNCTION("""COMPUTED_VALUE"""),45882.64583333333)</f>
        <v>45882.64583</v>
      </c>
      <c r="B645" s="5">
        <f>IFERROR(__xludf.DUMMYFUNCTION("""COMPUTED_VALUE"""),1561.0)</f>
        <v>1561</v>
      </c>
    </row>
    <row r="646">
      <c r="A646" s="4">
        <f>IFERROR(__xludf.DUMMYFUNCTION("""COMPUTED_VALUE"""),45883.64583333333)</f>
        <v>45883.64583</v>
      </c>
      <c r="B646" s="5">
        <f>IFERROR(__xludf.DUMMYFUNCTION("""COMPUTED_VALUE"""),1564.0)</f>
        <v>1564</v>
      </c>
    </row>
    <row r="647">
      <c r="A647" s="4">
        <f>IFERROR(__xludf.DUMMYFUNCTION("""COMPUTED_VALUE"""),45887.64583333333)</f>
        <v>45887.64583</v>
      </c>
      <c r="B647" s="5">
        <f>IFERROR(__xludf.DUMMYFUNCTION("""COMPUTED_VALUE"""),1565.2)</f>
        <v>1565.2</v>
      </c>
    </row>
    <row r="648">
      <c r="A648" s="4">
        <f>IFERROR(__xludf.DUMMYFUNCTION("""COMPUTED_VALUE"""),45888.64583333333)</f>
        <v>45888.64583</v>
      </c>
      <c r="B648" s="5">
        <f>IFERROR(__xludf.DUMMYFUNCTION("""COMPUTED_VALUE"""),1548.9)</f>
        <v>1548.9</v>
      </c>
    </row>
    <row r="649">
      <c r="A649" s="4">
        <f>IFERROR(__xludf.DUMMYFUNCTION("""COMPUTED_VALUE"""),45889.64583333333)</f>
        <v>45889.64583</v>
      </c>
      <c r="B649" s="5">
        <f>IFERROR(__xludf.DUMMYFUNCTION("""COMPUTED_VALUE"""),1546.1)</f>
        <v>1546.1</v>
      </c>
    </row>
    <row r="650">
      <c r="A650" s="4">
        <f>IFERROR(__xludf.DUMMYFUNCTION("""COMPUTED_VALUE"""),45890.64583333333)</f>
        <v>45890.64583</v>
      </c>
      <c r="B650" s="5">
        <f>IFERROR(__xludf.DUMMYFUNCTION("""COMPUTED_VALUE"""),1592.8)</f>
        <v>1592.8</v>
      </c>
    </row>
    <row r="651">
      <c r="A651" s="4">
        <f>IFERROR(__xludf.DUMMYFUNCTION("""COMPUTED_VALUE"""),45891.64583333333)</f>
        <v>45891.64583</v>
      </c>
      <c r="B651" s="5">
        <f>IFERROR(__xludf.DUMMYFUNCTION("""COMPUTED_VALUE"""),1592.8)</f>
        <v>1592.8</v>
      </c>
    </row>
    <row r="652">
      <c r="A652" s="4">
        <f>IFERROR(__xludf.DUMMYFUNCTION("""COMPUTED_VALUE"""),45894.64583333333)</f>
        <v>45894.64583</v>
      </c>
      <c r="B652" s="5">
        <f>IFERROR(__xludf.DUMMYFUNCTION("""COMPUTED_VALUE"""),1601.2)</f>
        <v>1601.2</v>
      </c>
    </row>
    <row r="653">
      <c r="A653" s="4">
        <f>IFERROR(__xludf.DUMMYFUNCTION("""COMPUTED_VALUE"""),45895.64583333333)</f>
        <v>45895.64583</v>
      </c>
      <c r="B653" s="5">
        <f>IFERROR(__xludf.DUMMYFUNCTION("""COMPUTED_VALUE"""),1579.8)</f>
        <v>1579.8</v>
      </c>
    </row>
    <row r="654">
      <c r="A654" s="4">
        <f>IFERROR(__xludf.DUMMYFUNCTION("""COMPUTED_VALUE"""),45897.64583333333)</f>
        <v>45897.64583</v>
      </c>
      <c r="B654" s="5">
        <f>IFERROR(__xludf.DUMMYFUNCTION("""COMPUTED_VALUE"""),1580.3)</f>
        <v>1580.3</v>
      </c>
    </row>
    <row r="655">
      <c r="A655" s="4">
        <f>IFERROR(__xludf.DUMMYFUNCTION("""COMPUTED_VALUE"""),45898.64583333333)</f>
        <v>45898.64583</v>
      </c>
      <c r="B655" s="5">
        <f>IFERROR(__xludf.DUMMYFUNCTION("""COMPUTED_VALUE"""),1589.4)</f>
        <v>1589.4</v>
      </c>
    </row>
    <row r="656">
      <c r="A656" s="4">
        <f>IFERROR(__xludf.DUMMYFUNCTION("""COMPUTED_VALUE"""),45901.64583333333)</f>
        <v>45901.64583</v>
      </c>
      <c r="B656" s="5">
        <f>IFERROR(__xludf.DUMMYFUNCTION("""COMPUTED_VALUE"""),1587.2)</f>
        <v>1587.2</v>
      </c>
    </row>
    <row r="657">
      <c r="A657" s="4">
        <f>IFERROR(__xludf.DUMMYFUNCTION("""COMPUTED_VALUE"""),45902.64583333333)</f>
        <v>45902.64583</v>
      </c>
      <c r="B657" s="5">
        <f>IFERROR(__xludf.DUMMYFUNCTION("""COMPUTED_VALUE"""),1569.2)</f>
        <v>1569.2</v>
      </c>
    </row>
    <row r="658">
      <c r="A658" s="4">
        <f>IFERROR(__xludf.DUMMYFUNCTION("""COMPUTED_VALUE"""),45903.64583333333)</f>
        <v>45903.64583</v>
      </c>
      <c r="B658" s="5">
        <f>IFERROR(__xludf.DUMMYFUNCTION("""COMPUTED_VALUE"""),1578.4)</f>
        <v>1578.4</v>
      </c>
    </row>
    <row r="659">
      <c r="A659" s="4">
        <f>IFERROR(__xludf.DUMMYFUNCTION("""COMPUTED_VALUE"""),45904.64583333333)</f>
        <v>45904.64583</v>
      </c>
      <c r="B659" s="5">
        <f>IFERROR(__xludf.DUMMYFUNCTION("""COMPUTED_VALUE"""),1577.8)</f>
        <v>1577.8</v>
      </c>
    </row>
    <row r="660">
      <c r="A660" s="4">
        <f>IFERROR(__xludf.DUMMYFUNCTION("""COMPUTED_VALUE"""),45905.64583333333)</f>
        <v>45905.64583</v>
      </c>
      <c r="B660" s="5">
        <f>IFERROR(__xludf.DUMMYFUNCTION("""COMPUTED_VALUE"""),1553.4)</f>
        <v>1553.4</v>
      </c>
    </row>
    <row r="661">
      <c r="A661" s="4">
        <f>IFERROR(__xludf.DUMMYFUNCTION("""COMPUTED_VALUE"""),45908.64583333333)</f>
        <v>45908.64583</v>
      </c>
      <c r="B661" s="5">
        <f>IFERROR(__xludf.DUMMYFUNCTION("""COMPUTED_VALUE"""),1541.2)</f>
        <v>1541.2</v>
      </c>
    </row>
    <row r="662">
      <c r="A662" s="4">
        <f>IFERROR(__xludf.DUMMYFUNCTION("""COMPUTED_VALUE"""),45909.64583333333)</f>
        <v>45909.64583</v>
      </c>
      <c r="B662" s="5">
        <f>IFERROR(__xludf.DUMMYFUNCTION("""COMPUTED_VALUE"""),1551.6)</f>
        <v>1551.6</v>
      </c>
    </row>
    <row r="663">
      <c r="A663" s="4">
        <f>IFERROR(__xludf.DUMMYFUNCTION("""COMPUTED_VALUE"""),45910.64583333333)</f>
        <v>45910.64583</v>
      </c>
      <c r="B663" s="5">
        <f>IFERROR(__xludf.DUMMYFUNCTION("""COMPUTED_VALUE"""),1563.8)</f>
        <v>1563.8</v>
      </c>
    </row>
    <row r="664">
      <c r="A664" s="4">
        <f>IFERROR(__xludf.DUMMYFUNCTION("""COMPUTED_VALUE"""),45911.64583333333)</f>
        <v>45911.64583</v>
      </c>
      <c r="B664" s="5">
        <f>IFERROR(__xludf.DUMMYFUNCTION("""COMPUTED_VALUE"""),1560.8)</f>
        <v>1560.8</v>
      </c>
    </row>
    <row r="665">
      <c r="A665" s="4">
        <f>IFERROR(__xludf.DUMMYFUNCTION("""COMPUTED_VALUE"""),45912.64583333333)</f>
        <v>45912.64583</v>
      </c>
      <c r="B665" s="5">
        <f>IFERROR(__xludf.DUMMYFUNCTION("""COMPUTED_VALUE"""),1574.6)</f>
        <v>1574.6</v>
      </c>
    </row>
    <row r="666">
      <c r="A666" s="4">
        <f>IFERROR(__xludf.DUMMYFUNCTION("""COMPUTED_VALUE"""),45915.64583333333)</f>
        <v>45915.64583</v>
      </c>
      <c r="B666" s="5">
        <f>IFERROR(__xludf.DUMMYFUNCTION("""COMPUTED_VALUE"""),1548.3)</f>
        <v>1548.3</v>
      </c>
    </row>
    <row r="667">
      <c r="A667" s="4">
        <f>IFERROR(__xludf.DUMMYFUNCTION("""COMPUTED_VALUE"""),45916.64583333333)</f>
        <v>45916.64583</v>
      </c>
      <c r="B667" s="5">
        <f>IFERROR(__xludf.DUMMYFUNCTION("""COMPUTED_VALUE"""),1559.0)</f>
        <v>1559</v>
      </c>
    </row>
    <row r="668">
      <c r="A668" s="4">
        <f>IFERROR(__xludf.DUMMYFUNCTION("""COMPUTED_VALUE"""),45917.64583333333)</f>
        <v>45917.64583</v>
      </c>
      <c r="B668" s="5">
        <f>IFERROR(__xludf.DUMMYFUNCTION("""COMPUTED_VALUE"""),1559.6)</f>
        <v>1559.6</v>
      </c>
    </row>
    <row r="669">
      <c r="A669" s="4">
        <f>IFERROR(__xludf.DUMMYFUNCTION("""COMPUTED_VALUE"""),45918.64583333333)</f>
        <v>45918.64583</v>
      </c>
      <c r="B669" s="5">
        <f>IFERROR(__xludf.DUMMYFUNCTION("""COMPUTED_VALUE"""),1578.2)</f>
        <v>1578.2</v>
      </c>
    </row>
    <row r="670">
      <c r="A670" s="4">
        <f>IFERROR(__xludf.DUMMYFUNCTION("""COMPUTED_VALUE"""),45919.64583333333)</f>
        <v>45919.64583</v>
      </c>
      <c r="B670" s="5">
        <f>IFERROR(__xludf.DUMMYFUNCTION("""COMPUTED_VALUE"""),1575.8)</f>
        <v>1575.8</v>
      </c>
    </row>
    <row r="671">
      <c r="A671" s="4">
        <f>IFERROR(__xludf.DUMMYFUNCTION("""COMPUTED_VALUE"""),45922.64583333333)</f>
        <v>45922.64583</v>
      </c>
      <c r="B671" s="5">
        <f>IFERROR(__xludf.DUMMYFUNCTION("""COMPUTED_VALUE"""),1542.2)</f>
        <v>1542.2</v>
      </c>
    </row>
    <row r="672">
      <c r="A672" s="4">
        <f>IFERROR(__xludf.DUMMYFUNCTION("""COMPUTED_VALUE"""),45923.64583333333)</f>
        <v>45923.64583</v>
      </c>
      <c r="B672" s="5">
        <f>IFERROR(__xludf.DUMMYFUNCTION("""COMPUTED_VALUE"""),1527.1)</f>
        <v>1527.1</v>
      </c>
    </row>
    <row r="673">
      <c r="A673" s="4">
        <f>IFERROR(__xludf.DUMMYFUNCTION("""COMPUTED_VALUE"""),45924.64583333333)</f>
        <v>45924.64583</v>
      </c>
      <c r="B673" s="5">
        <f>IFERROR(__xludf.DUMMYFUNCTION("""COMPUTED_VALUE"""),1538.0)</f>
        <v>1538</v>
      </c>
    </row>
    <row r="674">
      <c r="A674" s="4">
        <f>IFERROR(__xludf.DUMMYFUNCTION("""COMPUTED_VALUE"""),45925.64583333333)</f>
        <v>45925.64583</v>
      </c>
      <c r="B674" s="5">
        <f>IFERROR(__xludf.DUMMYFUNCTION("""COMPUTED_VALUE"""),1509.7)</f>
        <v>1509.7</v>
      </c>
    </row>
    <row r="675">
      <c r="A675" s="4">
        <f>IFERROR(__xludf.DUMMYFUNCTION("""COMPUTED_VALUE"""),45926.64583333333)</f>
        <v>45926.64583</v>
      </c>
      <c r="B675" s="5">
        <f>IFERROR(__xludf.DUMMYFUNCTION("""COMPUTED_VALUE"""),1499.4)</f>
        <v>1499.4</v>
      </c>
    </row>
    <row r="676">
      <c r="A676" s="4">
        <f>IFERROR(__xludf.DUMMYFUNCTION("""COMPUTED_VALUE"""),45929.64583333333)</f>
        <v>45929.64583</v>
      </c>
      <c r="B676" s="5">
        <f>IFERROR(__xludf.DUMMYFUNCTION("""COMPUTED_VALUE"""),1488.0)</f>
        <v>1488</v>
      </c>
    </row>
    <row r="677">
      <c r="A677" s="4">
        <f>IFERROR(__xludf.DUMMYFUNCTION("""COMPUTED_VALUE"""),45930.64583333333)</f>
        <v>45930.64583</v>
      </c>
      <c r="B677" s="5">
        <f>IFERROR(__xludf.DUMMYFUNCTION("""COMPUTED_VALUE"""),1503.3)</f>
        <v>1503.3</v>
      </c>
    </row>
    <row r="678">
      <c r="A678" s="4">
        <f>IFERROR(__xludf.DUMMYFUNCTION("""COMPUTED_VALUE"""),45931.64583333333)</f>
        <v>45931.64583</v>
      </c>
      <c r="B678" s="5">
        <f>IFERROR(__xludf.DUMMYFUNCTION("""COMPUTED_VALUE"""),1513.0)</f>
        <v>1513</v>
      </c>
    </row>
    <row r="679">
      <c r="A679" s="4">
        <f>IFERROR(__xludf.DUMMYFUNCTION("""COMPUTED_VALUE"""),45933.64583333333)</f>
        <v>45933.64583</v>
      </c>
      <c r="B679" s="5">
        <f>IFERROR(__xludf.DUMMYFUNCTION("""COMPUTED_VALUE"""),1517.7)</f>
        <v>1517.7</v>
      </c>
    </row>
    <row r="680">
      <c r="A680" s="4">
        <f>IFERROR(__xludf.DUMMYFUNCTION("""COMPUTED_VALUE"""),45936.64583333333)</f>
        <v>45936.64583</v>
      </c>
      <c r="B680" s="5">
        <f>IFERROR(__xludf.DUMMYFUNCTION("""COMPUTED_VALUE"""),1513.1)</f>
        <v>1513.1</v>
      </c>
    </row>
    <row r="681">
      <c r="A681" s="4">
        <f>IFERROR(__xludf.DUMMYFUNCTION("""COMPUTED_VALUE"""),45937.64583333333)</f>
        <v>45937.64583</v>
      </c>
      <c r="B681" s="5">
        <f>IFERROR(__xludf.DUMMYFUNCTION("""COMPUTED_VALUE"""),1513.3)</f>
        <v>1513.3</v>
      </c>
    </row>
    <row r="682">
      <c r="A682" s="4">
        <f>IFERROR(__xludf.DUMMYFUNCTION("""COMPUTED_VALUE"""),45938.64583333333)</f>
        <v>45938.64583</v>
      </c>
      <c r="B682" s="5">
        <f>IFERROR(__xludf.DUMMYFUNCTION("""COMPUTED_VALUE"""),1494.6)</f>
        <v>1494.6</v>
      </c>
    </row>
    <row r="683">
      <c r="A683" s="4">
        <f>IFERROR(__xludf.DUMMYFUNCTION("""COMPUTED_VALUE"""),45939.64583333333)</f>
        <v>45939.64583</v>
      </c>
      <c r="B683" s="5">
        <f>IFERROR(__xludf.DUMMYFUNCTION("""COMPUTED_VALUE"""),1513.1)</f>
        <v>1513.1</v>
      </c>
    </row>
    <row r="684">
      <c r="A684" s="4">
        <f>IFERROR(__xludf.DUMMYFUNCTION("""COMPUTED_VALUE"""),45940.64583333333)</f>
        <v>45940.64583</v>
      </c>
      <c r="B684" s="5">
        <f>IFERROR(__xludf.DUMMYFUNCTION("""COMPUTED_VALUE"""),1561.8)</f>
        <v>1561.8</v>
      </c>
    </row>
    <row r="685">
      <c r="A685" s="4">
        <f>IFERROR(__xludf.DUMMYFUNCTION("""COMPUTED_VALUE"""),45943.64583333333)</f>
        <v>45943.64583</v>
      </c>
      <c r="B685" s="5">
        <f>IFERROR(__xludf.DUMMYFUNCTION("""COMPUTED_VALUE"""),1563.6)</f>
        <v>1563.6</v>
      </c>
    </row>
    <row r="686">
      <c r="A686" s="4">
        <f>IFERROR(__xludf.DUMMYFUNCTION("""COMPUTED_VALUE"""),45944.64583333333)</f>
        <v>45944.64583</v>
      </c>
      <c r="B686" s="5">
        <f>IFERROR(__xludf.DUMMYFUNCTION("""COMPUTED_VALUE"""),1552.3)</f>
        <v>1552.3</v>
      </c>
    </row>
    <row r="687">
      <c r="A687" s="4">
        <f>IFERROR(__xludf.DUMMYFUNCTION("""COMPUTED_VALUE"""),45945.64583333333)</f>
        <v>45945.64583</v>
      </c>
      <c r="B687" s="5">
        <f>IFERROR(__xludf.DUMMYFUNCTION("""COMPUTED_VALUE"""),1558.7)</f>
        <v>1558.7</v>
      </c>
    </row>
    <row r="688">
      <c r="A688" s="4">
        <f>IFERROR(__xludf.DUMMYFUNCTION("""COMPUTED_VALUE"""),45946.64583333333)</f>
        <v>45946.64583</v>
      </c>
      <c r="B688" s="5">
        <f>IFERROR(__xludf.DUMMYFUNCTION("""COMPUTED_VALUE"""),1569.4)</f>
        <v>1569.4</v>
      </c>
    </row>
    <row r="689">
      <c r="A689" s="4">
        <f>IFERROR(__xludf.DUMMYFUNCTION("""COMPUTED_VALUE"""),45947.64583333333)</f>
        <v>45947.64583</v>
      </c>
      <c r="B689" s="5">
        <f>IFERROR(__xludf.DUMMYFUNCTION("""COMPUTED_VALUE"""),1577.6)</f>
        <v>1577.6</v>
      </c>
    </row>
    <row r="690">
      <c r="A690" s="4">
        <f>IFERROR(__xludf.DUMMYFUNCTION("""COMPUTED_VALUE"""),45950.64583333333)</f>
        <v>45950.64583</v>
      </c>
      <c r="B690" s="5">
        <f>IFERROR(__xludf.DUMMYFUNCTION("""COMPUTED_VALUE"""),1639.1)</f>
        <v>1639.1</v>
      </c>
    </row>
    <row r="691">
      <c r="A691" s="4">
        <f>IFERROR(__xludf.DUMMYFUNCTION("""COMPUTED_VALUE"""),45951.64583333333)</f>
        <v>45951.64583</v>
      </c>
      <c r="B691" s="5">
        <f>IFERROR(__xludf.DUMMYFUNCTION("""COMPUTED_VALUE"""),1663.6)</f>
        <v>1663.6</v>
      </c>
    </row>
    <row r="692">
      <c r="A692" s="4">
        <f>IFERROR(__xludf.DUMMYFUNCTION("""COMPUTED_VALUE"""),45953.64583333333)</f>
        <v>45953.64583</v>
      </c>
      <c r="B692" s="5">
        <f>IFERROR(__xludf.DUMMYFUNCTION("""COMPUTED_VALUE"""),1645.1)</f>
        <v>1645.1</v>
      </c>
    </row>
    <row r="693">
      <c r="A693" s="4">
        <f>IFERROR(__xludf.DUMMYFUNCTION("""COMPUTED_VALUE"""),45954.64583333333)</f>
        <v>45954.64583</v>
      </c>
      <c r="B693" s="5">
        <f>IFERROR(__xludf.DUMMYFUNCTION("""COMPUTED_VALUE"""),1584.4)</f>
        <v>1584.4</v>
      </c>
    </row>
    <row r="694">
      <c r="A694" s="4">
        <f>IFERROR(__xludf.DUMMYFUNCTION("""COMPUTED_VALUE"""),45957.64583333333)</f>
        <v>45957.64583</v>
      </c>
      <c r="B694" s="5">
        <f>IFERROR(__xludf.DUMMYFUNCTION("""COMPUTED_VALUE"""),1584.0)</f>
        <v>1584</v>
      </c>
    </row>
    <row r="695">
      <c r="A695" s="4">
        <f>IFERROR(__xludf.DUMMYFUNCTION("""COMPUTED_VALUE"""),45958.64583333333)</f>
        <v>45958.64583</v>
      </c>
      <c r="B695" s="5">
        <f>IFERROR(__xludf.DUMMYFUNCTION("""COMPUTED_VALUE"""),1568.1)</f>
        <v>1568.1</v>
      </c>
    </row>
    <row r="696">
      <c r="A696" s="4">
        <f>IFERROR(__xludf.DUMMYFUNCTION("""COMPUTED_VALUE"""),45959.64583333333)</f>
        <v>45959.64583</v>
      </c>
      <c r="B696" s="5">
        <f>IFERROR(__xludf.DUMMYFUNCTION("""COMPUTED_VALUE"""),1581.1)</f>
        <v>1581.1</v>
      </c>
    </row>
    <row r="697">
      <c r="A697" s="4">
        <f>IFERROR(__xludf.DUMMYFUNCTION("""COMPUTED_VALUE"""),45960.64583333333)</f>
        <v>45960.64583</v>
      </c>
      <c r="B697" s="5">
        <f>IFERROR(__xludf.DUMMYFUNCTION("""COMPUTED_VALUE"""),1540.1)</f>
        <v>1540.1</v>
      </c>
    </row>
    <row r="698">
      <c r="A698" s="4">
        <f>IFERROR(__xludf.DUMMYFUNCTION("""COMPUTED_VALUE"""),45961.64583333333)</f>
        <v>45961.64583</v>
      </c>
      <c r="B698" s="5">
        <f>IFERROR(__xludf.DUMMYFUNCTION("""COMPUTED_VALUE"""),1501.3)</f>
        <v>1501.3</v>
      </c>
    </row>
    <row r="699">
      <c r="A699" s="4">
        <f>IFERROR(__xludf.DUMMYFUNCTION("""COMPUTED_VALUE"""),45964.64583333333)</f>
        <v>45964.64583</v>
      </c>
      <c r="B699" s="5">
        <f>IFERROR(__xludf.DUMMYFUNCTION("""COMPUTED_VALUE"""),1511.5)</f>
        <v>1511.5</v>
      </c>
    </row>
    <row r="700">
      <c r="A700" s="4">
        <f>IFERROR(__xludf.DUMMYFUNCTION("""COMPUTED_VALUE"""),45965.64583333333)</f>
        <v>45965.64583</v>
      </c>
      <c r="B700" s="5">
        <f>IFERROR(__xludf.DUMMYFUNCTION("""COMPUTED_VALUE"""),1503.3)</f>
        <v>1503.3</v>
      </c>
    </row>
    <row r="701">
      <c r="A701" s="4">
        <f>IFERROR(__xludf.DUMMYFUNCTION("""COMPUTED_VALUE"""),45967.64583333333)</f>
        <v>45967.64583</v>
      </c>
      <c r="B701" s="5">
        <f>IFERROR(__xludf.DUMMYFUNCTION("""COMPUTED_VALUE"""),1501.5)</f>
        <v>1501.5</v>
      </c>
    </row>
    <row r="702">
      <c r="A702" s="4">
        <f>IFERROR(__xludf.DUMMYFUNCTION("""COMPUTED_VALUE"""),45968.64583333333)</f>
        <v>45968.64583</v>
      </c>
      <c r="B702" s="5">
        <f>IFERROR(__xludf.DUMMYFUNCTION("""COMPUTED_VALUE"""),1505.7)</f>
        <v>1505.7</v>
      </c>
    </row>
    <row r="703">
      <c r="A703" s="4">
        <f>IFERROR(__xludf.DUMMYFUNCTION("""COMPUTED_VALUE"""),45971.64583333333)</f>
        <v>45971.64583</v>
      </c>
      <c r="B703" s="5">
        <f>IFERROR(__xludf.DUMMYFUNCTION("""COMPUTED_VALUE"""),1511.5)</f>
        <v>1511.5</v>
      </c>
    </row>
    <row r="704">
      <c r="A704" s="4">
        <f>IFERROR(__xludf.DUMMYFUNCTION("""COMPUTED_VALUE"""),45972.64583333333)</f>
        <v>45972.64583</v>
      </c>
      <c r="B704" s="5">
        <f>IFERROR(__xludf.DUMMYFUNCTION("""COMPUTED_VALUE"""),1514.9)</f>
        <v>1514.9</v>
      </c>
    </row>
    <row r="705">
      <c r="A705" s="4">
        <f>IFERROR(__xludf.DUMMYFUNCTION("""COMPUTED_VALUE"""),45973.64583333333)</f>
        <v>45973.64583</v>
      </c>
      <c r="B705" s="5">
        <f>IFERROR(__xludf.DUMMYFUNCTION("""COMPUTED_VALUE"""),1519.3)</f>
        <v>1519.3</v>
      </c>
    </row>
    <row r="706">
      <c r="A706" s="4">
        <f>IFERROR(__xludf.DUMMYFUNCTION("""COMPUTED_VALUE"""),45974.64583333333)</f>
        <v>45974.64583</v>
      </c>
      <c r="B706" s="5">
        <f>IFERROR(__xludf.DUMMYFUNCTION("""COMPUTED_VALUE"""),1525.8)</f>
        <v>1525.8</v>
      </c>
    </row>
    <row r="707">
      <c r="A707" s="4">
        <f>IFERROR(__xludf.DUMMYFUNCTION("""COMPUTED_VALUE"""),45975.64583333333)</f>
        <v>45975.64583</v>
      </c>
      <c r="B707" s="5">
        <f>IFERROR(__xludf.DUMMYFUNCTION("""COMPUTED_VALUE"""),1532.1)</f>
        <v>1532.1</v>
      </c>
    </row>
    <row r="708">
      <c r="A708" s="4">
        <f>IFERROR(__xludf.DUMMYFUNCTION("""COMPUTED_VALUE"""),45978.64583333333)</f>
        <v>45978.64583</v>
      </c>
      <c r="B708" s="5">
        <f>IFERROR(__xludf.DUMMYFUNCTION("""COMPUTED_VALUE"""),1535.6)</f>
        <v>1535.6</v>
      </c>
    </row>
    <row r="709">
      <c r="A709" s="4">
        <f>IFERROR(__xludf.DUMMYFUNCTION("""COMPUTED_VALUE"""),45979.64583333333)</f>
        <v>45979.64583</v>
      </c>
      <c r="B709" s="5">
        <f>IFERROR(__xludf.DUMMYFUNCTION("""COMPUTED_VALUE"""),1514.5)</f>
        <v>1514.5</v>
      </c>
    </row>
    <row r="710">
      <c r="A710" s="4">
        <f>IFERROR(__xludf.DUMMYFUNCTION("""COMPUTED_VALUE"""),45980.64583333333)</f>
        <v>45980.64583</v>
      </c>
      <c r="B710" s="5">
        <f>IFERROR(__xludf.DUMMYFUNCTION("""COMPUTED_VALUE"""),1526.8)</f>
        <v>1526.8</v>
      </c>
    </row>
    <row r="711">
      <c r="A711" s="4">
        <f>IFERROR(__xludf.DUMMYFUNCTION("""COMPUTED_VALUE"""),45981.64583333333)</f>
        <v>45981.64583</v>
      </c>
      <c r="B711" s="5">
        <f>IFERROR(__xludf.DUMMYFUNCTION("""COMPUTED_VALUE"""),1529.2)</f>
        <v>1529.2</v>
      </c>
    </row>
    <row r="712">
      <c r="A712" s="4">
        <f>IFERROR(__xludf.DUMMYFUNCTION("""COMPUTED_VALUE"""),45982.64583333333)</f>
        <v>45982.64583</v>
      </c>
      <c r="B712" s="5">
        <f>IFERROR(__xludf.DUMMYFUNCTION("""COMPUTED_VALUE"""),1511.8)</f>
        <v>1511.8</v>
      </c>
    </row>
    <row r="713">
      <c r="A713" s="4">
        <f>IFERROR(__xludf.DUMMYFUNCTION("""COMPUTED_VALUE"""),45985.64583333333)</f>
        <v>45985.64583</v>
      </c>
      <c r="B713" s="5">
        <f>IFERROR(__xludf.DUMMYFUNCTION("""COMPUTED_VALUE"""),1504.0)</f>
        <v>1504</v>
      </c>
    </row>
    <row r="714">
      <c r="A714" s="4">
        <f>IFERROR(__xludf.DUMMYFUNCTION("""COMPUTED_VALUE"""),45986.64583333333)</f>
        <v>45986.64583</v>
      </c>
      <c r="B714" s="5">
        <f>IFERROR(__xludf.DUMMYFUNCTION("""COMPUTED_VALUE"""),1507.5)</f>
        <v>1507.5</v>
      </c>
    </row>
    <row r="715">
      <c r="A715" s="4">
        <f>IFERROR(__xludf.DUMMYFUNCTION("""COMPUTED_VALUE"""),45987.64583333333)</f>
        <v>45987.64583</v>
      </c>
      <c r="B715" s="5">
        <f>IFERROR(__xludf.DUMMYFUNCTION("""COMPUTED_VALUE"""),1523.8)</f>
        <v>1523.8</v>
      </c>
    </row>
    <row r="716">
      <c r="A716" s="4">
        <f>IFERROR(__xludf.DUMMYFUNCTION("""COMPUTED_VALUE"""),45988.64583333333)</f>
        <v>45988.64583</v>
      </c>
      <c r="B716" s="5">
        <f>IFERROR(__xludf.DUMMYFUNCTION("""COMPUTED_VALUE"""),1525.2)</f>
        <v>1525.2</v>
      </c>
    </row>
    <row r="717">
      <c r="A717" s="4">
        <f>IFERROR(__xludf.DUMMYFUNCTION("""COMPUTED_VALUE"""),45989.64583333333)</f>
        <v>45989.64583</v>
      </c>
      <c r="B717" s="5">
        <f>IFERROR(__xludf.DUMMYFUNCTION("""COMPUTED_VALUE"""),1531.3)</f>
        <v>1531.3</v>
      </c>
    </row>
    <row r="718">
      <c r="A718" s="4">
        <f>IFERROR(__xludf.DUMMYFUNCTION("""COMPUTED_VALUE"""),45992.64583333333)</f>
        <v>45992.64583</v>
      </c>
      <c r="B718" s="5">
        <f>IFERROR(__xludf.DUMMYFUNCTION("""COMPUTED_VALUE"""),1523.1)</f>
        <v>1523.1</v>
      </c>
    </row>
    <row r="719">
      <c r="A719" s="4">
        <f>IFERROR(__xludf.DUMMYFUNCTION("""COMPUTED_VALUE"""),45993.64583333333)</f>
        <v>45993.64583</v>
      </c>
      <c r="B719" s="5">
        <f>IFERROR(__xludf.DUMMYFUNCTION("""COMPUTED_VALUE"""),1516.6)</f>
        <v>1516.6</v>
      </c>
    </row>
    <row r="720">
      <c r="A720" s="4">
        <f>IFERROR(__xludf.DUMMYFUNCTION("""COMPUTED_VALUE"""),45994.64583333333)</f>
        <v>45994.64583</v>
      </c>
      <c r="B720" s="5">
        <f>IFERROR(__xludf.DUMMYFUNCTION("""COMPUTED_VALUE"""),1508.0)</f>
        <v>1508</v>
      </c>
    </row>
    <row r="721">
      <c r="A721" s="4">
        <f>IFERROR(__xludf.DUMMYFUNCTION("""COMPUTED_VALUE"""),45995.64583333333)</f>
        <v>45995.64583</v>
      </c>
      <c r="B721" s="5">
        <f>IFERROR(__xludf.DUMMYFUNCTION("""COMPUTED_VALUE"""),1521.0)</f>
        <v>1521</v>
      </c>
    </row>
    <row r="722">
      <c r="A722" s="4">
        <f>IFERROR(__xludf.DUMMYFUNCTION("""COMPUTED_VALUE"""),45996.64583333333)</f>
        <v>45996.64583</v>
      </c>
      <c r="B722" s="5">
        <f>IFERROR(__xludf.DUMMYFUNCTION("""COMPUTED_VALUE"""),1520.8)</f>
        <v>1520.8</v>
      </c>
    </row>
    <row r="723">
      <c r="A723" s="4">
        <f>IFERROR(__xludf.DUMMYFUNCTION("""COMPUTED_VALUE"""),45999.64583333333)</f>
        <v>45999.64583</v>
      </c>
      <c r="B723" s="5">
        <f>IFERROR(__xludf.DUMMYFUNCTION("""COMPUTED_VALUE"""),1497.6)</f>
        <v>1497.6</v>
      </c>
    </row>
    <row r="724">
      <c r="A724" s="4">
        <f>IFERROR(__xludf.DUMMYFUNCTION("""COMPUTED_VALUE"""),46000.64583333333)</f>
        <v>46000.64583</v>
      </c>
      <c r="B724" s="5">
        <f>IFERROR(__xludf.DUMMYFUNCTION("""COMPUTED_VALUE"""),1490.6)</f>
        <v>1490.6</v>
      </c>
    </row>
    <row r="725">
      <c r="A725" s="4">
        <f>IFERROR(__xludf.DUMMYFUNCTION("""COMPUTED_VALUE"""),46001.64583333333)</f>
        <v>46001.64583</v>
      </c>
      <c r="B725" s="5">
        <f>IFERROR(__xludf.DUMMYFUNCTION("""COMPUTED_VALUE"""),1490.9)</f>
        <v>1490.9</v>
      </c>
    </row>
    <row r="726">
      <c r="A726" s="4">
        <f>IFERROR(__xludf.DUMMYFUNCTION("""COMPUTED_VALUE"""),46002.64583333333)</f>
        <v>46002.64583</v>
      </c>
      <c r="B726" s="5">
        <f>IFERROR(__xludf.DUMMYFUNCTION("""COMPUTED_VALUE"""),1512.3)</f>
        <v>1512.3</v>
      </c>
    </row>
    <row r="727">
      <c r="A727" s="4">
        <f>IFERROR(__xludf.DUMMYFUNCTION("""COMPUTED_VALUE"""),46003.64583333333)</f>
        <v>46003.64583</v>
      </c>
      <c r="B727" s="5">
        <f>IFERROR(__xludf.DUMMYFUNCTION("""COMPUTED_VALUE"""),1517.4)</f>
        <v>1517.4</v>
      </c>
    </row>
    <row r="728">
      <c r="A728" s="4">
        <f>IFERROR(__xludf.DUMMYFUNCTION("""COMPUTED_VALUE"""),46006.64583333333)</f>
        <v>46006.64583</v>
      </c>
      <c r="B728" s="5">
        <f>IFERROR(__xludf.DUMMYFUNCTION("""COMPUTED_VALUE"""),1508.0)</f>
        <v>1508</v>
      </c>
    </row>
    <row r="729">
      <c r="A729" s="4">
        <f>IFERROR(__xludf.DUMMYFUNCTION("""COMPUTED_VALUE"""),46007.64583333333)</f>
        <v>46007.64583</v>
      </c>
      <c r="B729" s="5">
        <f>IFERROR(__xludf.DUMMYFUNCTION("""COMPUTED_VALUE"""),1499.6)</f>
        <v>1499.6</v>
      </c>
    </row>
    <row r="730">
      <c r="A730" s="4">
        <f>IFERROR(__xludf.DUMMYFUNCTION("""COMPUTED_VALUE"""),46008.64583333333)</f>
        <v>46008.64583</v>
      </c>
      <c r="B730" s="5">
        <f>IFERROR(__xludf.DUMMYFUNCTION("""COMPUTED_VALUE"""),1496.9)</f>
        <v>1496.9</v>
      </c>
    </row>
    <row r="731">
      <c r="A731" s="4">
        <f>IFERROR(__xludf.DUMMYFUNCTION("""COMPUTED_VALUE"""),46009.64583333333)</f>
        <v>46009.64583</v>
      </c>
      <c r="B731" s="5">
        <f>IFERROR(__xludf.DUMMYFUNCTION("""COMPUTED_VALUE"""),1498.9)</f>
        <v>1498.9</v>
      </c>
    </row>
    <row r="732">
      <c r="A732" s="4">
        <f>IFERROR(__xludf.DUMMYFUNCTION("""COMPUTED_VALUE"""),46010.64583333333)</f>
        <v>46010.64583</v>
      </c>
      <c r="B732" s="5">
        <f>IFERROR(__xludf.DUMMYFUNCTION("""COMPUTED_VALUE"""),1517.1)</f>
        <v>1517.1</v>
      </c>
    </row>
    <row r="733">
      <c r="A733" s="4">
        <f>IFERROR(__xludf.DUMMYFUNCTION("""COMPUTED_VALUE"""),46013.64583333333)</f>
        <v>46013.64583</v>
      </c>
      <c r="B733" s="5">
        <f>IFERROR(__xludf.DUMMYFUNCTION("""COMPUTED_VALUE"""),1512.9)</f>
        <v>1512.9</v>
      </c>
    </row>
    <row r="734">
      <c r="A734" s="4">
        <f>IFERROR(__xludf.DUMMYFUNCTION("""COMPUTED_VALUE"""),46014.64583333333)</f>
        <v>46014.64583</v>
      </c>
      <c r="B734" s="5">
        <f>IFERROR(__xludf.DUMMYFUNCTION("""COMPUTED_VALUE"""),1500.7)</f>
        <v>1500.7</v>
      </c>
    </row>
    <row r="735">
      <c r="A735" s="4">
        <f>IFERROR(__xludf.DUMMYFUNCTION("""COMPUTED_VALUE"""),46015.64583333333)</f>
        <v>46015.64583</v>
      </c>
      <c r="B735" s="5">
        <f>IFERROR(__xludf.DUMMYFUNCTION("""COMPUTED_VALUE"""),1496.3)</f>
        <v>1496.3</v>
      </c>
    </row>
    <row r="736">
      <c r="A736" s="4">
        <f>IFERROR(__xludf.DUMMYFUNCTION("""COMPUTED_VALUE"""),46017.64583333333)</f>
        <v>46017.64583</v>
      </c>
      <c r="B736" s="5">
        <f>IFERROR(__xludf.DUMMYFUNCTION("""COMPUTED_VALUE"""),1506.0)</f>
        <v>1506</v>
      </c>
    </row>
    <row r="737">
      <c r="A737" s="4">
        <f>IFERROR(__xludf.DUMMYFUNCTION("""COMPUTED_VALUE"""),46020.64583333333)</f>
        <v>46020.64583</v>
      </c>
      <c r="B737" s="5">
        <f>IFERROR(__xludf.DUMMYFUNCTION("""COMPUTED_VALUE"""),1494.0)</f>
        <v>1494</v>
      </c>
    </row>
    <row r="738">
      <c r="A738" s="4">
        <f>IFERROR(__xludf.DUMMYFUNCTION("""COMPUTED_VALUE"""),46021.64583333333)</f>
        <v>46021.64583</v>
      </c>
      <c r="B738" s="5">
        <f>IFERROR(__xludf.DUMMYFUNCTION("""COMPUTED_VALUE"""),1492.5)</f>
        <v>1492.5</v>
      </c>
    </row>
    <row r="739">
      <c r="A739" s="4">
        <f>IFERROR(__xludf.DUMMYFUNCTION("""COMPUTED_VALUE"""),46022.64583333333)</f>
        <v>46022.64583</v>
      </c>
      <c r="B739" s="5">
        <f>IFERROR(__xludf.DUMMYFUNCTION("""COMPUTED_VALUE"""),1511.3)</f>
        <v>1511.3</v>
      </c>
    </row>
    <row r="740">
      <c r="A740" s="4">
        <f>IFERROR(__xludf.DUMMYFUNCTION("""COMPUTED_VALUE"""),46023.64583333333)</f>
        <v>46023.64583</v>
      </c>
      <c r="B740" s="5">
        <f>IFERROR(__xludf.DUMMYFUNCTION("""COMPUTED_VALUE"""),1500.9)</f>
        <v>1500.9</v>
      </c>
    </row>
    <row r="741">
      <c r="A741" s="4">
        <f>IFERROR(__xludf.DUMMYFUNCTION("""COMPUTED_VALUE"""),46024.64583333333)</f>
        <v>46024.64583</v>
      </c>
      <c r="B741" s="5">
        <f>IFERROR(__xludf.DUMMYFUNCTION("""COMPUTED_VALUE"""),1511.6)</f>
        <v>1511.6</v>
      </c>
    </row>
    <row r="742">
      <c r="A742" s="4">
        <f>IFERROR(__xludf.DUMMYFUNCTION("""COMPUTED_VALUE"""),46027.64583333333)</f>
        <v>46027.64583</v>
      </c>
      <c r="B742" s="5">
        <f>IFERROR(__xludf.DUMMYFUNCTION("""COMPUTED_VALUE"""),1519.8)</f>
        <v>1519.8</v>
      </c>
    </row>
    <row r="743">
      <c r="A743" s="4">
        <f>IFERROR(__xludf.DUMMYFUNCTION("""COMPUTED_VALUE"""),46028.64583333333)</f>
        <v>46028.64583</v>
      </c>
      <c r="B743" s="5">
        <f>IFERROR(__xludf.DUMMYFUNCTION("""COMPUTED_VALUE"""),1530.8)</f>
        <v>1530.8</v>
      </c>
    </row>
    <row r="744">
      <c r="A744" s="4">
        <f>IFERROR(__xludf.DUMMYFUNCTION("""COMPUTED_VALUE"""),46029.64583333333)</f>
        <v>46029.64583</v>
      </c>
      <c r="B744" s="5">
        <f>IFERROR(__xludf.DUMMYFUNCTION("""COMPUTED_VALUE"""),1467.9)</f>
        <v>1467.9</v>
      </c>
    </row>
    <row r="745">
      <c r="A745" s="4">
        <f>IFERROR(__xludf.DUMMYFUNCTION("""COMPUTED_VALUE"""),46030.64583333333)</f>
        <v>46030.64583</v>
      </c>
      <c r="B745" s="5">
        <f>IFERROR(__xludf.DUMMYFUNCTION("""COMPUTED_VALUE"""),1460.6)</f>
        <v>1460.6</v>
      </c>
    </row>
    <row r="746">
      <c r="A746" s="4">
        <f>IFERROR(__xludf.DUMMYFUNCTION("""COMPUTED_VALUE"""),46031.64583333333)</f>
        <v>46031.64583</v>
      </c>
      <c r="B746" s="5">
        <f>IFERROR(__xludf.DUMMYFUNCTION("""COMPUTED_VALUE"""),1465.7)</f>
        <v>1465.7</v>
      </c>
    </row>
    <row r="747">
      <c r="A747" s="4">
        <f>IFERROR(__xludf.DUMMYFUNCTION("""COMPUTED_VALUE"""),46034.64583333333)</f>
        <v>46034.64583</v>
      </c>
      <c r="B747" s="5">
        <f>IFERROR(__xludf.DUMMYFUNCTION("""COMPUTED_VALUE"""),1465.2)</f>
        <v>1465.2</v>
      </c>
    </row>
    <row r="748">
      <c r="A748" s="4">
        <f>IFERROR(__xludf.DUMMYFUNCTION("""COMPUTED_VALUE"""),46035.64583333333)</f>
        <v>46035.64583</v>
      </c>
      <c r="B748" s="5">
        <f>IFERROR(__xludf.DUMMYFUNCTION("""COMPUTED_VALUE"""),1448.3)</f>
        <v>1448.3</v>
      </c>
    </row>
    <row r="749">
      <c r="A749" s="4">
        <f>IFERROR(__xludf.DUMMYFUNCTION("""COMPUTED_VALUE"""),46036.64583333333)</f>
        <v>46036.64583</v>
      </c>
      <c r="B749" s="5">
        <f>IFERROR(__xludf.DUMMYFUNCTION("""COMPUTED_VALUE"""),1434.5)</f>
        <v>1434.5</v>
      </c>
    </row>
    <row r="750">
      <c r="A750" s="4">
        <f>IFERROR(__xludf.DUMMYFUNCTION("""COMPUTED_VALUE"""),46038.64583333333)</f>
        <v>46038.64583</v>
      </c>
      <c r="B750" s="5">
        <f>IFERROR(__xludf.DUMMYFUNCTION("""COMPUTED_VALUE"""),1397.5)</f>
        <v>1397.5</v>
      </c>
    </row>
    <row r="751">
      <c r="A751" s="4">
        <f>IFERROR(__xludf.DUMMYFUNCTION("""COMPUTED_VALUE"""),46041.64583333333)</f>
        <v>46041.64583</v>
      </c>
      <c r="B751" s="5">
        <f>IFERROR(__xludf.DUMMYFUNCTION("""COMPUTED_VALUE"""),1392.3)</f>
        <v>1392.3</v>
      </c>
    </row>
    <row r="752">
      <c r="A752" s="4">
        <f>IFERROR(__xludf.DUMMYFUNCTION("""COMPUTED_VALUE"""),46042.64583333333)</f>
        <v>46042.64583</v>
      </c>
      <c r="B752" s="5">
        <f>IFERROR(__xludf.DUMMYFUNCTION("""COMPUTED_VALUE"""),1378.4)</f>
        <v>1378.4</v>
      </c>
    </row>
    <row r="753">
      <c r="A753" s="4">
        <f>IFERROR(__xludf.DUMMYFUNCTION("""COMPUTED_VALUE"""),46043.64583333333)</f>
        <v>46043.64583</v>
      </c>
      <c r="B753" s="5">
        <f>IFERROR(__xludf.DUMMYFUNCTION("""COMPUTED_VALUE"""),1369.6)</f>
        <v>1369.6</v>
      </c>
    </row>
    <row r="754">
      <c r="A754" s="4">
        <f>IFERROR(__xludf.DUMMYFUNCTION("""COMPUTED_VALUE"""),46044.64583333333)</f>
        <v>46044.64583</v>
      </c>
      <c r="B754" s="5">
        <f>IFERROR(__xludf.DUMMYFUNCTION("""COMPUTED_VALUE"""),1370.4)</f>
        <v>1370.4</v>
      </c>
    </row>
    <row r="755">
      <c r="A755" s="4">
        <f>IFERROR(__xludf.DUMMYFUNCTION("""COMPUTED_VALUE"""),46045.64583333333)</f>
        <v>46045.64583</v>
      </c>
      <c r="B755" s="5">
        <f>IFERROR(__xludf.DUMMYFUNCTION("""COMPUTED_VALUE"""),1315.0)</f>
        <v>1315</v>
      </c>
    </row>
    <row r="756">
      <c r="A756" s="4">
        <f>IFERROR(__xludf.DUMMYFUNCTION("""COMPUTED_VALUE"""),46049.64583333333)</f>
        <v>46049.64583</v>
      </c>
      <c r="B756" s="5">
        <f>IFERROR(__xludf.DUMMYFUNCTION("""COMPUTED_VALUE"""),1313.0)</f>
        <v>1313</v>
      </c>
    </row>
    <row r="757">
      <c r="A757" s="4">
        <f>IFERROR(__xludf.DUMMYFUNCTION("""COMPUTED_VALUE"""),46050.64583333333)</f>
        <v>46050.64583</v>
      </c>
      <c r="B757" s="5">
        <f>IFERROR(__xludf.DUMMYFUNCTION("""COMPUTED_VALUE"""),1328.4)</f>
        <v>1328.4</v>
      </c>
    </row>
    <row r="758">
      <c r="A758" s="4">
        <f>IFERROR(__xludf.DUMMYFUNCTION("""COMPUTED_VALUE"""),46051.64583333333)</f>
        <v>46051.64583</v>
      </c>
      <c r="B758" s="5">
        <f>IFERROR(__xludf.DUMMYFUNCTION("""COMPUTED_VALUE"""),1320.9)</f>
        <v>1320.9</v>
      </c>
    </row>
    <row r="759">
      <c r="A759" s="4">
        <f>IFERROR(__xludf.DUMMYFUNCTION("""COMPUTED_VALUE"""),46052.64583333333)</f>
        <v>46052.64583</v>
      </c>
      <c r="B759" s="5">
        <f>IFERROR(__xludf.DUMMYFUNCTION("""COMPUTED_VALUE"""),1324.0)</f>
        <v>1324</v>
      </c>
    </row>
    <row r="760">
      <c r="A760" s="4">
        <f>IFERROR(__xludf.DUMMYFUNCTION("""COMPUTED_VALUE"""),46055.64583333333)</f>
        <v>46055.64583</v>
      </c>
      <c r="B760" s="5">
        <f>IFERROR(__xludf.DUMMYFUNCTION("""COMPUTED_VALUE"""),1311.6)</f>
        <v>1311.6</v>
      </c>
    </row>
    <row r="761">
      <c r="A761" s="4">
        <f>IFERROR(__xludf.DUMMYFUNCTION("""COMPUTED_VALUE"""),46056.64583333333)</f>
        <v>46056.64583</v>
      </c>
      <c r="B761" s="5">
        <f>IFERROR(__xludf.DUMMYFUNCTION("""COMPUTED_VALUE"""),1322.8)</f>
        <v>1322.8</v>
      </c>
    </row>
    <row r="762">
      <c r="A762" s="4">
        <f>IFERROR(__xludf.DUMMYFUNCTION("""COMPUTED_VALUE"""),46057.64583333333)</f>
        <v>46057.64583</v>
      </c>
      <c r="B762" s="5">
        <f>IFERROR(__xludf.DUMMYFUNCTION("""COMPUTED_VALUE"""),1326.7)</f>
        <v>1326.7</v>
      </c>
    </row>
    <row r="763">
      <c r="A763" s="4">
        <f>IFERROR(__xludf.DUMMYFUNCTION("""COMPUTED_VALUE"""),46058.64583333333)</f>
        <v>46058.64583</v>
      </c>
      <c r="B763" s="5">
        <f>IFERROR(__xludf.DUMMYFUNCTION("""COMPUTED_VALUE"""),1333.3)</f>
        <v>1333.3</v>
      </c>
    </row>
    <row r="764">
      <c r="A764" s="4">
        <f>IFERROR(__xludf.DUMMYFUNCTION("""COMPUTED_VALUE"""),46059.64583333333)</f>
        <v>46059.64583</v>
      </c>
      <c r="B764" s="5">
        <f>IFERROR(__xludf.DUMMYFUNCTION("""COMPUTED_VALUE"""),1330.0)</f>
        <v>1330</v>
      </c>
    </row>
    <row r="765">
      <c r="A765" s="4">
        <f>IFERROR(__xludf.DUMMYFUNCTION("""COMPUTED_VALUE"""),46062.64583333333)</f>
        <v>46062.64583</v>
      </c>
      <c r="B765" s="5">
        <f>IFERROR(__xludf.DUMMYFUNCTION("""COMPUTED_VALUE"""),1342.5)</f>
        <v>1342.5</v>
      </c>
    </row>
    <row r="766">
      <c r="A766" s="4">
        <f>IFERROR(__xludf.DUMMYFUNCTION("""COMPUTED_VALUE"""),46063.64583333333)</f>
        <v>46063.64583</v>
      </c>
      <c r="B766" s="5">
        <f>IFERROR(__xludf.DUMMYFUNCTION("""COMPUTED_VALUE"""),1342.1)</f>
        <v>1342.1</v>
      </c>
    </row>
    <row r="767">
      <c r="A767" s="4">
        <f>IFERROR(__xludf.DUMMYFUNCTION("""COMPUTED_VALUE"""),46064.64583333333)</f>
        <v>46064.64583</v>
      </c>
      <c r="B767" s="5">
        <f>IFERROR(__xludf.DUMMYFUNCTION("""COMPUTED_VALUE"""),1349.9)</f>
        <v>1349.9</v>
      </c>
    </row>
    <row r="768">
      <c r="A768" s="4">
        <f>IFERROR(__xludf.DUMMYFUNCTION("""COMPUTED_VALUE"""),46065.64583333333)</f>
        <v>46065.64583</v>
      </c>
      <c r="B768" s="5">
        <f>IFERROR(__xludf.DUMMYFUNCTION("""COMPUTED_VALUE"""),1330.0)</f>
        <v>1330</v>
      </c>
    </row>
    <row r="769">
      <c r="A769" s="4">
        <f>IFERROR(__xludf.DUMMYFUNCTION("""COMPUTED_VALUE"""),46066.64583333333)</f>
        <v>46066.64583</v>
      </c>
      <c r="B769" s="5">
        <f>IFERROR(__xludf.DUMMYFUNCTION("""COMPUTED_VALUE"""),1331.5)</f>
        <v>1331.5</v>
      </c>
    </row>
    <row r="770">
      <c r="A770" s="4">
        <f>IFERROR(__xludf.DUMMYFUNCTION("""COMPUTED_VALUE"""),46069.64583333333)</f>
        <v>46069.64583</v>
      </c>
      <c r="B770" s="5">
        <f>IFERROR(__xludf.DUMMYFUNCTION("""COMPUTED_VALUE"""),1356.4)</f>
        <v>1356.4</v>
      </c>
    </row>
    <row r="771">
      <c r="A771" s="4">
        <f>IFERROR(__xludf.DUMMYFUNCTION("""COMPUTED_VALUE"""),46070.64583333333)</f>
        <v>46070.64583</v>
      </c>
      <c r="B771" s="5">
        <f>IFERROR(__xludf.DUMMYFUNCTION("""COMPUTED_VALUE"""),1343.9)</f>
        <v>1343.9</v>
      </c>
    </row>
    <row r="772">
      <c r="A772" s="4">
        <f>IFERROR(__xludf.DUMMYFUNCTION("""COMPUTED_VALUE"""),46071.64583333333)</f>
        <v>46071.64583</v>
      </c>
      <c r="B772" s="5">
        <f>IFERROR(__xludf.DUMMYFUNCTION("""COMPUTED_VALUE"""),1349.8)</f>
        <v>1349.8</v>
      </c>
    </row>
    <row r="773">
      <c r="A773" s="4">
        <f>IFERROR(__xludf.DUMMYFUNCTION("""COMPUTED_VALUE"""),46072.64583333333)</f>
        <v>46072.64583</v>
      </c>
      <c r="B773" s="5">
        <f>IFERROR(__xludf.DUMMYFUNCTION("""COMPUTED_VALUE"""),1328.9)</f>
        <v>1328.9</v>
      </c>
    </row>
    <row r="774">
      <c r="A774" s="4">
        <f>IFERROR(__xludf.DUMMYFUNCTION("""COMPUTED_VALUE"""),46073.64583333333)</f>
        <v>46073.64583</v>
      </c>
      <c r="B774" s="5">
        <f>IFERROR(__xludf.DUMMYFUNCTION("""COMPUTED_VALUE"""),1341.1)</f>
        <v>1341.1</v>
      </c>
    </row>
    <row r="775">
      <c r="A775" s="4">
        <f>IFERROR(__xludf.DUMMYFUNCTION("""COMPUTED_VALUE"""),46076.64583333333)</f>
        <v>46076.64583</v>
      </c>
      <c r="B775" s="5">
        <f>IFERROR(__xludf.DUMMYFUNCTION("""COMPUTED_VALUE"""),1326.5)</f>
        <v>1326.5</v>
      </c>
    </row>
    <row r="776">
      <c r="A776" s="4">
        <f>IFERROR(__xludf.DUMMYFUNCTION("""COMPUTED_VALUE"""),46077.64583333333)</f>
        <v>46077.64583</v>
      </c>
      <c r="B776" s="5">
        <f>IFERROR(__xludf.DUMMYFUNCTION("""COMPUTED_VALUE"""),1326.7)</f>
        <v>1326.7</v>
      </c>
    </row>
    <row r="777">
      <c r="A777" s="4">
        <f>IFERROR(__xludf.DUMMYFUNCTION("""COMPUTED_VALUE"""),46078.64583333333)</f>
        <v>46078.64583</v>
      </c>
      <c r="B777" s="5">
        <f>IFERROR(__xludf.DUMMYFUNCTION("""COMPUTED_VALUE"""),1346.1)</f>
        <v>1346.1</v>
      </c>
    </row>
    <row r="778">
      <c r="A778" s="4">
        <f>IFERROR(__xludf.DUMMYFUNCTION("""COMPUTED_VALUE"""),46079.64583333333)</f>
        <v>46079.64583</v>
      </c>
      <c r="B778" s="5">
        <f>IFERROR(__xludf.DUMMYFUNCTION("""COMPUTED_VALUE"""),1358.1)</f>
        <v>1358.1</v>
      </c>
    </row>
    <row r="779">
      <c r="A779" s="4">
        <f>IFERROR(__xludf.DUMMYFUNCTION("""COMPUTED_VALUE"""),46080.64583333333)</f>
        <v>46080.64583</v>
      </c>
      <c r="B779" s="5">
        <f>IFERROR(__xludf.DUMMYFUNCTION("""COMPUTED_VALUE"""),1348.2)</f>
        <v>1348.2</v>
      </c>
    </row>
    <row r="780">
      <c r="A780" s="4">
        <f>IFERROR(__xludf.DUMMYFUNCTION("""COMPUTED_VALUE"""),46083.64583333333)</f>
        <v>46083.64583</v>
      </c>
      <c r="B780" s="5">
        <f>IFERROR(__xludf.DUMMYFUNCTION("""COMPUTED_VALUE"""),1351.6)</f>
        <v>1351.6</v>
      </c>
    </row>
    <row r="781">
      <c r="A781" s="4">
        <f>IFERROR(__xludf.DUMMYFUNCTION("""COMPUTED_VALUE"""),46085.64583333333)</f>
        <v>46085.64583</v>
      </c>
      <c r="B781" s="5">
        <f>IFERROR(__xludf.DUMMYFUNCTION("""COMPUTED_VALUE"""),1313.2)</f>
        <v>1313.2</v>
      </c>
    </row>
    <row r="782">
      <c r="A782" s="4">
        <f>IFERROR(__xludf.DUMMYFUNCTION("""COMPUTED_VALUE"""),46086.64583333333)</f>
        <v>46086.64583</v>
      </c>
      <c r="B782" s="5">
        <f>IFERROR(__xludf.DUMMYFUNCTION("""COMPUTED_VALUE"""),1326.4)</f>
        <v>1326.4</v>
      </c>
    </row>
    <row r="783">
      <c r="A783" s="4">
        <f>IFERROR(__xludf.DUMMYFUNCTION("""COMPUTED_VALUE"""),46087.64583333333)</f>
        <v>46087.64583</v>
      </c>
      <c r="B783" s="5">
        <f>IFERROR(__xludf.DUMMYFUNCTION("""COMPUTED_VALUE"""),1321.2)</f>
        <v>1321.2</v>
      </c>
    </row>
    <row r="784">
      <c r="A784" s="4">
        <f>IFERROR(__xludf.DUMMYFUNCTION("""COMPUTED_VALUE"""),46090.64583333333)</f>
        <v>46090.64583</v>
      </c>
      <c r="B784" s="5">
        <f>IFERROR(__xludf.DUMMYFUNCTION("""COMPUTED_VALUE"""),1325.0)</f>
        <v>1325</v>
      </c>
    </row>
    <row r="785">
      <c r="A785" s="4">
        <f>IFERROR(__xludf.DUMMYFUNCTION("""COMPUTED_VALUE"""),46091.64583333333)</f>
        <v>46091.64583</v>
      </c>
      <c r="B785" s="5">
        <f>IFERROR(__xludf.DUMMYFUNCTION("""COMPUTED_VALUE"""),1333.5)</f>
        <v>1333.5</v>
      </c>
    </row>
    <row r="786">
      <c r="A786" s="4">
        <f>IFERROR(__xludf.DUMMYFUNCTION("""COMPUTED_VALUE"""),46092.64583333333)</f>
        <v>46092.64583</v>
      </c>
      <c r="B786" s="5">
        <f>IFERROR(__xludf.DUMMYFUNCTION("""COMPUTED_VALUE"""),1329.5)</f>
        <v>1329.5</v>
      </c>
    </row>
    <row r="787">
      <c r="A787" s="4">
        <f>IFERROR(__xludf.DUMMYFUNCTION("""COMPUTED_VALUE"""),46093.64583333333)</f>
        <v>46093.64583</v>
      </c>
      <c r="B787" s="5">
        <f>IFERROR(__xludf.DUMMYFUNCTION("""COMPUTED_VALUE"""),1324.3)</f>
        <v>1324.3</v>
      </c>
    </row>
    <row r="788">
      <c r="A788" s="4">
        <f>IFERROR(__xludf.DUMMYFUNCTION("""COMPUTED_VALUE"""),46094.64583333333)</f>
        <v>46094.64583</v>
      </c>
      <c r="B788" s="5">
        <f>IFERROR(__xludf.DUMMYFUNCTION("""COMPUTED_VALUE"""),1314.7)</f>
        <v>1314.7</v>
      </c>
    </row>
    <row r="789">
      <c r="A789" s="4">
        <f>IFERROR(__xludf.DUMMYFUNCTION("""COMPUTED_VALUE"""),46097.64583333333)</f>
        <v>46097.64583</v>
      </c>
      <c r="B789" s="5">
        <f>IFERROR(__xludf.DUMMYFUNCTION("""COMPUTED_VALUE"""),1300.0)</f>
        <v>1300</v>
      </c>
    </row>
    <row r="790">
      <c r="A790" s="4">
        <f>IFERROR(__xludf.DUMMYFUNCTION("""COMPUTED_VALUE"""),46098.64583333333)</f>
        <v>46098.64583</v>
      </c>
      <c r="B790" s="5">
        <f>IFERROR(__xludf.DUMMYFUNCTION("""COMPUTED_VALUE"""),1281.9)</f>
        <v>1281.9</v>
      </c>
    </row>
    <row r="791">
      <c r="A791" s="4">
        <f>IFERROR(__xludf.DUMMYFUNCTION("""COMPUTED_VALUE"""),46099.64583333333)</f>
        <v>46099.64583</v>
      </c>
      <c r="B791" s="5">
        <f>IFERROR(__xludf.DUMMYFUNCTION("""COMPUTED_VALUE"""),1268.5)</f>
        <v>1268.5</v>
      </c>
    </row>
    <row r="792">
      <c r="A792" s="4">
        <f>IFERROR(__xludf.DUMMYFUNCTION("""COMPUTED_VALUE"""),46100.64583333333)</f>
        <v>46100.64583</v>
      </c>
      <c r="B792" s="5">
        <f>IFERROR(__xludf.DUMMYFUNCTION("""COMPUTED_VALUE"""),1239.2)</f>
        <v>1239.2</v>
      </c>
    </row>
    <row r="793">
      <c r="A793" s="4">
        <f>IFERROR(__xludf.DUMMYFUNCTION("""COMPUTED_VALUE"""),46101.64583333333)</f>
        <v>46101.64583</v>
      </c>
      <c r="B793" s="5">
        <f>IFERROR(__xludf.DUMMYFUNCTION("""COMPUTED_VALUE"""),1256.4)</f>
        <v>1256.4</v>
      </c>
    </row>
    <row r="794">
      <c r="A794" s="4">
        <f>IFERROR(__xludf.DUMMYFUNCTION("""COMPUTED_VALUE"""),46104.64583333333)</f>
        <v>46104.64583</v>
      </c>
      <c r="B794" s="5">
        <f>IFERROR(__xludf.DUMMYFUNCTION("""COMPUTED_VALUE"""),1221.8)</f>
        <v>1221.8</v>
      </c>
    </row>
    <row r="795">
      <c r="A795" s="4">
        <f>IFERROR(__xludf.DUMMYFUNCTION("""COMPUTED_VALUE"""),46105.64583333333)</f>
        <v>46105.64583</v>
      </c>
      <c r="B795" s="5">
        <f>IFERROR(__xludf.DUMMYFUNCTION("""COMPUTED_VALUE"""),1219.4)</f>
        <v>1219.4</v>
      </c>
    </row>
    <row r="796">
      <c r="A796" s="4">
        <f>IFERROR(__xludf.DUMMYFUNCTION("""COMPUTED_VALUE"""),46106.64583333333)</f>
        <v>46106.64583</v>
      </c>
      <c r="B796" s="5">
        <f>IFERROR(__xludf.DUMMYFUNCTION("""COMPUTED_VALUE"""),1244.4)</f>
        <v>1244.4</v>
      </c>
    </row>
    <row r="797">
      <c r="A797" s="4">
        <f>IFERROR(__xludf.DUMMYFUNCTION("""COMPUTED_VALUE"""),46108.64583333333)</f>
        <v>46108.64583</v>
      </c>
      <c r="B797" s="5">
        <f>IFERROR(__xludf.DUMMYFUNCTION("""COMPUTED_VALUE"""),1242.3)</f>
        <v>1242.3</v>
      </c>
    </row>
    <row r="798">
      <c r="A798" s="4">
        <f>IFERROR(__xludf.DUMMYFUNCTION("""COMPUTED_VALUE"""),46111.64583333333)</f>
        <v>46111.64583</v>
      </c>
      <c r="B798" s="5">
        <f>IFERROR(__xludf.DUMMYFUNCTION("""COMPUTED_VALUE"""),1224.2)</f>
        <v>1224.2</v>
      </c>
    </row>
    <row r="799">
      <c r="A799" s="4">
        <f>IFERROR(__xludf.DUMMYFUNCTION("""COMPUTED_VALUE"""),46113.64583333333)</f>
        <v>46113.64583</v>
      </c>
      <c r="B799" s="5">
        <f>IFERROR(__xludf.DUMMYFUNCTION("""COMPUTED_VALUE"""),1195.9)</f>
        <v>1195.9</v>
      </c>
    </row>
    <row r="800">
      <c r="A800" s="4">
        <f>IFERROR(__xludf.DUMMYFUNCTION("""COMPUTED_VALUE"""),46114.64583333333)</f>
        <v>46114.64583</v>
      </c>
      <c r="B800" s="5">
        <f>IFERROR(__xludf.DUMMYFUNCTION("""COMPUTED_VALUE"""),1192.4)</f>
        <v>1192.4</v>
      </c>
    </row>
    <row r="801">
      <c r="A801" s="4">
        <f>IFERROR(__xludf.DUMMYFUNCTION("""COMPUTED_VALUE"""),46118.64583333333)</f>
        <v>46118.64583</v>
      </c>
      <c r="B801" s="5">
        <f>IFERROR(__xludf.DUMMYFUNCTION("""COMPUTED_VALUE"""),1200.9)</f>
        <v>1200.9</v>
      </c>
    </row>
    <row r="802">
      <c r="A802" s="4">
        <f>IFERROR(__xludf.DUMMYFUNCTION("""COMPUTED_VALUE"""),46119.64583333333)</f>
        <v>46119.64583</v>
      </c>
      <c r="B802" s="5">
        <f>IFERROR(__xludf.DUMMYFUNCTION("""COMPUTED_VALUE"""),1202.4)</f>
        <v>1202.4</v>
      </c>
    </row>
    <row r="803">
      <c r="A803" s="4">
        <f>IFERROR(__xludf.DUMMYFUNCTION("""COMPUTED_VALUE"""),46120.64583333333)</f>
        <v>46120.64583</v>
      </c>
      <c r="B803" s="5">
        <f>IFERROR(__xludf.DUMMYFUNCTION("""COMPUTED_VALUE"""),1215.9)</f>
        <v>1215.9</v>
      </c>
    </row>
    <row r="804">
      <c r="A804" s="4">
        <f>IFERROR(__xludf.DUMMYFUNCTION("""COMPUTED_VALUE"""),46121.64583333333)</f>
        <v>46121.64583</v>
      </c>
      <c r="B804" s="5">
        <f>IFERROR(__xludf.DUMMYFUNCTION("""COMPUTED_VALUE"""),1224.4)</f>
        <v>1224.4</v>
      </c>
    </row>
    <row r="805">
      <c r="A805" s="4">
        <f>IFERROR(__xludf.DUMMYFUNCTION("""COMPUTED_VALUE"""),46122.64583333333)</f>
        <v>46122.64583</v>
      </c>
      <c r="B805" s="5">
        <f>IFERROR(__xludf.DUMMYFUNCTION("""COMPUTED_VALUE"""),1229.5)</f>
        <v>1229.5</v>
      </c>
    </row>
    <row r="806">
      <c r="A806" s="4">
        <f>IFERROR(__xludf.DUMMYFUNCTION("""COMPUTED_VALUE"""),46125.64583333333)</f>
        <v>46125.64583</v>
      </c>
      <c r="B806" s="5">
        <f>IFERROR(__xludf.DUMMYFUNCTION("""COMPUTED_VALUE"""),1211.1)</f>
        <v>1211.1</v>
      </c>
    </row>
    <row r="807">
      <c r="A807" s="4">
        <f>IFERROR(__xludf.DUMMYFUNCTION("""COMPUTED_VALUE"""),46127.64583333333)</f>
        <v>46127.64583</v>
      </c>
      <c r="B807" s="5">
        <f>IFERROR(__xludf.DUMMYFUNCTION("""COMPUTED_VALUE"""),1227.0)</f>
        <v>1227</v>
      </c>
    </row>
    <row r="808">
      <c r="A808" s="4">
        <f>IFERROR(__xludf.DUMMYFUNCTION("""COMPUTED_VALUE"""),46128.64583333333)</f>
        <v>46128.64583</v>
      </c>
      <c r="B808" s="5">
        <f>IFERROR(__xludf.DUMMYFUNCTION("""COMPUTED_VALUE"""),1230.5)</f>
        <v>1230.5</v>
      </c>
    </row>
    <row r="809">
      <c r="A809" s="4">
        <f>IFERROR(__xludf.DUMMYFUNCTION("""COMPUTED_VALUE"""),46129.64583333333)</f>
        <v>46129.64583</v>
      </c>
      <c r="B809" s="5">
        <f>IFERROR(__xludf.DUMMYFUNCTION("""COMPUTED_VALUE"""),1240.8)</f>
        <v>1240.8</v>
      </c>
    </row>
    <row r="810">
      <c r="A810" s="4">
        <f>IFERROR(__xludf.DUMMYFUNCTION("""COMPUTED_VALUE"""),46132.64583333333)</f>
        <v>46132.64583</v>
      </c>
      <c r="B810" s="5">
        <f>IFERROR(__xludf.DUMMYFUNCTION("""COMPUTED_VALUE"""),1229.5)</f>
        <v>1229.5</v>
      </c>
    </row>
    <row r="811">
      <c r="A811" s="4">
        <f>IFERROR(__xludf.DUMMYFUNCTION("""COMPUTED_VALUE"""),46133.64583333333)</f>
        <v>46133.64583</v>
      </c>
      <c r="B811" s="5">
        <f>IFERROR(__xludf.DUMMYFUNCTION("""COMPUTED_VALUE"""),1232.5)</f>
        <v>1232.5</v>
      </c>
    </row>
    <row r="812">
      <c r="A812" s="4">
        <f>IFERROR(__xludf.DUMMYFUNCTION("""COMPUTED_VALUE"""),46134.64583333333)</f>
        <v>46134.64583</v>
      </c>
      <c r="B812" s="5">
        <f>IFERROR(__xludf.DUMMYFUNCTION("""COMPUTED_VALUE"""),1236.3)</f>
        <v>1236.3</v>
      </c>
    </row>
    <row r="813">
      <c r="A813" s="4">
        <f>IFERROR(__xludf.DUMMYFUNCTION("""COMPUTED_VALUE"""),46135.64583333333)</f>
        <v>46135.64583</v>
      </c>
      <c r="B813" s="5">
        <f>IFERROR(__xludf.DUMMYFUNCTION("""COMPUTED_VALUE"""),1305.9)</f>
        <v>1305.9</v>
      </c>
    </row>
    <row r="814">
      <c r="A814" s="4">
        <f>IFERROR(__xludf.DUMMYFUNCTION("""COMPUTED_VALUE"""),46136.64583333333)</f>
        <v>46136.64583</v>
      </c>
      <c r="B814" s="5">
        <f>IFERROR(__xludf.DUMMYFUNCTION("""COMPUTED_VALUE"""),1295.0)</f>
        <v>1295</v>
      </c>
    </row>
    <row r="815">
      <c r="A815" s="4">
        <f>IFERROR(__xludf.DUMMYFUNCTION("""COMPUTED_VALUE"""),46139.64583333333)</f>
        <v>46139.64583</v>
      </c>
      <c r="B815" s="5">
        <f>IFERROR(__xludf.DUMMYFUNCTION("""COMPUTED_VALUE"""),1317.2)</f>
        <v>1317.2</v>
      </c>
    </row>
    <row r="816">
      <c r="A816" s="4">
        <f>IFERROR(__xludf.DUMMYFUNCTION("""COMPUTED_VALUE"""),46140.64583333333)</f>
        <v>46140.64583</v>
      </c>
      <c r="B816" s="5">
        <f>IFERROR(__xludf.DUMMYFUNCTION("""COMPUTED_VALUE"""),1306.5)</f>
        <v>1306.5</v>
      </c>
    </row>
    <row r="817">
      <c r="A817" s="4">
        <f>IFERROR(__xludf.DUMMYFUNCTION("""COMPUTED_VALUE"""),46141.64583333333)</f>
        <v>46141.64583</v>
      </c>
      <c r="B817" s="5">
        <f>IFERROR(__xludf.DUMMYFUNCTION("""COMPUTED_VALUE"""),1317.6)</f>
        <v>1317.6</v>
      </c>
    </row>
    <row r="818">
      <c r="A818" s="4">
        <f>IFERROR(__xludf.DUMMYFUNCTION("""COMPUTED_VALUE"""),46142.64583333333)</f>
        <v>46142.64583</v>
      </c>
      <c r="B818" s="5">
        <f>IFERROR(__xludf.DUMMYFUNCTION("""COMPUTED_VALUE"""),1309.6)</f>
        <v>1309.6</v>
      </c>
    </row>
    <row r="819">
      <c r="A819" s="4">
        <f>IFERROR(__xludf.DUMMYFUNCTION("""COMPUTED_VALUE"""),46146.64583333333)</f>
        <v>46146.64583</v>
      </c>
      <c r="B819" s="5">
        <f>IFERROR(__xludf.DUMMYFUNCTION("""COMPUTED_VALUE"""),1335.0)</f>
        <v>1335</v>
      </c>
    </row>
    <row r="820">
      <c r="A820" s="4">
        <f>IFERROR(__xludf.DUMMYFUNCTION("""COMPUTED_VALUE"""),46147.64583333333)</f>
        <v>46147.64583</v>
      </c>
      <c r="B820" s="5">
        <f>IFERROR(__xludf.DUMMYFUNCTION("""COMPUTED_VALUE"""),1333.7)</f>
        <v>1333.7</v>
      </c>
    </row>
    <row r="821">
      <c r="A821" s="4">
        <f>IFERROR(__xludf.DUMMYFUNCTION("""COMPUTED_VALUE"""),46148.64583333333)</f>
        <v>46148.64583</v>
      </c>
      <c r="B821" s="5">
        <f>IFERROR(__xludf.DUMMYFUNCTION("""COMPUTED_VALUE"""),1364.4)</f>
        <v>1364.4</v>
      </c>
    </row>
    <row r="822">
      <c r="A822" s="4">
        <f>IFERROR(__xludf.DUMMYFUNCTION("""COMPUTED_VALUE"""),46149.64583333333)</f>
        <v>46149.64583</v>
      </c>
      <c r="B822" s="5">
        <f>IFERROR(__xludf.DUMMYFUNCTION("""COMPUTED_VALUE"""),1362.3)</f>
        <v>1362.3</v>
      </c>
    </row>
    <row r="823">
      <c r="A823" s="4">
        <f>IFERROR(__xludf.DUMMYFUNCTION("""COMPUTED_VALUE"""),46150.64583333333)</f>
        <v>46150.64583</v>
      </c>
      <c r="B823" s="5">
        <f>IFERROR(__xludf.DUMMYFUNCTION("""COMPUTED_VALUE"""),1347.0)</f>
        <v>1347</v>
      </c>
    </row>
    <row r="824">
      <c r="A824" s="4">
        <f>IFERROR(__xludf.DUMMYFUNCTION("""COMPUTED_VALUE"""),46153.64583333333)</f>
        <v>46153.64583</v>
      </c>
      <c r="B824" s="5">
        <f>IFERROR(__xludf.DUMMYFUNCTION("""COMPUTED_VALUE"""),1304.9)</f>
        <v>1304.9</v>
      </c>
    </row>
    <row r="825">
      <c r="A825" s="4">
        <f>IFERROR(__xludf.DUMMYFUNCTION("""COMPUTED_VALUE"""),46154.64583333333)</f>
        <v>46154.64583</v>
      </c>
      <c r="B825" s="5">
        <f>IFERROR(__xludf.DUMMYFUNCTION("""COMPUTED_VALUE"""),1292.3)</f>
        <v>1292.3</v>
      </c>
    </row>
    <row r="826">
      <c r="A826" s="4">
        <f>IFERROR(__xludf.DUMMYFUNCTION("""COMPUTED_VALUE"""),46155.64583333333)</f>
        <v>46155.64583</v>
      </c>
      <c r="B826" s="5">
        <f>IFERROR(__xludf.DUMMYFUNCTION("""COMPUTED_VALUE"""),1327.6)</f>
        <v>1327.6</v>
      </c>
    </row>
    <row r="827">
      <c r="A827" s="4">
        <f>IFERROR(__xludf.DUMMYFUNCTION("""COMPUTED_VALUE"""),46156.64583333333)</f>
        <v>46156.64583</v>
      </c>
      <c r="B827" s="5">
        <f>IFERROR(__xludf.DUMMYFUNCTION("""COMPUTED_VALUE"""),1436.7)</f>
        <v>1436.7</v>
      </c>
    </row>
    <row r="828">
      <c r="A828" s="4">
        <f>IFERROR(__xludf.DUMMYFUNCTION("""COMPUTED_VALUE"""),46157.64583333333)</f>
        <v>46157.64583</v>
      </c>
      <c r="B828" s="5">
        <f>IFERROR(__xludf.DUMMYFUNCTION("""COMPUTED_VALUE"""),1432.1)</f>
        <v>1432.1</v>
      </c>
    </row>
    <row r="829">
      <c r="A829" s="4">
        <f>IFERROR(__xludf.DUMMYFUNCTION("""COMPUTED_VALUE"""),46160.64583333333)</f>
        <v>46160.64583</v>
      </c>
      <c r="B829" s="5">
        <f>IFERROR(__xludf.DUMMYFUNCTION("""COMPUTED_VALUE"""),1426.2)</f>
        <v>1426.2</v>
      </c>
    </row>
    <row r="830">
      <c r="A830" s="4">
        <f>IFERROR(__xludf.DUMMYFUNCTION("""COMPUTED_VALUE"""),46161.64583333333)</f>
        <v>46161.64583</v>
      </c>
      <c r="B830" s="5">
        <f>IFERROR(__xludf.DUMMYFUNCTION("""COMPUTED_VALUE"""),1409.8)</f>
        <v>1409.8</v>
      </c>
    </row>
    <row r="831">
      <c r="A831" s="4">
        <f>IFERROR(__xludf.DUMMYFUNCTION("""COMPUTED_VALUE"""),46162.64583333333)</f>
        <v>46162.64583</v>
      </c>
      <c r="B831" s="5">
        <f>IFERROR(__xludf.DUMMYFUNCTION("""COMPUTED_VALUE"""),1399.5)</f>
        <v>1399.5</v>
      </c>
    </row>
    <row r="832">
      <c r="A832" s="4">
        <f>IFERROR(__xludf.DUMMYFUNCTION("""COMPUTED_VALUE"""),46163.64583333333)</f>
        <v>46163.64583</v>
      </c>
      <c r="B832" s="5">
        <f>IFERROR(__xludf.DUMMYFUNCTION("""COMPUTED_VALUE"""),1401.9)</f>
        <v>1401.9</v>
      </c>
    </row>
    <row r="833">
      <c r="A833" s="4">
        <f>IFERROR(__xludf.DUMMYFUNCTION("""COMPUTED_VALUE"""),46164.64583333333)</f>
        <v>46164.64583</v>
      </c>
      <c r="B833" s="5">
        <f>IFERROR(__xludf.DUMMYFUNCTION("""COMPUTED_VALUE"""),1399.2)</f>
        <v>1399.2</v>
      </c>
    </row>
    <row r="834">
      <c r="A834" s="4">
        <f>IFERROR(__xludf.DUMMYFUNCTION("""COMPUTED_VALUE"""),46167.64583333333)</f>
        <v>46167.64583</v>
      </c>
      <c r="B834" s="5">
        <f>IFERROR(__xludf.DUMMYFUNCTION("""COMPUTED_VALUE"""),1413.9)</f>
        <v>1413.9</v>
      </c>
    </row>
    <row r="835">
      <c r="A835" s="4">
        <f>IFERROR(__xludf.DUMMYFUNCTION("""COMPUTED_VALUE"""),46168.64583333333)</f>
        <v>46168.64583</v>
      </c>
      <c r="B835" s="5">
        <f>IFERROR(__xludf.DUMMYFUNCTION("""COMPUTED_VALUE"""),1417.5)</f>
        <v>1417.5</v>
      </c>
    </row>
    <row r="836">
      <c r="A836" s="4">
        <f>IFERROR(__xludf.DUMMYFUNCTION("""COMPUTED_VALUE"""),46169.64583333333)</f>
        <v>46169.64583</v>
      </c>
      <c r="B836" s="5">
        <f>IFERROR(__xludf.DUMMYFUNCTION("""COMPUTED_VALUE"""),1418.2)</f>
        <v>1418.2</v>
      </c>
    </row>
    <row r="837">
      <c r="A837" s="4">
        <f>IFERROR(__xludf.DUMMYFUNCTION("""COMPUTED_VALUE"""),46171.64583333333)</f>
        <v>46171.64583</v>
      </c>
      <c r="B837" s="5">
        <f>IFERROR(__xludf.DUMMYFUNCTION("""COMPUTED_VALUE"""),1401.0)</f>
        <v>1401</v>
      </c>
    </row>
    <row r="838">
      <c r="A838" s="4">
        <f>IFERROR(__xludf.DUMMYFUNCTION("""COMPUTED_VALUE"""),46174.64583333333)</f>
        <v>46174.64583</v>
      </c>
      <c r="B838" s="5">
        <f>IFERROR(__xludf.DUMMYFUNCTION("""COMPUTED_VALUE"""),1390.3)</f>
        <v>1390.3</v>
      </c>
    </row>
    <row r="839">
      <c r="A839" s="4">
        <f>IFERROR(__xludf.DUMMYFUNCTION("""COMPUTED_VALUE"""),46175.64583333333)</f>
        <v>46175.64583</v>
      </c>
      <c r="B839" s="5">
        <f>IFERROR(__xludf.DUMMYFUNCTION("""COMPUTED_VALUE"""),1379.3)</f>
        <v>1379.3</v>
      </c>
    </row>
    <row r="840">
      <c r="A840" s="4">
        <f>IFERROR(__xludf.DUMMYFUNCTION("""COMPUTED_VALUE"""),46176.64583333333)</f>
        <v>46176.64583</v>
      </c>
      <c r="B840" s="5">
        <f>IFERROR(__xludf.DUMMYFUNCTION("""COMPUTED_VALUE"""),1375.2)</f>
        <v>1375.2</v>
      </c>
    </row>
    <row r="841">
      <c r="A841" s="4">
        <f>IFERROR(__xludf.DUMMYFUNCTION("""COMPUTED_VALUE"""),46177.64583333333)</f>
        <v>46177.64583</v>
      </c>
      <c r="B841" s="5">
        <f>IFERROR(__xludf.DUMMYFUNCTION("""COMPUTED_VALUE"""),1398.7)</f>
        <v>1398.7</v>
      </c>
    </row>
    <row r="842">
      <c r="A842" s="4">
        <f>IFERROR(__xludf.DUMMYFUNCTION("""COMPUTED_VALUE"""),46178.64583333333)</f>
        <v>46178.64583</v>
      </c>
      <c r="B842" s="5">
        <f>IFERROR(__xludf.DUMMYFUNCTION("""COMPUTED_VALUE"""),1401.3)</f>
        <v>1401.3</v>
      </c>
    </row>
    <row r="843">
      <c r="A843" s="4">
        <f>IFERROR(__xludf.DUMMYFUNCTION("""COMPUTED_VALUE"""),46181.64583333333)</f>
        <v>46181.64583</v>
      </c>
      <c r="B843" s="5">
        <f>IFERROR(__xludf.DUMMYFUNCTION("""COMPUTED_VALUE"""),1387.9)</f>
        <v>1387.9</v>
      </c>
    </row>
    <row r="844">
      <c r="A844" s="4">
        <f>IFERROR(__xludf.DUMMYFUNCTION("""COMPUTED_VALUE"""),46182.64583333333)</f>
        <v>46182.64583</v>
      </c>
      <c r="B844" s="5">
        <f>IFERROR(__xludf.DUMMYFUNCTION("""COMPUTED_VALUE"""),1376.5)</f>
        <v>1376.5</v>
      </c>
    </row>
    <row r="845">
      <c r="A845" s="4">
        <f>IFERROR(__xludf.DUMMYFUNCTION("""COMPUTED_VALUE"""),46183.64583333333)</f>
        <v>46183.64583</v>
      </c>
      <c r="B845" s="5">
        <f>IFERROR(__xludf.DUMMYFUNCTION("""COMPUTED_VALUE"""),1377.0)</f>
        <v>1377</v>
      </c>
    </row>
    <row r="846">
      <c r="A846" s="4">
        <f>IFERROR(__xludf.DUMMYFUNCTION("""COMPUTED_VALUE"""),46184.64583333333)</f>
        <v>46184.64583</v>
      </c>
      <c r="B846" s="5">
        <f>IFERROR(__xludf.DUMMYFUNCTION("""COMPUTED_VALUE"""),1383.3)</f>
        <v>1383.3</v>
      </c>
    </row>
    <row r="847">
      <c r="A847" s="4">
        <f>IFERROR(__xludf.DUMMYFUNCTION("""COMPUTED_VALUE"""),46185.64583333333)</f>
        <v>46185.64583</v>
      </c>
      <c r="B847" s="5">
        <f>IFERROR(__xludf.DUMMYFUNCTION("""COMPUTED_VALUE"""),1389.4)</f>
        <v>1389.4</v>
      </c>
    </row>
    <row r="848">
      <c r="A848" s="4">
        <f>IFERROR(__xludf.DUMMYFUNCTION("""COMPUTED_VALUE"""),46188.64583333333)</f>
        <v>46188.64583</v>
      </c>
      <c r="B848" s="5">
        <f>IFERROR(__xludf.DUMMYFUNCTION("""COMPUTED_VALUE"""),1381.3)</f>
        <v>1381.3</v>
      </c>
    </row>
    <row r="849">
      <c r="A849" s="4">
        <f>IFERROR(__xludf.DUMMYFUNCTION("""COMPUTED_VALUE"""),46189.64583333333)</f>
        <v>46189.64583</v>
      </c>
      <c r="B849" s="5">
        <f>IFERROR(__xludf.DUMMYFUNCTION("""COMPUTED_VALUE"""),1373.2)</f>
        <v>1373.2</v>
      </c>
    </row>
    <row r="850">
      <c r="A850" s="4">
        <f>IFERROR(__xludf.DUMMYFUNCTION("""COMPUTED_VALUE"""),46190.64583333333)</f>
        <v>46190.64583</v>
      </c>
      <c r="B850" s="5">
        <f>IFERROR(__xludf.DUMMYFUNCTION("""COMPUTED_VALUE"""),1350.8)</f>
        <v>1350.8</v>
      </c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</cols>
  <sheetData>
    <row r="1">
      <c r="A1" s="6" t="s">
        <v>39</v>
      </c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5">
        <f>IFERROR(__xludf.DUMMYFUNCTION("""COMPUTED_VALUE"""),44928.64583333333)</f>
        <v>44928.64583</v>
      </c>
      <c r="B3" s="5">
        <f>IFERROR(__xludf.DUMMYFUNCTION("""COMPUTED_VALUE"""),847.01)</f>
        <v>847.01</v>
      </c>
    </row>
    <row r="4">
      <c r="A4" s="5">
        <f>IFERROR(__xludf.DUMMYFUNCTION("""COMPUTED_VALUE"""),44929.64583333333)</f>
        <v>44929.64583</v>
      </c>
      <c r="B4" s="5">
        <f>IFERROR(__xludf.DUMMYFUNCTION("""COMPUTED_VALUE"""),847.67)</f>
        <v>847.67</v>
      </c>
    </row>
    <row r="5">
      <c r="A5" s="5">
        <f>IFERROR(__xludf.DUMMYFUNCTION("""COMPUTED_VALUE"""),44930.64583333333)</f>
        <v>44930.64583</v>
      </c>
      <c r="B5" s="5">
        <f>IFERROR(__xludf.DUMMYFUNCTION("""COMPUTED_VALUE"""),850.7)</f>
        <v>850.7</v>
      </c>
    </row>
    <row r="6">
      <c r="A6" s="5">
        <f>IFERROR(__xludf.DUMMYFUNCTION("""COMPUTED_VALUE"""),44931.64583333333)</f>
        <v>44931.64583</v>
      </c>
      <c r="B6" s="5">
        <f>IFERROR(__xludf.DUMMYFUNCTION("""COMPUTED_VALUE"""),859.5)</f>
        <v>859.5</v>
      </c>
    </row>
    <row r="7">
      <c r="A7" s="5">
        <f>IFERROR(__xludf.DUMMYFUNCTION("""COMPUTED_VALUE"""),44932.64583333333)</f>
        <v>44932.64583</v>
      </c>
      <c r="B7" s="5">
        <f>IFERROR(__xludf.DUMMYFUNCTION("""COMPUTED_VALUE"""),854.35)</f>
        <v>854.35</v>
      </c>
    </row>
    <row r="8">
      <c r="A8" s="5">
        <f>IFERROR(__xludf.DUMMYFUNCTION("""COMPUTED_VALUE"""),44935.64583333333)</f>
        <v>44935.64583</v>
      </c>
      <c r="B8" s="5">
        <f>IFERROR(__xludf.DUMMYFUNCTION("""COMPUTED_VALUE"""),866.8)</f>
        <v>866.8</v>
      </c>
    </row>
    <row r="9">
      <c r="A9" s="5">
        <f>IFERROR(__xludf.DUMMYFUNCTION("""COMPUTED_VALUE"""),44936.64583333333)</f>
        <v>44936.64583</v>
      </c>
      <c r="B9" s="5">
        <f>IFERROR(__xludf.DUMMYFUNCTION("""COMPUTED_VALUE"""),857.74)</f>
        <v>857.74</v>
      </c>
    </row>
    <row r="10">
      <c r="A10" s="5">
        <f>IFERROR(__xludf.DUMMYFUNCTION("""COMPUTED_VALUE"""),44937.64583333333)</f>
        <v>44937.64583</v>
      </c>
      <c r="B10" s="5">
        <f>IFERROR(__xludf.DUMMYFUNCTION("""COMPUTED_VALUE"""),852.38)</f>
        <v>852.38</v>
      </c>
    </row>
    <row r="11">
      <c r="A11" s="5">
        <f>IFERROR(__xludf.DUMMYFUNCTION("""COMPUTED_VALUE"""),44938.64583333333)</f>
        <v>44938.64583</v>
      </c>
      <c r="B11" s="5">
        <f>IFERROR(__xludf.DUMMYFUNCTION("""COMPUTED_VALUE"""),862.12)</f>
        <v>862.12</v>
      </c>
    </row>
    <row r="12">
      <c r="A12" s="5">
        <f>IFERROR(__xludf.DUMMYFUNCTION("""COMPUTED_VALUE"""),44939.64583333333)</f>
        <v>44939.64583</v>
      </c>
      <c r="B12" s="5">
        <f>IFERROR(__xludf.DUMMYFUNCTION("""COMPUTED_VALUE"""),864.08)</f>
        <v>864.08</v>
      </c>
    </row>
    <row r="13">
      <c r="A13" s="5">
        <f>IFERROR(__xludf.DUMMYFUNCTION("""COMPUTED_VALUE"""),44942.64583333333)</f>
        <v>44942.64583</v>
      </c>
      <c r="B13" s="5">
        <f>IFERROR(__xludf.DUMMYFUNCTION("""COMPUTED_VALUE"""),865.21)</f>
        <v>865.21</v>
      </c>
    </row>
    <row r="14">
      <c r="A14" s="5">
        <f>IFERROR(__xludf.DUMMYFUNCTION("""COMPUTED_VALUE"""),44943.64583333333)</f>
        <v>44943.64583</v>
      </c>
      <c r="B14" s="5">
        <f>IFERROR(__xludf.DUMMYFUNCTION("""COMPUTED_VALUE"""),870.35)</f>
        <v>870.35</v>
      </c>
    </row>
    <row r="15">
      <c r="A15" s="5">
        <f>IFERROR(__xludf.DUMMYFUNCTION("""COMPUTED_VALUE"""),44944.64583333333)</f>
        <v>44944.64583</v>
      </c>
      <c r="B15" s="5">
        <f>IFERROR(__xludf.DUMMYFUNCTION("""COMPUTED_VALUE"""),872.87)</f>
        <v>872.87</v>
      </c>
    </row>
    <row r="16">
      <c r="A16" s="5">
        <f>IFERROR(__xludf.DUMMYFUNCTION("""COMPUTED_VALUE"""),44945.64583333333)</f>
        <v>44945.64583</v>
      </c>
      <c r="B16" s="5">
        <f>IFERROR(__xludf.DUMMYFUNCTION("""COMPUTED_VALUE"""),866.44)</f>
        <v>866.44</v>
      </c>
    </row>
    <row r="17">
      <c r="A17" s="5">
        <f>IFERROR(__xludf.DUMMYFUNCTION("""COMPUTED_VALUE"""),44946.64583333333)</f>
        <v>44946.64583</v>
      </c>
      <c r="B17" s="5">
        <f>IFERROR(__xludf.DUMMYFUNCTION("""COMPUTED_VALUE"""),870.12)</f>
        <v>870.12</v>
      </c>
    </row>
    <row r="18">
      <c r="A18" s="5">
        <f>IFERROR(__xludf.DUMMYFUNCTION("""COMPUTED_VALUE"""),44949.64583333333)</f>
        <v>44949.64583</v>
      </c>
      <c r="B18" s="5">
        <f>IFERROR(__xludf.DUMMYFUNCTION("""COMPUTED_VALUE"""),867.57)</f>
        <v>867.57</v>
      </c>
    </row>
    <row r="19">
      <c r="A19" s="5">
        <f>IFERROR(__xludf.DUMMYFUNCTION("""COMPUTED_VALUE"""),44950.64583333333)</f>
        <v>44950.64583</v>
      </c>
      <c r="B19" s="5">
        <f>IFERROR(__xludf.DUMMYFUNCTION("""COMPUTED_VALUE"""),850.55)</f>
        <v>850.55</v>
      </c>
    </row>
    <row r="20">
      <c r="A20" s="5">
        <f>IFERROR(__xludf.DUMMYFUNCTION("""COMPUTED_VALUE"""),44951.64583333333)</f>
        <v>44951.64583</v>
      </c>
      <c r="B20" s="5">
        <f>IFERROR(__xludf.DUMMYFUNCTION("""COMPUTED_VALUE"""),840.19)</f>
        <v>840.19</v>
      </c>
    </row>
    <row r="21">
      <c r="A21" s="5">
        <f>IFERROR(__xludf.DUMMYFUNCTION("""COMPUTED_VALUE"""),44953.64583333333)</f>
        <v>44953.64583</v>
      </c>
      <c r="B21" s="5">
        <f>IFERROR(__xludf.DUMMYFUNCTION("""COMPUTED_VALUE"""),862.8)</f>
        <v>862.8</v>
      </c>
    </row>
    <row r="22">
      <c r="A22" s="5">
        <f>IFERROR(__xludf.DUMMYFUNCTION("""COMPUTED_VALUE"""),44956.64583333333)</f>
        <v>44956.64583</v>
      </c>
      <c r="B22" s="5">
        <f>IFERROR(__xludf.DUMMYFUNCTION("""COMPUTED_VALUE"""),865.76)</f>
        <v>865.76</v>
      </c>
    </row>
    <row r="23">
      <c r="A23" s="5">
        <f>IFERROR(__xludf.DUMMYFUNCTION("""COMPUTED_VALUE"""),44957.64583333333)</f>
        <v>44957.64583</v>
      </c>
      <c r="B23" s="5">
        <f>IFERROR(__xludf.DUMMYFUNCTION("""COMPUTED_VALUE"""),864.83)</f>
        <v>864.83</v>
      </c>
    </row>
    <row r="24">
      <c r="A24" s="5">
        <f>IFERROR(__xludf.DUMMYFUNCTION("""COMPUTED_VALUE"""),44958.64583333333)</f>
        <v>44958.64583</v>
      </c>
      <c r="B24" s="5">
        <f>IFERROR(__xludf.DUMMYFUNCTION("""COMPUTED_VALUE"""),870.3)</f>
        <v>870.3</v>
      </c>
    </row>
    <row r="25">
      <c r="A25" s="5">
        <f>IFERROR(__xludf.DUMMYFUNCTION("""COMPUTED_VALUE"""),44959.64583333333)</f>
        <v>44959.64583</v>
      </c>
      <c r="B25" s="5">
        <f>IFERROR(__xludf.DUMMYFUNCTION("""COMPUTED_VALUE"""),874.02)</f>
        <v>874.02</v>
      </c>
    </row>
    <row r="26">
      <c r="A26" s="5">
        <f>IFERROR(__xludf.DUMMYFUNCTION("""COMPUTED_VALUE"""),44960.64583333333)</f>
        <v>44960.64583</v>
      </c>
      <c r="B26" s="5">
        <f>IFERROR(__xludf.DUMMYFUNCTION("""COMPUTED_VALUE"""),871.67)</f>
        <v>871.67</v>
      </c>
    </row>
    <row r="27">
      <c r="A27" s="5">
        <f>IFERROR(__xludf.DUMMYFUNCTION("""COMPUTED_VALUE"""),44963.64583333333)</f>
        <v>44963.64583</v>
      </c>
      <c r="B27" s="5">
        <f>IFERROR(__xludf.DUMMYFUNCTION("""COMPUTED_VALUE"""),869.91)</f>
        <v>869.91</v>
      </c>
    </row>
    <row r="28">
      <c r="A28" s="5">
        <f>IFERROR(__xludf.DUMMYFUNCTION("""COMPUTED_VALUE"""),44964.64583333333)</f>
        <v>44964.64583</v>
      </c>
      <c r="B28" s="5">
        <f>IFERROR(__xludf.DUMMYFUNCTION("""COMPUTED_VALUE"""),888.05)</f>
        <v>888.05</v>
      </c>
    </row>
    <row r="29">
      <c r="A29" s="5">
        <f>IFERROR(__xludf.DUMMYFUNCTION("""COMPUTED_VALUE"""),44965.64583333333)</f>
        <v>44965.64583</v>
      </c>
      <c r="B29" s="5">
        <f>IFERROR(__xludf.DUMMYFUNCTION("""COMPUTED_VALUE"""),897.56)</f>
        <v>897.56</v>
      </c>
    </row>
    <row r="30">
      <c r="A30" s="5">
        <f>IFERROR(__xludf.DUMMYFUNCTION("""COMPUTED_VALUE"""),44966.64583333333)</f>
        <v>44966.64583</v>
      </c>
      <c r="B30" s="5">
        <f>IFERROR(__xludf.DUMMYFUNCTION("""COMPUTED_VALUE"""),897.5)</f>
        <v>897.5</v>
      </c>
    </row>
    <row r="31">
      <c r="A31" s="5">
        <f>IFERROR(__xludf.DUMMYFUNCTION("""COMPUTED_VALUE"""),44967.64583333333)</f>
        <v>44967.64583</v>
      </c>
      <c r="B31" s="5">
        <f>IFERROR(__xludf.DUMMYFUNCTION("""COMPUTED_VALUE"""),899.92)</f>
        <v>899.92</v>
      </c>
    </row>
    <row r="32">
      <c r="A32" s="5">
        <f>IFERROR(__xludf.DUMMYFUNCTION("""COMPUTED_VALUE"""),44970.64583333333)</f>
        <v>44970.64583</v>
      </c>
      <c r="B32" s="5">
        <f>IFERROR(__xludf.DUMMYFUNCTION("""COMPUTED_VALUE"""),904.94)</f>
        <v>904.94</v>
      </c>
    </row>
    <row r="33">
      <c r="A33" s="5">
        <f>IFERROR(__xludf.DUMMYFUNCTION("""COMPUTED_VALUE"""),44971.64583333333)</f>
        <v>44971.64583</v>
      </c>
      <c r="B33" s="5">
        <f>IFERROR(__xludf.DUMMYFUNCTION("""COMPUTED_VALUE"""),907.68)</f>
        <v>907.68</v>
      </c>
    </row>
    <row r="34">
      <c r="A34" s="5">
        <f>IFERROR(__xludf.DUMMYFUNCTION("""COMPUTED_VALUE"""),44972.64583333333)</f>
        <v>44972.64583</v>
      </c>
      <c r="B34" s="5">
        <f>IFERROR(__xludf.DUMMYFUNCTION("""COMPUTED_VALUE"""),903.97)</f>
        <v>903.97</v>
      </c>
    </row>
    <row r="35">
      <c r="A35" s="5">
        <f>IFERROR(__xludf.DUMMYFUNCTION("""COMPUTED_VALUE"""),44973.64583333333)</f>
        <v>44973.64583</v>
      </c>
      <c r="B35" s="5">
        <f>IFERROR(__xludf.DUMMYFUNCTION("""COMPUTED_VALUE"""),903.86)</f>
        <v>903.86</v>
      </c>
    </row>
    <row r="36">
      <c r="A36" s="5">
        <f>IFERROR(__xludf.DUMMYFUNCTION("""COMPUTED_VALUE"""),44974.64583333333)</f>
        <v>44974.64583</v>
      </c>
      <c r="B36" s="5">
        <f>IFERROR(__xludf.DUMMYFUNCTION("""COMPUTED_VALUE"""),902.07)</f>
        <v>902.07</v>
      </c>
    </row>
    <row r="37">
      <c r="A37" s="5">
        <f>IFERROR(__xludf.DUMMYFUNCTION("""COMPUTED_VALUE"""),44977.64583333333)</f>
        <v>44977.64583</v>
      </c>
      <c r="B37" s="5">
        <f>IFERROR(__xludf.DUMMYFUNCTION("""COMPUTED_VALUE"""),894.96)</f>
        <v>894.96</v>
      </c>
    </row>
    <row r="38">
      <c r="A38" s="5">
        <f>IFERROR(__xludf.DUMMYFUNCTION("""COMPUTED_VALUE"""),44978.64583333333)</f>
        <v>44978.64583</v>
      </c>
      <c r="B38" s="5">
        <f>IFERROR(__xludf.DUMMYFUNCTION("""COMPUTED_VALUE"""),897.23)</f>
        <v>897.23</v>
      </c>
    </row>
    <row r="39">
      <c r="A39" s="5">
        <f>IFERROR(__xludf.DUMMYFUNCTION("""COMPUTED_VALUE"""),44979.64583333333)</f>
        <v>44979.64583</v>
      </c>
      <c r="B39" s="5">
        <f>IFERROR(__xludf.DUMMYFUNCTION("""COMPUTED_VALUE"""),895.34)</f>
        <v>895.34</v>
      </c>
    </row>
    <row r="40">
      <c r="A40" s="5">
        <f>IFERROR(__xludf.DUMMYFUNCTION("""COMPUTED_VALUE"""),44980.64583333333)</f>
        <v>44980.64583</v>
      </c>
      <c r="B40" s="5">
        <f>IFERROR(__xludf.DUMMYFUNCTION("""COMPUTED_VALUE"""),889.92)</f>
        <v>889.92</v>
      </c>
    </row>
    <row r="41">
      <c r="A41" s="5">
        <f>IFERROR(__xludf.DUMMYFUNCTION("""COMPUTED_VALUE"""),44981.64583333333)</f>
        <v>44981.64583</v>
      </c>
      <c r="B41" s="5">
        <f>IFERROR(__xludf.DUMMYFUNCTION("""COMPUTED_VALUE"""),898.22)</f>
        <v>898.22</v>
      </c>
    </row>
    <row r="42">
      <c r="A42" s="5">
        <f>IFERROR(__xludf.DUMMYFUNCTION("""COMPUTED_VALUE"""),44984.64583333333)</f>
        <v>44984.64583</v>
      </c>
      <c r="B42" s="5">
        <f>IFERROR(__xludf.DUMMYFUNCTION("""COMPUTED_VALUE"""),884.2)</f>
        <v>884.2</v>
      </c>
    </row>
    <row r="43">
      <c r="A43" s="5">
        <f>IFERROR(__xludf.DUMMYFUNCTION("""COMPUTED_VALUE"""),44985.64583333333)</f>
        <v>44985.64583</v>
      </c>
      <c r="B43" s="5">
        <f>IFERROR(__xludf.DUMMYFUNCTION("""COMPUTED_VALUE"""),863.32)</f>
        <v>863.32</v>
      </c>
    </row>
    <row r="44">
      <c r="A44" s="5">
        <f>IFERROR(__xludf.DUMMYFUNCTION("""COMPUTED_VALUE"""),44986.64583333333)</f>
        <v>44986.64583</v>
      </c>
      <c r="B44" s="5">
        <f>IFERROR(__xludf.DUMMYFUNCTION("""COMPUTED_VALUE"""),868.84)</f>
        <v>868.84</v>
      </c>
    </row>
    <row r="45">
      <c r="A45" s="5">
        <f>IFERROR(__xludf.DUMMYFUNCTION("""COMPUTED_VALUE"""),44987.64583333333)</f>
        <v>44987.64583</v>
      </c>
      <c r="B45" s="5">
        <f>IFERROR(__xludf.DUMMYFUNCTION("""COMPUTED_VALUE"""),878.12)</f>
        <v>878.12</v>
      </c>
    </row>
    <row r="46">
      <c r="A46" s="5">
        <f>IFERROR(__xludf.DUMMYFUNCTION("""COMPUTED_VALUE"""),44988.64583333333)</f>
        <v>44988.64583</v>
      </c>
      <c r="B46" s="5">
        <f>IFERROR(__xludf.DUMMYFUNCTION("""COMPUTED_VALUE"""),887.59)</f>
        <v>887.59</v>
      </c>
    </row>
    <row r="47">
      <c r="A47" s="5">
        <f>IFERROR(__xludf.DUMMYFUNCTION("""COMPUTED_VALUE"""),44991.64583333333)</f>
        <v>44991.64583</v>
      </c>
      <c r="B47" s="5">
        <f>IFERROR(__xludf.DUMMYFUNCTION("""COMPUTED_VALUE"""),887.84)</f>
        <v>887.84</v>
      </c>
    </row>
    <row r="48">
      <c r="A48" s="5">
        <f>IFERROR(__xludf.DUMMYFUNCTION("""COMPUTED_VALUE"""),44993.64583333333)</f>
        <v>44993.64583</v>
      </c>
      <c r="B48" s="5">
        <f>IFERROR(__xludf.DUMMYFUNCTION("""COMPUTED_VALUE"""),885.25)</f>
        <v>885.25</v>
      </c>
    </row>
    <row r="49">
      <c r="A49" s="5">
        <f>IFERROR(__xludf.DUMMYFUNCTION("""COMPUTED_VALUE"""),44994.64583333333)</f>
        <v>44994.64583</v>
      </c>
      <c r="B49" s="5">
        <f>IFERROR(__xludf.DUMMYFUNCTION("""COMPUTED_VALUE"""),876.19)</f>
        <v>876.19</v>
      </c>
    </row>
    <row r="50">
      <c r="A50" s="5">
        <f>IFERROR(__xludf.DUMMYFUNCTION("""COMPUTED_VALUE"""),44995.64583333333)</f>
        <v>44995.64583</v>
      </c>
      <c r="B50" s="5">
        <f>IFERROR(__xludf.DUMMYFUNCTION("""COMPUTED_VALUE"""),879.11)</f>
        <v>879.11</v>
      </c>
    </row>
    <row r="51">
      <c r="A51" s="5">
        <f>IFERROR(__xludf.DUMMYFUNCTION("""COMPUTED_VALUE"""),44998.64583333333)</f>
        <v>44998.64583</v>
      </c>
      <c r="B51" s="5">
        <f>IFERROR(__xludf.DUMMYFUNCTION("""COMPUTED_VALUE"""),874.08)</f>
        <v>874.08</v>
      </c>
    </row>
    <row r="52">
      <c r="A52" s="5">
        <f>IFERROR(__xludf.DUMMYFUNCTION("""COMPUTED_VALUE"""),44999.64583333333)</f>
        <v>44999.64583</v>
      </c>
      <c r="B52" s="5">
        <f>IFERROR(__xludf.DUMMYFUNCTION("""COMPUTED_VALUE"""),869.91)</f>
        <v>869.91</v>
      </c>
    </row>
    <row r="53">
      <c r="A53" s="5">
        <f>IFERROR(__xludf.DUMMYFUNCTION("""COMPUTED_VALUE"""),45000.64583333333)</f>
        <v>45000.64583</v>
      </c>
      <c r="B53" s="5">
        <f>IFERROR(__xludf.DUMMYFUNCTION("""COMPUTED_VALUE"""),878.9)</f>
        <v>878.9</v>
      </c>
    </row>
    <row r="54">
      <c r="A54" s="5">
        <f>IFERROR(__xludf.DUMMYFUNCTION("""COMPUTED_VALUE"""),45001.64583333333)</f>
        <v>45001.64583</v>
      </c>
      <c r="B54" s="5">
        <f>IFERROR(__xludf.DUMMYFUNCTION("""COMPUTED_VALUE"""),876.75)</f>
        <v>876.75</v>
      </c>
    </row>
    <row r="55">
      <c r="A55" s="5">
        <f>IFERROR(__xludf.DUMMYFUNCTION("""COMPUTED_VALUE"""),45002.64583333333)</f>
        <v>45002.64583</v>
      </c>
      <c r="B55" s="5">
        <f>IFERROR(__xludf.DUMMYFUNCTION("""COMPUTED_VALUE"""),887.23)</f>
        <v>887.23</v>
      </c>
    </row>
    <row r="56">
      <c r="A56" s="5">
        <f>IFERROR(__xludf.DUMMYFUNCTION("""COMPUTED_VALUE"""),45005.64583333333)</f>
        <v>45005.64583</v>
      </c>
      <c r="B56" s="5">
        <f>IFERROR(__xludf.DUMMYFUNCTION("""COMPUTED_VALUE"""),887.89)</f>
        <v>887.89</v>
      </c>
    </row>
    <row r="57">
      <c r="A57" s="5">
        <f>IFERROR(__xludf.DUMMYFUNCTION("""COMPUTED_VALUE"""),45006.64583333333)</f>
        <v>45006.64583</v>
      </c>
      <c r="B57" s="5">
        <f>IFERROR(__xludf.DUMMYFUNCTION("""COMPUTED_VALUE"""),883.87)</f>
        <v>883.87</v>
      </c>
    </row>
    <row r="58">
      <c r="A58" s="5">
        <f>IFERROR(__xludf.DUMMYFUNCTION("""COMPUTED_VALUE"""),45007.64583333333)</f>
        <v>45007.64583</v>
      </c>
      <c r="B58" s="5">
        <f>IFERROR(__xludf.DUMMYFUNCTION("""COMPUTED_VALUE"""),894.99)</f>
        <v>894.99</v>
      </c>
    </row>
    <row r="59">
      <c r="A59" s="5">
        <f>IFERROR(__xludf.DUMMYFUNCTION("""COMPUTED_VALUE"""),45008.64583333333)</f>
        <v>45008.64583</v>
      </c>
      <c r="B59" s="5">
        <f>IFERROR(__xludf.DUMMYFUNCTION("""COMPUTED_VALUE"""),889.39)</f>
        <v>889.39</v>
      </c>
    </row>
    <row r="60">
      <c r="A60" s="5">
        <f>IFERROR(__xludf.DUMMYFUNCTION("""COMPUTED_VALUE"""),45009.64583333333)</f>
        <v>45009.64583</v>
      </c>
      <c r="B60" s="5">
        <f>IFERROR(__xludf.DUMMYFUNCTION("""COMPUTED_VALUE"""),892.83)</f>
        <v>892.83</v>
      </c>
    </row>
    <row r="61">
      <c r="A61" s="5">
        <f>IFERROR(__xludf.DUMMYFUNCTION("""COMPUTED_VALUE"""),45012.64583333333)</f>
        <v>45012.64583</v>
      </c>
      <c r="B61" s="5">
        <f>IFERROR(__xludf.DUMMYFUNCTION("""COMPUTED_VALUE"""),897.13)</f>
        <v>897.13</v>
      </c>
    </row>
    <row r="62">
      <c r="A62" s="5">
        <f>IFERROR(__xludf.DUMMYFUNCTION("""COMPUTED_VALUE"""),45013.64583333333)</f>
        <v>45013.64583</v>
      </c>
      <c r="B62" s="5">
        <f>IFERROR(__xludf.DUMMYFUNCTION("""COMPUTED_VALUE"""),905.36)</f>
        <v>905.36</v>
      </c>
    </row>
    <row r="63">
      <c r="A63" s="5">
        <f>IFERROR(__xludf.DUMMYFUNCTION("""COMPUTED_VALUE"""),45014.64583333333)</f>
        <v>45014.64583</v>
      </c>
      <c r="B63" s="5">
        <f>IFERROR(__xludf.DUMMYFUNCTION("""COMPUTED_VALUE"""),913.56)</f>
        <v>913.56</v>
      </c>
    </row>
    <row r="64">
      <c r="A64" s="5">
        <f>IFERROR(__xludf.DUMMYFUNCTION("""COMPUTED_VALUE"""),45016.64583333333)</f>
        <v>45016.64583</v>
      </c>
      <c r="B64" s="5">
        <f>IFERROR(__xludf.DUMMYFUNCTION("""COMPUTED_VALUE"""),924.55)</f>
        <v>924.55</v>
      </c>
    </row>
    <row r="65">
      <c r="A65" s="5">
        <f>IFERROR(__xludf.DUMMYFUNCTION("""COMPUTED_VALUE"""),45019.64583333333)</f>
        <v>45019.64583</v>
      </c>
      <c r="B65" s="5">
        <f>IFERROR(__xludf.DUMMYFUNCTION("""COMPUTED_VALUE"""),931.3)</f>
        <v>931.3</v>
      </c>
    </row>
    <row r="66">
      <c r="A66" s="5">
        <f>IFERROR(__xludf.DUMMYFUNCTION("""COMPUTED_VALUE"""),45021.64583333333)</f>
        <v>45021.64583</v>
      </c>
      <c r="B66" s="5">
        <f>IFERROR(__xludf.DUMMYFUNCTION("""COMPUTED_VALUE"""),936.56)</f>
        <v>936.56</v>
      </c>
    </row>
    <row r="67">
      <c r="A67" s="5">
        <f>IFERROR(__xludf.DUMMYFUNCTION("""COMPUTED_VALUE"""),45022.64583333333)</f>
        <v>45022.64583</v>
      </c>
      <c r="B67" s="5">
        <f>IFERROR(__xludf.DUMMYFUNCTION("""COMPUTED_VALUE"""),939.88)</f>
        <v>939.88</v>
      </c>
    </row>
    <row r="68">
      <c r="A68" s="5">
        <f>IFERROR(__xludf.DUMMYFUNCTION("""COMPUTED_VALUE"""),45026.64583333333)</f>
        <v>45026.64583</v>
      </c>
      <c r="B68" s="5">
        <f>IFERROR(__xludf.DUMMYFUNCTION("""COMPUTED_VALUE"""),951.93)</f>
        <v>951.93</v>
      </c>
    </row>
    <row r="69">
      <c r="A69" s="5">
        <f>IFERROR(__xludf.DUMMYFUNCTION("""COMPUTED_VALUE"""),45027.64583333333)</f>
        <v>45027.64583</v>
      </c>
      <c r="B69" s="5">
        <f>IFERROR(__xludf.DUMMYFUNCTION("""COMPUTED_VALUE"""),952.67)</f>
        <v>952.67</v>
      </c>
    </row>
    <row r="70">
      <c r="A70" s="5">
        <f>IFERROR(__xludf.DUMMYFUNCTION("""COMPUTED_VALUE"""),45028.64583333333)</f>
        <v>45028.64583</v>
      </c>
      <c r="B70" s="5">
        <f>IFERROR(__xludf.DUMMYFUNCTION("""COMPUTED_VALUE"""),976.2)</f>
        <v>976.2</v>
      </c>
    </row>
    <row r="71">
      <c r="A71" s="5">
        <f>IFERROR(__xludf.DUMMYFUNCTION("""COMPUTED_VALUE"""),45029.64583333333)</f>
        <v>45029.64583</v>
      </c>
      <c r="B71" s="5">
        <f>IFERROR(__xludf.DUMMYFUNCTION("""COMPUTED_VALUE"""),970.58)</f>
        <v>970.58</v>
      </c>
    </row>
    <row r="72">
      <c r="A72" s="5">
        <f>IFERROR(__xludf.DUMMYFUNCTION("""COMPUTED_VALUE"""),45033.64583333333)</f>
        <v>45033.64583</v>
      </c>
      <c r="B72" s="5">
        <f>IFERROR(__xludf.DUMMYFUNCTION("""COMPUTED_VALUE"""),970.46)</f>
        <v>970.46</v>
      </c>
    </row>
    <row r="73">
      <c r="A73" s="5">
        <f>IFERROR(__xludf.DUMMYFUNCTION("""COMPUTED_VALUE"""),45034.64583333333)</f>
        <v>45034.64583</v>
      </c>
      <c r="B73" s="5">
        <f>IFERROR(__xludf.DUMMYFUNCTION("""COMPUTED_VALUE"""),982.48)</f>
        <v>982.48</v>
      </c>
    </row>
    <row r="74">
      <c r="A74" s="5">
        <f>IFERROR(__xludf.DUMMYFUNCTION("""COMPUTED_VALUE"""),45035.64583333333)</f>
        <v>45035.64583</v>
      </c>
      <c r="B74" s="5">
        <f>IFERROR(__xludf.DUMMYFUNCTION("""COMPUTED_VALUE"""),981.87)</f>
        <v>981.87</v>
      </c>
    </row>
    <row r="75">
      <c r="A75" s="5">
        <f>IFERROR(__xludf.DUMMYFUNCTION("""COMPUTED_VALUE"""),45036.64583333333)</f>
        <v>45036.64583</v>
      </c>
      <c r="B75" s="5">
        <f>IFERROR(__xludf.DUMMYFUNCTION("""COMPUTED_VALUE"""),971.64)</f>
        <v>971.64</v>
      </c>
    </row>
    <row r="76">
      <c r="A76" s="5">
        <f>IFERROR(__xludf.DUMMYFUNCTION("""COMPUTED_VALUE"""),45037.64583333333)</f>
        <v>45037.64583</v>
      </c>
      <c r="B76" s="5">
        <f>IFERROR(__xludf.DUMMYFUNCTION("""COMPUTED_VALUE"""),973.75)</f>
        <v>973.75</v>
      </c>
    </row>
    <row r="77">
      <c r="A77" s="5">
        <f>IFERROR(__xludf.DUMMYFUNCTION("""COMPUTED_VALUE"""),45040.64583333333)</f>
        <v>45040.64583</v>
      </c>
      <c r="B77" s="5">
        <f>IFERROR(__xludf.DUMMYFUNCTION("""COMPUTED_VALUE"""),961.22)</f>
        <v>961.22</v>
      </c>
    </row>
    <row r="78">
      <c r="A78" s="5">
        <f>IFERROR(__xludf.DUMMYFUNCTION("""COMPUTED_VALUE"""),45041.64583333333)</f>
        <v>45041.64583</v>
      </c>
      <c r="B78" s="5">
        <f>IFERROR(__xludf.DUMMYFUNCTION("""COMPUTED_VALUE"""),966.66)</f>
        <v>966.66</v>
      </c>
    </row>
    <row r="79">
      <c r="A79" s="5">
        <f>IFERROR(__xludf.DUMMYFUNCTION("""COMPUTED_VALUE"""),45042.64583333333)</f>
        <v>45042.64583</v>
      </c>
      <c r="B79" s="5">
        <f>IFERROR(__xludf.DUMMYFUNCTION("""COMPUTED_VALUE"""),969.02)</f>
        <v>969.02</v>
      </c>
    </row>
    <row r="80">
      <c r="A80" s="5">
        <f>IFERROR(__xludf.DUMMYFUNCTION("""COMPUTED_VALUE"""),45043.64583333333)</f>
        <v>45043.64583</v>
      </c>
      <c r="B80" s="5">
        <f>IFERROR(__xludf.DUMMYFUNCTION("""COMPUTED_VALUE"""),983.71)</f>
        <v>983.71</v>
      </c>
    </row>
    <row r="81">
      <c r="A81" s="5">
        <f>IFERROR(__xludf.DUMMYFUNCTION("""COMPUTED_VALUE"""),45044.64583333333)</f>
        <v>45044.64583</v>
      </c>
      <c r="B81" s="5">
        <f>IFERROR(__xludf.DUMMYFUNCTION("""COMPUTED_VALUE"""),985.97)</f>
        <v>985.97</v>
      </c>
    </row>
    <row r="82">
      <c r="A82" s="5">
        <f>IFERROR(__xludf.DUMMYFUNCTION("""COMPUTED_VALUE"""),45048.64583333333)</f>
        <v>45048.64583</v>
      </c>
      <c r="B82" s="5">
        <f>IFERROR(__xludf.DUMMYFUNCTION("""COMPUTED_VALUE"""),990.08)</f>
        <v>990.08</v>
      </c>
    </row>
    <row r="83">
      <c r="A83" s="5">
        <f>IFERROR(__xludf.DUMMYFUNCTION("""COMPUTED_VALUE"""),45049.64583333333)</f>
        <v>45049.64583</v>
      </c>
      <c r="B83" s="5">
        <f>IFERROR(__xludf.DUMMYFUNCTION("""COMPUTED_VALUE"""),990.45)</f>
        <v>990.45</v>
      </c>
    </row>
    <row r="84">
      <c r="A84" s="5">
        <f>IFERROR(__xludf.DUMMYFUNCTION("""COMPUTED_VALUE"""),45050.64583333333)</f>
        <v>45050.64583</v>
      </c>
      <c r="B84" s="5">
        <f>IFERROR(__xludf.DUMMYFUNCTION("""COMPUTED_VALUE"""),993.6)</f>
        <v>993.6</v>
      </c>
    </row>
    <row r="85">
      <c r="A85" s="5">
        <f>IFERROR(__xludf.DUMMYFUNCTION("""COMPUTED_VALUE"""),45051.64583333333)</f>
        <v>45051.64583</v>
      </c>
      <c r="B85" s="5">
        <f>IFERROR(__xludf.DUMMYFUNCTION("""COMPUTED_VALUE"""),988.5)</f>
        <v>988.5</v>
      </c>
    </row>
    <row r="86">
      <c r="A86" s="5">
        <f>IFERROR(__xludf.DUMMYFUNCTION("""COMPUTED_VALUE"""),45054.64583333333)</f>
        <v>45054.64583</v>
      </c>
      <c r="B86" s="5">
        <f>IFERROR(__xludf.DUMMYFUNCTION("""COMPUTED_VALUE"""),981.42)</f>
        <v>981.42</v>
      </c>
    </row>
    <row r="87">
      <c r="A87" s="5">
        <f>IFERROR(__xludf.DUMMYFUNCTION("""COMPUTED_VALUE"""),45055.64583333333)</f>
        <v>45055.64583</v>
      </c>
      <c r="B87" s="5">
        <f>IFERROR(__xludf.DUMMYFUNCTION("""COMPUTED_VALUE"""),986.65)</f>
        <v>986.65</v>
      </c>
    </row>
    <row r="88">
      <c r="A88" s="5">
        <f>IFERROR(__xludf.DUMMYFUNCTION("""COMPUTED_VALUE"""),45056.64583333333)</f>
        <v>45056.64583</v>
      </c>
      <c r="B88" s="5">
        <f>IFERROR(__xludf.DUMMYFUNCTION("""COMPUTED_VALUE"""),973.46)</f>
        <v>973.46</v>
      </c>
    </row>
    <row r="89">
      <c r="A89" s="5">
        <f>IFERROR(__xludf.DUMMYFUNCTION("""COMPUTED_VALUE"""),45057.64583333333)</f>
        <v>45057.64583</v>
      </c>
      <c r="B89" s="5">
        <f>IFERROR(__xludf.DUMMYFUNCTION("""COMPUTED_VALUE"""),906.4)</f>
        <v>906.4</v>
      </c>
    </row>
    <row r="90">
      <c r="A90" s="5">
        <f>IFERROR(__xludf.DUMMYFUNCTION("""COMPUTED_VALUE"""),45058.64583333333)</f>
        <v>45058.64583</v>
      </c>
      <c r="B90" s="5">
        <f>IFERROR(__xludf.DUMMYFUNCTION("""COMPUTED_VALUE"""),893.22)</f>
        <v>893.22</v>
      </c>
    </row>
    <row r="91">
      <c r="A91" s="5">
        <f>IFERROR(__xludf.DUMMYFUNCTION("""COMPUTED_VALUE"""),45061.64583333333)</f>
        <v>45061.64583</v>
      </c>
      <c r="B91" s="5">
        <f>IFERROR(__xludf.DUMMYFUNCTION("""COMPUTED_VALUE"""),903.71)</f>
        <v>903.71</v>
      </c>
    </row>
    <row r="92">
      <c r="A92" s="5">
        <f>IFERROR(__xludf.DUMMYFUNCTION("""COMPUTED_VALUE"""),45062.64583333333)</f>
        <v>45062.64583</v>
      </c>
      <c r="B92" s="5">
        <f>IFERROR(__xludf.DUMMYFUNCTION("""COMPUTED_VALUE"""),903.01)</f>
        <v>903.01</v>
      </c>
    </row>
    <row r="93">
      <c r="A93" s="5">
        <f>IFERROR(__xludf.DUMMYFUNCTION("""COMPUTED_VALUE"""),45063.64583333333)</f>
        <v>45063.64583</v>
      </c>
      <c r="B93" s="5">
        <f>IFERROR(__xludf.DUMMYFUNCTION("""COMPUTED_VALUE"""),896.3)</f>
        <v>896.3</v>
      </c>
    </row>
    <row r="94">
      <c r="A94" s="5">
        <f>IFERROR(__xludf.DUMMYFUNCTION("""COMPUTED_VALUE"""),45064.64583333333)</f>
        <v>45064.64583</v>
      </c>
      <c r="B94" s="5">
        <f>IFERROR(__xludf.DUMMYFUNCTION("""COMPUTED_VALUE"""),884.62)</f>
        <v>884.62</v>
      </c>
    </row>
    <row r="95">
      <c r="A95" s="5">
        <f>IFERROR(__xludf.DUMMYFUNCTION("""COMPUTED_VALUE"""),45065.64583333333)</f>
        <v>45065.64583</v>
      </c>
      <c r="B95" s="5">
        <f>IFERROR(__xludf.DUMMYFUNCTION("""COMPUTED_VALUE"""),878.39)</f>
        <v>878.39</v>
      </c>
    </row>
    <row r="96">
      <c r="A96" s="5">
        <f>IFERROR(__xludf.DUMMYFUNCTION("""COMPUTED_VALUE"""),45068.64583333333)</f>
        <v>45068.64583</v>
      </c>
      <c r="B96" s="5">
        <f>IFERROR(__xludf.DUMMYFUNCTION("""COMPUTED_VALUE"""),891.53)</f>
        <v>891.53</v>
      </c>
    </row>
    <row r="97">
      <c r="A97" s="5">
        <f>IFERROR(__xludf.DUMMYFUNCTION("""COMPUTED_VALUE"""),45069.64583333333)</f>
        <v>45069.64583</v>
      </c>
      <c r="B97" s="5">
        <f>IFERROR(__xludf.DUMMYFUNCTION("""COMPUTED_VALUE"""),892.11)</f>
        <v>892.11</v>
      </c>
    </row>
    <row r="98">
      <c r="A98" s="5">
        <f>IFERROR(__xludf.DUMMYFUNCTION("""COMPUTED_VALUE"""),45070.64583333333)</f>
        <v>45070.64583</v>
      </c>
      <c r="B98" s="5">
        <f>IFERROR(__xludf.DUMMYFUNCTION("""COMPUTED_VALUE"""),903.85)</f>
        <v>903.85</v>
      </c>
    </row>
    <row r="99">
      <c r="A99" s="5">
        <f>IFERROR(__xludf.DUMMYFUNCTION("""COMPUTED_VALUE"""),45071.64583333333)</f>
        <v>45071.64583</v>
      </c>
      <c r="B99" s="5">
        <f>IFERROR(__xludf.DUMMYFUNCTION("""COMPUTED_VALUE"""),900.79)</f>
        <v>900.79</v>
      </c>
    </row>
    <row r="100">
      <c r="A100" s="5">
        <f>IFERROR(__xludf.DUMMYFUNCTION("""COMPUTED_VALUE"""),45072.64583333333)</f>
        <v>45072.64583</v>
      </c>
      <c r="B100" s="5">
        <f>IFERROR(__xludf.DUMMYFUNCTION("""COMPUTED_VALUE"""),906.19)</f>
        <v>906.19</v>
      </c>
    </row>
    <row r="101">
      <c r="A101" s="5">
        <f>IFERROR(__xludf.DUMMYFUNCTION("""COMPUTED_VALUE"""),45075.64583333333)</f>
        <v>45075.64583</v>
      </c>
      <c r="B101" s="5">
        <f>IFERROR(__xludf.DUMMYFUNCTION("""COMPUTED_VALUE"""),911.25)</f>
        <v>911.25</v>
      </c>
    </row>
    <row r="102">
      <c r="A102" s="5">
        <f>IFERROR(__xludf.DUMMYFUNCTION("""COMPUTED_VALUE"""),45076.64583333333)</f>
        <v>45076.64583</v>
      </c>
      <c r="B102" s="5">
        <f>IFERROR(__xludf.DUMMYFUNCTION("""COMPUTED_VALUE"""),903.78)</f>
        <v>903.78</v>
      </c>
    </row>
    <row r="103">
      <c r="A103" s="5">
        <f>IFERROR(__xludf.DUMMYFUNCTION("""COMPUTED_VALUE"""),45077.64583333333)</f>
        <v>45077.64583</v>
      </c>
      <c r="B103" s="5">
        <f>IFERROR(__xludf.DUMMYFUNCTION("""COMPUTED_VALUE"""),900.21)</f>
        <v>900.21</v>
      </c>
    </row>
    <row r="104">
      <c r="A104" s="5">
        <f>IFERROR(__xludf.DUMMYFUNCTION("""COMPUTED_VALUE"""),45078.64583333333)</f>
        <v>45078.64583</v>
      </c>
      <c r="B104" s="5">
        <f>IFERROR(__xludf.DUMMYFUNCTION("""COMPUTED_VALUE"""),910.41)</f>
        <v>910.41</v>
      </c>
    </row>
    <row r="105">
      <c r="A105" s="5">
        <f>IFERROR(__xludf.DUMMYFUNCTION("""COMPUTED_VALUE"""),45079.64583333333)</f>
        <v>45079.64583</v>
      </c>
      <c r="B105" s="5">
        <f>IFERROR(__xludf.DUMMYFUNCTION("""COMPUTED_VALUE"""),922.09)</f>
        <v>922.09</v>
      </c>
    </row>
    <row r="106">
      <c r="A106" s="5">
        <f>IFERROR(__xludf.DUMMYFUNCTION("""COMPUTED_VALUE"""),45082.64583333333)</f>
        <v>45082.64583</v>
      </c>
      <c r="B106" s="5">
        <f>IFERROR(__xludf.DUMMYFUNCTION("""COMPUTED_VALUE"""),920.71)</f>
        <v>920.71</v>
      </c>
    </row>
    <row r="107">
      <c r="A107" s="5">
        <f>IFERROR(__xludf.DUMMYFUNCTION("""COMPUTED_VALUE"""),45083.64583333333)</f>
        <v>45083.64583</v>
      </c>
      <c r="B107" s="5">
        <f>IFERROR(__xludf.DUMMYFUNCTION("""COMPUTED_VALUE"""),927.33)</f>
        <v>927.33</v>
      </c>
    </row>
    <row r="108">
      <c r="A108" s="5">
        <f>IFERROR(__xludf.DUMMYFUNCTION("""COMPUTED_VALUE"""),45084.64583333333)</f>
        <v>45084.64583</v>
      </c>
      <c r="B108" s="5">
        <f>IFERROR(__xludf.DUMMYFUNCTION("""COMPUTED_VALUE"""),934.75)</f>
        <v>934.75</v>
      </c>
    </row>
    <row r="109">
      <c r="A109" s="5">
        <f>IFERROR(__xludf.DUMMYFUNCTION("""COMPUTED_VALUE"""),45085.64583333333)</f>
        <v>45085.64583</v>
      </c>
      <c r="B109" s="5">
        <f>IFERROR(__xludf.DUMMYFUNCTION("""COMPUTED_VALUE"""),929.88)</f>
        <v>929.88</v>
      </c>
    </row>
    <row r="110">
      <c r="A110" s="5">
        <f>IFERROR(__xludf.DUMMYFUNCTION("""COMPUTED_VALUE"""),45086.64583333333)</f>
        <v>45086.64583</v>
      </c>
      <c r="B110" s="5">
        <f>IFERROR(__xludf.DUMMYFUNCTION("""COMPUTED_VALUE"""),933.36)</f>
        <v>933.36</v>
      </c>
    </row>
    <row r="111">
      <c r="A111" s="5">
        <f>IFERROR(__xludf.DUMMYFUNCTION("""COMPUTED_VALUE"""),45089.64583333333)</f>
        <v>45089.64583</v>
      </c>
      <c r="B111" s="5">
        <f>IFERROR(__xludf.DUMMYFUNCTION("""COMPUTED_VALUE"""),935.13)</f>
        <v>935.13</v>
      </c>
    </row>
    <row r="112">
      <c r="A112" s="5">
        <f>IFERROR(__xludf.DUMMYFUNCTION("""COMPUTED_VALUE"""),45090.64583333333)</f>
        <v>45090.64583</v>
      </c>
      <c r="B112" s="5">
        <f>IFERROR(__xludf.DUMMYFUNCTION("""COMPUTED_VALUE"""),940.4)</f>
        <v>940.4</v>
      </c>
    </row>
    <row r="113">
      <c r="A113" s="5">
        <f>IFERROR(__xludf.DUMMYFUNCTION("""COMPUTED_VALUE"""),45091.64583333333)</f>
        <v>45091.64583</v>
      </c>
      <c r="B113" s="5">
        <f>IFERROR(__xludf.DUMMYFUNCTION("""COMPUTED_VALUE"""),939.8)</f>
        <v>939.8</v>
      </c>
    </row>
    <row r="114">
      <c r="A114" s="5">
        <f>IFERROR(__xludf.DUMMYFUNCTION("""COMPUTED_VALUE"""),45092.64583333333)</f>
        <v>45092.64583</v>
      </c>
      <c r="B114" s="5">
        <f>IFERROR(__xludf.DUMMYFUNCTION("""COMPUTED_VALUE"""),960.69)</f>
        <v>960.69</v>
      </c>
    </row>
    <row r="115">
      <c r="A115" s="5">
        <f>IFERROR(__xludf.DUMMYFUNCTION("""COMPUTED_VALUE"""),45093.64583333333)</f>
        <v>45093.64583</v>
      </c>
      <c r="B115" s="5">
        <f>IFERROR(__xludf.DUMMYFUNCTION("""COMPUTED_VALUE"""),983.01)</f>
        <v>983.01</v>
      </c>
    </row>
    <row r="116">
      <c r="A116" s="5">
        <f>IFERROR(__xludf.DUMMYFUNCTION("""COMPUTED_VALUE"""),45096.64583333333)</f>
        <v>45096.64583</v>
      </c>
      <c r="B116" s="5">
        <f>IFERROR(__xludf.DUMMYFUNCTION("""COMPUTED_VALUE"""),975.8)</f>
        <v>975.8</v>
      </c>
    </row>
    <row r="117">
      <c r="A117" s="5">
        <f>IFERROR(__xludf.DUMMYFUNCTION("""COMPUTED_VALUE"""),45097.64583333333)</f>
        <v>45097.64583</v>
      </c>
      <c r="B117" s="5">
        <f>IFERROR(__xludf.DUMMYFUNCTION("""COMPUTED_VALUE"""),980.24)</f>
        <v>980.24</v>
      </c>
    </row>
    <row r="118">
      <c r="A118" s="5">
        <f>IFERROR(__xludf.DUMMYFUNCTION("""COMPUTED_VALUE"""),45098.64583333333)</f>
        <v>45098.64583</v>
      </c>
      <c r="B118" s="5">
        <f>IFERROR(__xludf.DUMMYFUNCTION("""COMPUTED_VALUE"""),982.08)</f>
        <v>982.08</v>
      </c>
    </row>
    <row r="119">
      <c r="A119" s="5">
        <f>IFERROR(__xludf.DUMMYFUNCTION("""COMPUTED_VALUE"""),45099.64583333333)</f>
        <v>45099.64583</v>
      </c>
      <c r="B119" s="5">
        <f>IFERROR(__xludf.DUMMYFUNCTION("""COMPUTED_VALUE"""),979.89)</f>
        <v>979.89</v>
      </c>
    </row>
    <row r="120">
      <c r="A120" s="5">
        <f>IFERROR(__xludf.DUMMYFUNCTION("""COMPUTED_VALUE"""),45100.64583333333)</f>
        <v>45100.64583</v>
      </c>
      <c r="B120" s="5">
        <f>IFERROR(__xludf.DUMMYFUNCTION("""COMPUTED_VALUE"""),998.78)</f>
        <v>998.78</v>
      </c>
    </row>
    <row r="121">
      <c r="A121" s="5">
        <f>IFERROR(__xludf.DUMMYFUNCTION("""COMPUTED_VALUE"""),45103.64583333333)</f>
        <v>45103.64583</v>
      </c>
      <c r="B121" s="5">
        <f>IFERROR(__xludf.DUMMYFUNCTION("""COMPUTED_VALUE"""),1008.32)</f>
        <v>1008.32</v>
      </c>
    </row>
    <row r="122">
      <c r="A122" s="5">
        <f>IFERROR(__xludf.DUMMYFUNCTION("""COMPUTED_VALUE"""),45104.64583333333)</f>
        <v>45104.64583</v>
      </c>
      <c r="B122" s="5">
        <f>IFERROR(__xludf.DUMMYFUNCTION("""COMPUTED_VALUE"""),1005.12)</f>
        <v>1005.12</v>
      </c>
    </row>
    <row r="123">
      <c r="A123" s="5">
        <f>IFERROR(__xludf.DUMMYFUNCTION("""COMPUTED_VALUE"""),45105.64583333333)</f>
        <v>45105.64583</v>
      </c>
      <c r="B123" s="5">
        <f>IFERROR(__xludf.DUMMYFUNCTION("""COMPUTED_VALUE"""),1021.57)</f>
        <v>1021.57</v>
      </c>
    </row>
    <row r="124">
      <c r="A124" s="5">
        <f>IFERROR(__xludf.DUMMYFUNCTION("""COMPUTED_VALUE"""),45107.64583333333)</f>
        <v>45107.64583</v>
      </c>
      <c r="B124" s="5">
        <f>IFERROR(__xludf.DUMMYFUNCTION("""COMPUTED_VALUE"""),1031.92)</f>
        <v>1031.92</v>
      </c>
    </row>
    <row r="125">
      <c r="A125" s="5">
        <f>IFERROR(__xludf.DUMMYFUNCTION("""COMPUTED_VALUE"""),45110.64583333333)</f>
        <v>45110.64583</v>
      </c>
      <c r="B125" s="5">
        <f>IFERROR(__xludf.DUMMYFUNCTION("""COMPUTED_VALUE"""),1019.66)</f>
        <v>1019.66</v>
      </c>
    </row>
    <row r="126">
      <c r="A126" s="5">
        <f>IFERROR(__xludf.DUMMYFUNCTION("""COMPUTED_VALUE"""),45111.64583333333)</f>
        <v>45111.64583</v>
      </c>
      <c r="B126" s="5">
        <f>IFERROR(__xludf.DUMMYFUNCTION("""COMPUTED_VALUE"""),1037.68)</f>
        <v>1037.68</v>
      </c>
    </row>
    <row r="127">
      <c r="A127" s="5">
        <f>IFERROR(__xludf.DUMMYFUNCTION("""COMPUTED_VALUE"""),45112.64583333333)</f>
        <v>45112.64583</v>
      </c>
      <c r="B127" s="5">
        <f>IFERROR(__xludf.DUMMYFUNCTION("""COMPUTED_VALUE"""),1035.67)</f>
        <v>1035.67</v>
      </c>
    </row>
    <row r="128">
      <c r="A128" s="5">
        <f>IFERROR(__xludf.DUMMYFUNCTION("""COMPUTED_VALUE"""),45113.64583333333)</f>
        <v>45113.64583</v>
      </c>
      <c r="B128" s="5">
        <f>IFERROR(__xludf.DUMMYFUNCTION("""COMPUTED_VALUE"""),1046.36)</f>
        <v>1046.36</v>
      </c>
    </row>
    <row r="129">
      <c r="A129" s="5">
        <f>IFERROR(__xludf.DUMMYFUNCTION("""COMPUTED_VALUE"""),45114.64583333333)</f>
        <v>45114.64583</v>
      </c>
      <c r="B129" s="5">
        <f>IFERROR(__xludf.DUMMYFUNCTION("""COMPUTED_VALUE"""),1036.5)</f>
        <v>1036.5</v>
      </c>
    </row>
    <row r="130">
      <c r="A130" s="5">
        <f>IFERROR(__xludf.DUMMYFUNCTION("""COMPUTED_VALUE"""),45117.64583333333)</f>
        <v>45117.64583</v>
      </c>
      <c r="B130" s="5">
        <f>IFERROR(__xludf.DUMMYFUNCTION("""COMPUTED_VALUE"""),1030.99)</f>
        <v>1030.99</v>
      </c>
    </row>
    <row r="131">
      <c r="A131" s="5">
        <f>IFERROR(__xludf.DUMMYFUNCTION("""COMPUTED_VALUE"""),45118.64583333333)</f>
        <v>45118.64583</v>
      </c>
      <c r="B131" s="5">
        <f>IFERROR(__xludf.DUMMYFUNCTION("""COMPUTED_VALUE"""),1033.17)</f>
        <v>1033.17</v>
      </c>
    </row>
    <row r="132">
      <c r="A132" s="5">
        <f>IFERROR(__xludf.DUMMYFUNCTION("""COMPUTED_VALUE"""),45119.64583333333)</f>
        <v>45119.64583</v>
      </c>
      <c r="B132" s="5">
        <f>IFERROR(__xludf.DUMMYFUNCTION("""COMPUTED_VALUE"""),1037.8)</f>
        <v>1037.8</v>
      </c>
    </row>
    <row r="133">
      <c r="A133" s="5">
        <f>IFERROR(__xludf.DUMMYFUNCTION("""COMPUTED_VALUE"""),45120.64583333333)</f>
        <v>45120.64583</v>
      </c>
      <c r="B133" s="5">
        <f>IFERROR(__xludf.DUMMYFUNCTION("""COMPUTED_VALUE"""),1028.49)</f>
        <v>1028.49</v>
      </c>
    </row>
    <row r="134">
      <c r="A134" s="5">
        <f>IFERROR(__xludf.DUMMYFUNCTION("""COMPUTED_VALUE"""),45121.64583333333)</f>
        <v>45121.64583</v>
      </c>
      <c r="B134" s="5">
        <f>IFERROR(__xludf.DUMMYFUNCTION("""COMPUTED_VALUE"""),1018.41)</f>
        <v>1018.41</v>
      </c>
    </row>
    <row r="135">
      <c r="A135" s="5">
        <f>IFERROR(__xludf.DUMMYFUNCTION("""COMPUTED_VALUE"""),45124.64583333333)</f>
        <v>45124.64583</v>
      </c>
      <c r="B135" s="5">
        <f>IFERROR(__xludf.DUMMYFUNCTION("""COMPUTED_VALUE"""),1045.95)</f>
        <v>1045.95</v>
      </c>
    </row>
    <row r="136">
      <c r="A136" s="5">
        <f>IFERROR(__xludf.DUMMYFUNCTION("""COMPUTED_VALUE"""),45125.64583333333)</f>
        <v>45125.64583</v>
      </c>
      <c r="B136" s="5">
        <f>IFERROR(__xludf.DUMMYFUNCTION("""COMPUTED_VALUE"""),1038.2)</f>
        <v>1038.2</v>
      </c>
    </row>
    <row r="137">
      <c r="A137" s="5">
        <f>IFERROR(__xludf.DUMMYFUNCTION("""COMPUTED_VALUE"""),45126.64583333333)</f>
        <v>45126.64583</v>
      </c>
      <c r="B137" s="5">
        <f>IFERROR(__xludf.DUMMYFUNCTION("""COMPUTED_VALUE"""),1044.27)</f>
        <v>1044.27</v>
      </c>
    </row>
    <row r="138">
      <c r="A138" s="5">
        <f>IFERROR(__xludf.DUMMYFUNCTION("""COMPUTED_VALUE"""),45127.64583333333)</f>
        <v>45127.64583</v>
      </c>
      <c r="B138" s="5">
        <f>IFERROR(__xludf.DUMMYFUNCTION("""COMPUTED_VALUE"""),1067.86)</f>
        <v>1067.86</v>
      </c>
    </row>
    <row r="139">
      <c r="A139" s="5">
        <f>IFERROR(__xludf.DUMMYFUNCTION("""COMPUTED_VALUE"""),45128.64583333333)</f>
        <v>45128.64583</v>
      </c>
      <c r="B139" s="5">
        <f>IFERROR(__xludf.DUMMYFUNCTION("""COMPUTED_VALUE"""),1057.64)</f>
        <v>1057.64</v>
      </c>
    </row>
    <row r="140">
      <c r="A140" s="5">
        <f>IFERROR(__xludf.DUMMYFUNCTION("""COMPUTED_VALUE"""),45131.64583333333)</f>
        <v>45131.64583</v>
      </c>
      <c r="B140" s="5">
        <f>IFERROR(__xludf.DUMMYFUNCTION("""COMPUTED_VALUE"""),1078.34)</f>
        <v>1078.34</v>
      </c>
    </row>
    <row r="141">
      <c r="A141" s="5">
        <f>IFERROR(__xludf.DUMMYFUNCTION("""COMPUTED_VALUE"""),45132.64583333333)</f>
        <v>45132.64583</v>
      </c>
      <c r="B141" s="5">
        <f>IFERROR(__xludf.DUMMYFUNCTION("""COMPUTED_VALUE"""),1085.08)</f>
        <v>1085.08</v>
      </c>
    </row>
    <row r="142">
      <c r="A142" s="5">
        <f>IFERROR(__xludf.DUMMYFUNCTION("""COMPUTED_VALUE"""),45133.64583333333)</f>
        <v>45133.64583</v>
      </c>
      <c r="B142" s="5">
        <f>IFERROR(__xludf.DUMMYFUNCTION("""COMPUTED_VALUE"""),1095.13)</f>
        <v>1095.13</v>
      </c>
    </row>
    <row r="143">
      <c r="A143" s="5">
        <f>IFERROR(__xludf.DUMMYFUNCTION("""COMPUTED_VALUE"""),45134.64583333333)</f>
        <v>45134.64583</v>
      </c>
      <c r="B143" s="5">
        <f>IFERROR(__xludf.DUMMYFUNCTION("""COMPUTED_VALUE"""),1101.4)</f>
        <v>1101.4</v>
      </c>
    </row>
    <row r="144">
      <c r="A144" s="5">
        <f>IFERROR(__xludf.DUMMYFUNCTION("""COMPUTED_VALUE"""),45135.64583333333)</f>
        <v>45135.64583</v>
      </c>
      <c r="B144" s="5">
        <f>IFERROR(__xludf.DUMMYFUNCTION("""COMPUTED_VALUE"""),1116.6)</f>
        <v>1116.6</v>
      </c>
    </row>
    <row r="145">
      <c r="A145" s="5">
        <f>IFERROR(__xludf.DUMMYFUNCTION("""COMPUTED_VALUE"""),45138.64583333333)</f>
        <v>45138.64583</v>
      </c>
      <c r="B145" s="5">
        <f>IFERROR(__xludf.DUMMYFUNCTION("""COMPUTED_VALUE"""),1128.09)</f>
        <v>1128.09</v>
      </c>
    </row>
    <row r="146">
      <c r="A146" s="5">
        <f>IFERROR(__xludf.DUMMYFUNCTION("""COMPUTED_VALUE"""),45139.64583333333)</f>
        <v>45139.64583</v>
      </c>
      <c r="B146" s="5">
        <f>IFERROR(__xludf.DUMMYFUNCTION("""COMPUTED_VALUE"""),1133.41)</f>
        <v>1133.41</v>
      </c>
    </row>
    <row r="147">
      <c r="A147" s="5">
        <f>IFERROR(__xludf.DUMMYFUNCTION("""COMPUTED_VALUE"""),45140.64583333333)</f>
        <v>45140.64583</v>
      </c>
      <c r="B147" s="5">
        <f>IFERROR(__xludf.DUMMYFUNCTION("""COMPUTED_VALUE"""),1132.09)</f>
        <v>1132.09</v>
      </c>
    </row>
    <row r="148">
      <c r="A148" s="5">
        <f>IFERROR(__xludf.DUMMYFUNCTION("""COMPUTED_VALUE"""),45141.64583333333)</f>
        <v>45141.64583</v>
      </c>
      <c r="B148" s="5">
        <f>IFERROR(__xludf.DUMMYFUNCTION("""COMPUTED_VALUE"""),1131.9)</f>
        <v>1131.9</v>
      </c>
    </row>
    <row r="149">
      <c r="A149" s="5">
        <f>IFERROR(__xludf.DUMMYFUNCTION("""COMPUTED_VALUE"""),45142.64583333333)</f>
        <v>45142.64583</v>
      </c>
      <c r="B149" s="5">
        <f>IFERROR(__xludf.DUMMYFUNCTION("""COMPUTED_VALUE"""),1129.91)</f>
        <v>1129.91</v>
      </c>
    </row>
    <row r="150">
      <c r="A150" s="5">
        <f>IFERROR(__xludf.DUMMYFUNCTION("""COMPUTED_VALUE"""),45145.64583333333)</f>
        <v>45145.64583</v>
      </c>
      <c r="B150" s="5">
        <f>IFERROR(__xludf.DUMMYFUNCTION("""COMPUTED_VALUE"""),1126.14)</f>
        <v>1126.14</v>
      </c>
    </row>
    <row r="151">
      <c r="A151" s="5">
        <f>IFERROR(__xludf.DUMMYFUNCTION("""COMPUTED_VALUE"""),45146.64583333333)</f>
        <v>45146.64583</v>
      </c>
      <c r="B151" s="5">
        <f>IFERROR(__xludf.DUMMYFUNCTION("""COMPUTED_VALUE"""),1131.59)</f>
        <v>1131.59</v>
      </c>
    </row>
    <row r="152">
      <c r="A152" s="5">
        <f>IFERROR(__xludf.DUMMYFUNCTION("""COMPUTED_VALUE"""),45147.64583333333)</f>
        <v>45147.64583</v>
      </c>
      <c r="B152" s="5">
        <f>IFERROR(__xludf.DUMMYFUNCTION("""COMPUTED_VALUE"""),1174.2)</f>
        <v>1174.2</v>
      </c>
    </row>
    <row r="153">
      <c r="A153" s="5">
        <f>IFERROR(__xludf.DUMMYFUNCTION("""COMPUTED_VALUE"""),45148.64583333333)</f>
        <v>45148.64583</v>
      </c>
      <c r="B153" s="5">
        <f>IFERROR(__xludf.DUMMYFUNCTION("""COMPUTED_VALUE"""),1170.23)</f>
        <v>1170.23</v>
      </c>
    </row>
    <row r="154">
      <c r="A154" s="5">
        <f>IFERROR(__xludf.DUMMYFUNCTION("""COMPUTED_VALUE"""),45149.64583333333)</f>
        <v>45149.64583</v>
      </c>
      <c r="B154" s="5">
        <f>IFERROR(__xludf.DUMMYFUNCTION("""COMPUTED_VALUE"""),1164.6)</f>
        <v>1164.6</v>
      </c>
    </row>
    <row r="155">
      <c r="A155" s="5">
        <f>IFERROR(__xludf.DUMMYFUNCTION("""COMPUTED_VALUE"""),45152.64583333333)</f>
        <v>45152.64583</v>
      </c>
      <c r="B155" s="5">
        <f>IFERROR(__xludf.DUMMYFUNCTION("""COMPUTED_VALUE"""),1164.67)</f>
        <v>1164.67</v>
      </c>
    </row>
    <row r="156">
      <c r="A156" s="5">
        <f>IFERROR(__xludf.DUMMYFUNCTION("""COMPUTED_VALUE"""),45154.64583333333)</f>
        <v>45154.64583</v>
      </c>
      <c r="B156" s="5">
        <f>IFERROR(__xludf.DUMMYFUNCTION("""COMPUTED_VALUE"""),1171.57)</f>
        <v>1171.57</v>
      </c>
    </row>
    <row r="157">
      <c r="A157" s="5">
        <f>IFERROR(__xludf.DUMMYFUNCTION("""COMPUTED_VALUE"""),45155.64583333333)</f>
        <v>45155.64583</v>
      </c>
      <c r="B157" s="5">
        <f>IFERROR(__xludf.DUMMYFUNCTION("""COMPUTED_VALUE"""),1176.13)</f>
        <v>1176.13</v>
      </c>
    </row>
    <row r="158">
      <c r="A158" s="5">
        <f>IFERROR(__xludf.DUMMYFUNCTION("""COMPUTED_VALUE"""),45156.64583333333)</f>
        <v>45156.64583</v>
      </c>
      <c r="B158" s="5">
        <f>IFERROR(__xludf.DUMMYFUNCTION("""COMPUTED_VALUE"""),1174.89)</f>
        <v>1174.89</v>
      </c>
    </row>
    <row r="159">
      <c r="A159" s="5">
        <f>IFERROR(__xludf.DUMMYFUNCTION("""COMPUTED_VALUE"""),45159.64583333333)</f>
        <v>45159.64583</v>
      </c>
      <c r="B159" s="5">
        <f>IFERROR(__xludf.DUMMYFUNCTION("""COMPUTED_VALUE"""),1182.17)</f>
        <v>1182.17</v>
      </c>
    </row>
    <row r="160">
      <c r="A160" s="5">
        <f>IFERROR(__xludf.DUMMYFUNCTION("""COMPUTED_VALUE"""),45160.64583333333)</f>
        <v>45160.64583</v>
      </c>
      <c r="B160" s="5">
        <f>IFERROR(__xludf.DUMMYFUNCTION("""COMPUTED_VALUE"""),1185.11)</f>
        <v>1185.11</v>
      </c>
    </row>
    <row r="161">
      <c r="A161" s="5">
        <f>IFERROR(__xludf.DUMMYFUNCTION("""COMPUTED_VALUE"""),45161.64583333333)</f>
        <v>45161.64583</v>
      </c>
      <c r="B161" s="5">
        <f>IFERROR(__xludf.DUMMYFUNCTION("""COMPUTED_VALUE"""),1190.67)</f>
        <v>1190.67</v>
      </c>
    </row>
    <row r="162">
      <c r="A162" s="5">
        <f>IFERROR(__xludf.DUMMYFUNCTION("""COMPUTED_VALUE"""),45162.64583333333)</f>
        <v>45162.64583</v>
      </c>
      <c r="B162" s="5">
        <f>IFERROR(__xludf.DUMMYFUNCTION("""COMPUTED_VALUE"""),1181.43)</f>
        <v>1181.43</v>
      </c>
    </row>
    <row r="163">
      <c r="A163" s="5">
        <f>IFERROR(__xludf.DUMMYFUNCTION("""COMPUTED_VALUE"""),45163.64583333333)</f>
        <v>45163.64583</v>
      </c>
      <c r="B163" s="5">
        <f>IFERROR(__xludf.DUMMYFUNCTION("""COMPUTED_VALUE"""),1155.85)</f>
        <v>1155.85</v>
      </c>
    </row>
    <row r="164">
      <c r="A164" s="5">
        <f>IFERROR(__xludf.DUMMYFUNCTION("""COMPUTED_VALUE"""),45166.64583333333)</f>
        <v>45166.64583</v>
      </c>
      <c r="B164" s="5">
        <f>IFERROR(__xludf.DUMMYFUNCTION("""COMPUTED_VALUE"""),1155.18)</f>
        <v>1155.18</v>
      </c>
    </row>
    <row r="165">
      <c r="A165" s="5">
        <f>IFERROR(__xludf.DUMMYFUNCTION("""COMPUTED_VALUE"""),45167.64583333333)</f>
        <v>45167.64583</v>
      </c>
      <c r="B165" s="5">
        <f>IFERROR(__xludf.DUMMYFUNCTION("""COMPUTED_VALUE"""),1144.76)</f>
        <v>1144.76</v>
      </c>
    </row>
    <row r="166">
      <c r="A166" s="5">
        <f>IFERROR(__xludf.DUMMYFUNCTION("""COMPUTED_VALUE"""),45168.64583333333)</f>
        <v>45168.64583</v>
      </c>
      <c r="B166" s="5">
        <f>IFERROR(__xludf.DUMMYFUNCTION("""COMPUTED_VALUE"""),1129.95)</f>
        <v>1129.95</v>
      </c>
    </row>
    <row r="167">
      <c r="A167" s="5">
        <f>IFERROR(__xludf.DUMMYFUNCTION("""COMPUTED_VALUE"""),45169.64583333333)</f>
        <v>45169.64583</v>
      </c>
      <c r="B167" s="5">
        <f>IFERROR(__xludf.DUMMYFUNCTION("""COMPUTED_VALUE"""),1121.57)</f>
        <v>1121.57</v>
      </c>
    </row>
    <row r="168">
      <c r="A168" s="5">
        <f>IFERROR(__xludf.DUMMYFUNCTION("""COMPUTED_VALUE"""),45170.64583333333)</f>
        <v>45170.64583</v>
      </c>
      <c r="B168" s="5">
        <f>IFERROR(__xludf.DUMMYFUNCTION("""COMPUTED_VALUE"""),1115.71)</f>
        <v>1115.71</v>
      </c>
    </row>
    <row r="169">
      <c r="A169" s="5">
        <f>IFERROR(__xludf.DUMMYFUNCTION("""COMPUTED_VALUE"""),45173.64583333333)</f>
        <v>45173.64583</v>
      </c>
      <c r="B169" s="5">
        <f>IFERROR(__xludf.DUMMYFUNCTION("""COMPUTED_VALUE"""),1131.89)</f>
        <v>1131.89</v>
      </c>
    </row>
    <row r="170">
      <c r="A170" s="5">
        <f>IFERROR(__xludf.DUMMYFUNCTION("""COMPUTED_VALUE"""),45174.64583333333)</f>
        <v>45174.64583</v>
      </c>
      <c r="B170" s="5">
        <f>IFERROR(__xludf.DUMMYFUNCTION("""COMPUTED_VALUE"""),1115.78)</f>
        <v>1115.78</v>
      </c>
    </row>
    <row r="171">
      <c r="A171" s="5">
        <f>IFERROR(__xludf.DUMMYFUNCTION("""COMPUTED_VALUE"""),45175.64583333333)</f>
        <v>45175.64583</v>
      </c>
      <c r="B171" s="5">
        <f>IFERROR(__xludf.DUMMYFUNCTION("""COMPUTED_VALUE"""),1116.66)</f>
        <v>1116.66</v>
      </c>
    </row>
    <row r="172">
      <c r="A172" s="5">
        <f>IFERROR(__xludf.DUMMYFUNCTION("""COMPUTED_VALUE"""),45176.64583333333)</f>
        <v>45176.64583</v>
      </c>
      <c r="B172" s="5">
        <f>IFERROR(__xludf.DUMMYFUNCTION("""COMPUTED_VALUE"""),1123.03)</f>
        <v>1123.03</v>
      </c>
    </row>
    <row r="173">
      <c r="A173" s="5">
        <f>IFERROR(__xludf.DUMMYFUNCTION("""COMPUTED_VALUE"""),45177.64583333333)</f>
        <v>45177.64583</v>
      </c>
      <c r="B173" s="5">
        <f>IFERROR(__xludf.DUMMYFUNCTION("""COMPUTED_VALUE"""),1116.76)</f>
        <v>1116.76</v>
      </c>
    </row>
    <row r="174">
      <c r="A174" s="5">
        <f>IFERROR(__xludf.DUMMYFUNCTION("""COMPUTED_VALUE"""),45180.64583333333)</f>
        <v>45180.64583</v>
      </c>
      <c r="B174" s="5">
        <f>IFERROR(__xludf.DUMMYFUNCTION("""COMPUTED_VALUE"""),1122.76)</f>
        <v>1122.76</v>
      </c>
    </row>
    <row r="175">
      <c r="A175" s="5">
        <f>IFERROR(__xludf.DUMMYFUNCTION("""COMPUTED_VALUE"""),45181.64583333333)</f>
        <v>45181.64583</v>
      </c>
      <c r="B175" s="5">
        <f>IFERROR(__xludf.DUMMYFUNCTION("""COMPUTED_VALUE"""),1134.76)</f>
        <v>1134.76</v>
      </c>
    </row>
    <row r="176">
      <c r="A176" s="5">
        <f>IFERROR(__xludf.DUMMYFUNCTION("""COMPUTED_VALUE"""),45182.64583333333)</f>
        <v>45182.64583</v>
      </c>
      <c r="B176" s="5">
        <f>IFERROR(__xludf.DUMMYFUNCTION("""COMPUTED_VALUE"""),1147.78)</f>
        <v>1147.78</v>
      </c>
    </row>
    <row r="177">
      <c r="A177" s="5">
        <f>IFERROR(__xludf.DUMMYFUNCTION("""COMPUTED_VALUE"""),45183.64583333333)</f>
        <v>45183.64583</v>
      </c>
      <c r="B177" s="5">
        <f>IFERROR(__xludf.DUMMYFUNCTION("""COMPUTED_VALUE"""),1148.93)</f>
        <v>1148.93</v>
      </c>
    </row>
    <row r="178">
      <c r="A178" s="5">
        <f>IFERROR(__xludf.DUMMYFUNCTION("""COMPUTED_VALUE"""),45184.64583333333)</f>
        <v>45184.64583</v>
      </c>
      <c r="B178" s="5">
        <f>IFERROR(__xludf.DUMMYFUNCTION("""COMPUTED_VALUE"""),1163.9)</f>
        <v>1163.9</v>
      </c>
    </row>
    <row r="179">
      <c r="A179" s="5">
        <f>IFERROR(__xludf.DUMMYFUNCTION("""COMPUTED_VALUE"""),45187.64583333333)</f>
        <v>45187.64583</v>
      </c>
      <c r="B179" s="5">
        <f>IFERROR(__xludf.DUMMYFUNCTION("""COMPUTED_VALUE"""),1145.6)</f>
        <v>1145.6</v>
      </c>
    </row>
    <row r="180">
      <c r="A180" s="5">
        <f>IFERROR(__xludf.DUMMYFUNCTION("""COMPUTED_VALUE"""),45189.64583333333)</f>
        <v>45189.64583</v>
      </c>
      <c r="B180" s="5">
        <f>IFERROR(__xludf.DUMMYFUNCTION("""COMPUTED_VALUE"""),1123.01)</f>
        <v>1123.01</v>
      </c>
    </row>
    <row r="181">
      <c r="A181" s="5">
        <f>IFERROR(__xludf.DUMMYFUNCTION("""COMPUTED_VALUE"""),45190.64583333333)</f>
        <v>45190.64583</v>
      </c>
      <c r="B181" s="5">
        <f>IFERROR(__xludf.DUMMYFUNCTION("""COMPUTED_VALUE"""),1133.7)</f>
        <v>1133.7</v>
      </c>
    </row>
    <row r="182">
      <c r="A182" s="5">
        <f>IFERROR(__xludf.DUMMYFUNCTION("""COMPUTED_VALUE"""),45191.64583333333)</f>
        <v>45191.64583</v>
      </c>
      <c r="B182" s="5">
        <f>IFERROR(__xludf.DUMMYFUNCTION("""COMPUTED_VALUE"""),1103.41)</f>
        <v>1103.41</v>
      </c>
    </row>
    <row r="183">
      <c r="A183" s="5">
        <f>IFERROR(__xludf.DUMMYFUNCTION("""COMPUTED_VALUE"""),45194.64583333333)</f>
        <v>45194.64583</v>
      </c>
      <c r="B183" s="5">
        <f>IFERROR(__xludf.DUMMYFUNCTION("""COMPUTED_VALUE"""),1087.75)</f>
        <v>1087.75</v>
      </c>
    </row>
    <row r="184">
      <c r="A184" s="5">
        <f>IFERROR(__xludf.DUMMYFUNCTION("""COMPUTED_VALUE"""),45195.64583333333)</f>
        <v>45195.64583</v>
      </c>
      <c r="B184" s="5">
        <f>IFERROR(__xludf.DUMMYFUNCTION("""COMPUTED_VALUE"""),1093.55)</f>
        <v>1093.55</v>
      </c>
    </row>
    <row r="185">
      <c r="A185" s="5">
        <f>IFERROR(__xludf.DUMMYFUNCTION("""COMPUTED_VALUE"""),45196.64583333333)</f>
        <v>45196.64583</v>
      </c>
      <c r="B185" s="5">
        <f>IFERROR(__xludf.DUMMYFUNCTION("""COMPUTED_VALUE"""),1099.29)</f>
        <v>1099.29</v>
      </c>
    </row>
    <row r="186">
      <c r="A186" s="5">
        <f>IFERROR(__xludf.DUMMYFUNCTION("""COMPUTED_VALUE"""),45197.64583333333)</f>
        <v>45197.64583</v>
      </c>
      <c r="B186" s="5">
        <f>IFERROR(__xludf.DUMMYFUNCTION("""COMPUTED_VALUE"""),1085.82)</f>
        <v>1085.82</v>
      </c>
    </row>
    <row r="187">
      <c r="A187" s="5">
        <f>IFERROR(__xludf.DUMMYFUNCTION("""COMPUTED_VALUE"""),45198.64583333333)</f>
        <v>45198.64583</v>
      </c>
      <c r="B187" s="5">
        <f>IFERROR(__xludf.DUMMYFUNCTION("""COMPUTED_VALUE"""),1117.4)</f>
        <v>1117.4</v>
      </c>
    </row>
    <row r="188">
      <c r="A188" s="5">
        <f>IFERROR(__xludf.DUMMYFUNCTION("""COMPUTED_VALUE"""),45202.64583333333)</f>
        <v>45202.64583</v>
      </c>
      <c r="B188" s="5">
        <f>IFERROR(__xludf.DUMMYFUNCTION("""COMPUTED_VALUE"""),1092.34)</f>
        <v>1092.34</v>
      </c>
    </row>
    <row r="189">
      <c r="A189" s="5">
        <f>IFERROR(__xludf.DUMMYFUNCTION("""COMPUTED_VALUE"""),45203.64583333333)</f>
        <v>45203.64583</v>
      </c>
      <c r="B189" s="5">
        <f>IFERROR(__xludf.DUMMYFUNCTION("""COMPUTED_VALUE"""),1083.56)</f>
        <v>1083.56</v>
      </c>
    </row>
    <row r="190">
      <c r="A190" s="5">
        <f>IFERROR(__xludf.DUMMYFUNCTION("""COMPUTED_VALUE"""),45204.64583333333)</f>
        <v>45204.64583</v>
      </c>
      <c r="B190" s="5">
        <f>IFERROR(__xludf.DUMMYFUNCTION("""COMPUTED_VALUE"""),1081.45)</f>
        <v>1081.45</v>
      </c>
    </row>
    <row r="191">
      <c r="A191" s="5">
        <f>IFERROR(__xludf.DUMMYFUNCTION("""COMPUTED_VALUE"""),45205.64583333333)</f>
        <v>45205.64583</v>
      </c>
      <c r="B191" s="5">
        <f>IFERROR(__xludf.DUMMYFUNCTION("""COMPUTED_VALUE"""),1084.98)</f>
        <v>1084.98</v>
      </c>
    </row>
    <row r="192">
      <c r="A192" s="5">
        <f>IFERROR(__xludf.DUMMYFUNCTION("""COMPUTED_VALUE"""),45208.64583333333)</f>
        <v>45208.64583</v>
      </c>
      <c r="B192" s="5">
        <f>IFERROR(__xludf.DUMMYFUNCTION("""COMPUTED_VALUE"""),1098.97)</f>
        <v>1098.97</v>
      </c>
    </row>
    <row r="193">
      <c r="A193" s="5">
        <f>IFERROR(__xludf.DUMMYFUNCTION("""COMPUTED_VALUE"""),45209.64583333333)</f>
        <v>45209.64583</v>
      </c>
      <c r="B193" s="5">
        <f>IFERROR(__xludf.DUMMYFUNCTION("""COMPUTED_VALUE"""),1095.71)</f>
        <v>1095.71</v>
      </c>
    </row>
    <row r="194">
      <c r="A194" s="5">
        <f>IFERROR(__xludf.DUMMYFUNCTION("""COMPUTED_VALUE"""),45210.64583333333)</f>
        <v>45210.64583</v>
      </c>
      <c r="B194" s="5">
        <f>IFERROR(__xludf.DUMMYFUNCTION("""COMPUTED_VALUE"""),1113.52)</f>
        <v>1113.52</v>
      </c>
    </row>
    <row r="195">
      <c r="A195" s="5">
        <f>IFERROR(__xludf.DUMMYFUNCTION("""COMPUTED_VALUE"""),45211.64583333333)</f>
        <v>45211.64583</v>
      </c>
      <c r="B195" s="5">
        <f>IFERROR(__xludf.DUMMYFUNCTION("""COMPUTED_VALUE"""),1106.04)</f>
        <v>1106.04</v>
      </c>
    </row>
    <row r="196">
      <c r="A196" s="5">
        <f>IFERROR(__xludf.DUMMYFUNCTION("""COMPUTED_VALUE"""),45212.64583333333)</f>
        <v>45212.64583</v>
      </c>
      <c r="B196" s="5">
        <f>IFERROR(__xludf.DUMMYFUNCTION("""COMPUTED_VALUE"""),1092.04)</f>
        <v>1092.04</v>
      </c>
    </row>
    <row r="197">
      <c r="A197" s="5">
        <f>IFERROR(__xludf.DUMMYFUNCTION("""COMPUTED_VALUE"""),45215.64583333333)</f>
        <v>45215.64583</v>
      </c>
      <c r="B197" s="5">
        <f>IFERROR(__xludf.DUMMYFUNCTION("""COMPUTED_VALUE"""),1098.62)</f>
        <v>1098.62</v>
      </c>
    </row>
    <row r="198">
      <c r="A198" s="5">
        <f>IFERROR(__xludf.DUMMYFUNCTION("""COMPUTED_VALUE"""),45216.64583333333)</f>
        <v>45216.64583</v>
      </c>
      <c r="B198" s="5">
        <f>IFERROR(__xludf.DUMMYFUNCTION("""COMPUTED_VALUE"""),1108.82)</f>
        <v>1108.82</v>
      </c>
    </row>
    <row r="199">
      <c r="A199" s="5">
        <f>IFERROR(__xludf.DUMMYFUNCTION("""COMPUTED_VALUE"""),45217.64583333333)</f>
        <v>45217.64583</v>
      </c>
      <c r="B199" s="5">
        <f>IFERROR(__xludf.DUMMYFUNCTION("""COMPUTED_VALUE"""),1135.49)</f>
        <v>1135.49</v>
      </c>
    </row>
    <row r="200">
      <c r="A200" s="5">
        <f>IFERROR(__xludf.DUMMYFUNCTION("""COMPUTED_VALUE"""),45218.64583333333)</f>
        <v>45218.64583</v>
      </c>
      <c r="B200" s="5">
        <f>IFERROR(__xludf.DUMMYFUNCTION("""COMPUTED_VALUE"""),1126.18)</f>
        <v>1126.18</v>
      </c>
    </row>
    <row r="201">
      <c r="A201" s="5">
        <f>IFERROR(__xludf.DUMMYFUNCTION("""COMPUTED_VALUE"""),45219.64583333333)</f>
        <v>45219.64583</v>
      </c>
      <c r="B201" s="5">
        <f>IFERROR(__xludf.DUMMYFUNCTION("""COMPUTED_VALUE"""),1113.86)</f>
        <v>1113.86</v>
      </c>
    </row>
    <row r="202">
      <c r="A202" s="5">
        <f>IFERROR(__xludf.DUMMYFUNCTION("""COMPUTED_VALUE"""),45222.64583333333)</f>
        <v>45222.64583</v>
      </c>
      <c r="B202" s="5">
        <f>IFERROR(__xludf.DUMMYFUNCTION("""COMPUTED_VALUE"""),1110.39)</f>
        <v>1110.39</v>
      </c>
    </row>
    <row r="203">
      <c r="A203" s="5">
        <f>IFERROR(__xludf.DUMMYFUNCTION("""COMPUTED_VALUE"""),45224.64583333333)</f>
        <v>45224.64583</v>
      </c>
      <c r="B203" s="5">
        <f>IFERROR(__xludf.DUMMYFUNCTION("""COMPUTED_VALUE"""),1102.77)</f>
        <v>1102.77</v>
      </c>
    </row>
    <row r="204">
      <c r="A204" s="5">
        <f>IFERROR(__xludf.DUMMYFUNCTION("""COMPUTED_VALUE"""),45225.64583333333)</f>
        <v>45225.64583</v>
      </c>
      <c r="B204" s="5">
        <f>IFERROR(__xludf.DUMMYFUNCTION("""COMPUTED_VALUE"""),1084.39)</f>
        <v>1084.39</v>
      </c>
    </row>
    <row r="205">
      <c r="A205" s="5">
        <f>IFERROR(__xludf.DUMMYFUNCTION("""COMPUTED_VALUE"""),45226.64583333333)</f>
        <v>45226.64583</v>
      </c>
      <c r="B205" s="5">
        <f>IFERROR(__xludf.DUMMYFUNCTION("""COMPUTED_VALUE"""),1079.46)</f>
        <v>1079.46</v>
      </c>
    </row>
    <row r="206">
      <c r="A206" s="5">
        <f>IFERROR(__xludf.DUMMYFUNCTION("""COMPUTED_VALUE"""),45229.64583333333)</f>
        <v>45229.64583</v>
      </c>
      <c r="B206" s="5">
        <f>IFERROR(__xludf.DUMMYFUNCTION("""COMPUTED_VALUE"""),1069.07)</f>
        <v>1069.07</v>
      </c>
    </row>
    <row r="207">
      <c r="A207" s="5">
        <f>IFERROR(__xludf.DUMMYFUNCTION("""COMPUTED_VALUE"""),45230.64583333333)</f>
        <v>45230.64583</v>
      </c>
      <c r="B207" s="5">
        <f>IFERROR(__xludf.DUMMYFUNCTION("""COMPUTED_VALUE"""),1073.51)</f>
        <v>1073.51</v>
      </c>
    </row>
    <row r="208">
      <c r="A208" s="5">
        <f>IFERROR(__xludf.DUMMYFUNCTION("""COMPUTED_VALUE"""),45231.64583333333)</f>
        <v>45231.64583</v>
      </c>
      <c r="B208" s="5">
        <f>IFERROR(__xludf.DUMMYFUNCTION("""COMPUTED_VALUE"""),1069.29)</f>
        <v>1069.29</v>
      </c>
    </row>
    <row r="209">
      <c r="A209" s="5">
        <f>IFERROR(__xludf.DUMMYFUNCTION("""COMPUTED_VALUE"""),45232.64583333333)</f>
        <v>45232.64583</v>
      </c>
      <c r="B209" s="5">
        <f>IFERROR(__xludf.DUMMYFUNCTION("""COMPUTED_VALUE"""),1067.7)</f>
        <v>1067.7</v>
      </c>
    </row>
    <row r="210">
      <c r="A210" s="5">
        <f>IFERROR(__xludf.DUMMYFUNCTION("""COMPUTED_VALUE"""),45233.64583333333)</f>
        <v>45233.64583</v>
      </c>
      <c r="B210" s="5">
        <f>IFERROR(__xludf.DUMMYFUNCTION("""COMPUTED_VALUE"""),1052.61)</f>
        <v>1052.61</v>
      </c>
    </row>
    <row r="211">
      <c r="A211" s="5">
        <f>IFERROR(__xludf.DUMMYFUNCTION("""COMPUTED_VALUE"""),45236.64583333333)</f>
        <v>45236.64583</v>
      </c>
      <c r="B211" s="5">
        <f>IFERROR(__xludf.DUMMYFUNCTION("""COMPUTED_VALUE"""),1067.62)</f>
        <v>1067.62</v>
      </c>
    </row>
    <row r="212">
      <c r="A212" s="5">
        <f>IFERROR(__xludf.DUMMYFUNCTION("""COMPUTED_VALUE"""),45237.64583333333)</f>
        <v>45237.64583</v>
      </c>
      <c r="B212" s="5">
        <f>IFERROR(__xludf.DUMMYFUNCTION("""COMPUTED_VALUE"""),1080.87)</f>
        <v>1080.87</v>
      </c>
    </row>
    <row r="213">
      <c r="A213" s="5">
        <f>IFERROR(__xludf.DUMMYFUNCTION("""COMPUTED_VALUE"""),45238.64583333333)</f>
        <v>45238.64583</v>
      </c>
      <c r="B213" s="5">
        <f>IFERROR(__xludf.DUMMYFUNCTION("""COMPUTED_VALUE"""),1090.71)</f>
        <v>1090.71</v>
      </c>
    </row>
    <row r="214">
      <c r="A214" s="5">
        <f>IFERROR(__xludf.DUMMYFUNCTION("""COMPUTED_VALUE"""),45239.64583333333)</f>
        <v>45239.64583</v>
      </c>
      <c r="B214" s="5">
        <f>IFERROR(__xludf.DUMMYFUNCTION("""COMPUTED_VALUE"""),1091.59)</f>
        <v>1091.59</v>
      </c>
    </row>
    <row r="215">
      <c r="A215" s="5">
        <f>IFERROR(__xludf.DUMMYFUNCTION("""COMPUTED_VALUE"""),45240.64583333333)</f>
        <v>45240.64583</v>
      </c>
      <c r="B215" s="5">
        <f>IFERROR(__xludf.DUMMYFUNCTION("""COMPUTED_VALUE"""),1084.98)</f>
        <v>1084.98</v>
      </c>
    </row>
    <row r="216">
      <c r="A216" s="5">
        <f>IFERROR(__xludf.DUMMYFUNCTION("""COMPUTED_VALUE"""),45243.64583333333)</f>
        <v>45243.64583</v>
      </c>
      <c r="B216" s="5">
        <f>IFERROR(__xludf.DUMMYFUNCTION("""COMPUTED_VALUE"""),1083.97)</f>
        <v>1083.97</v>
      </c>
    </row>
    <row r="217">
      <c r="A217" s="5">
        <f>IFERROR(__xludf.DUMMYFUNCTION("""COMPUTED_VALUE"""),45245.64583333333)</f>
        <v>45245.64583</v>
      </c>
      <c r="B217" s="5">
        <f>IFERROR(__xludf.DUMMYFUNCTION("""COMPUTED_VALUE"""),1083.99)</f>
        <v>1083.99</v>
      </c>
    </row>
    <row r="218">
      <c r="A218" s="5">
        <f>IFERROR(__xludf.DUMMYFUNCTION("""COMPUTED_VALUE"""),45246.64583333333)</f>
        <v>45246.64583</v>
      </c>
      <c r="B218" s="5">
        <f>IFERROR(__xludf.DUMMYFUNCTION("""COMPUTED_VALUE"""),1108.85)</f>
        <v>1108.85</v>
      </c>
    </row>
    <row r="219">
      <c r="A219" s="5">
        <f>IFERROR(__xludf.DUMMYFUNCTION("""COMPUTED_VALUE"""),45247.64583333333)</f>
        <v>45247.64583</v>
      </c>
      <c r="B219" s="5">
        <f>IFERROR(__xludf.DUMMYFUNCTION("""COMPUTED_VALUE"""),1122.31)</f>
        <v>1122.31</v>
      </c>
    </row>
    <row r="220">
      <c r="A220" s="5">
        <f>IFERROR(__xludf.DUMMYFUNCTION("""COMPUTED_VALUE"""),45250.64583333333)</f>
        <v>45250.64583</v>
      </c>
      <c r="B220" s="5">
        <f>IFERROR(__xludf.DUMMYFUNCTION("""COMPUTED_VALUE"""),1120.83)</f>
        <v>1120.83</v>
      </c>
    </row>
    <row r="221">
      <c r="A221" s="5">
        <f>IFERROR(__xludf.DUMMYFUNCTION("""COMPUTED_VALUE"""),45251.64583333333)</f>
        <v>45251.64583</v>
      </c>
      <c r="B221" s="5">
        <f>IFERROR(__xludf.DUMMYFUNCTION("""COMPUTED_VALUE"""),1129.29)</f>
        <v>1129.29</v>
      </c>
    </row>
    <row r="222">
      <c r="A222" s="5">
        <f>IFERROR(__xludf.DUMMYFUNCTION("""COMPUTED_VALUE"""),45252.64583333333)</f>
        <v>45252.64583</v>
      </c>
      <c r="B222" s="5">
        <f>IFERROR(__xludf.DUMMYFUNCTION("""COMPUTED_VALUE"""),1132.91)</f>
        <v>1132.91</v>
      </c>
    </row>
    <row r="223">
      <c r="A223" s="5">
        <f>IFERROR(__xludf.DUMMYFUNCTION("""COMPUTED_VALUE"""),45253.64583333333)</f>
        <v>45253.64583</v>
      </c>
      <c r="B223" s="5">
        <f>IFERROR(__xludf.DUMMYFUNCTION("""COMPUTED_VALUE"""),1128.93)</f>
        <v>1128.93</v>
      </c>
    </row>
    <row r="224">
      <c r="A224" s="5">
        <f>IFERROR(__xludf.DUMMYFUNCTION("""COMPUTED_VALUE"""),45254.64583333333)</f>
        <v>45254.64583</v>
      </c>
      <c r="B224" s="5">
        <f>IFERROR(__xludf.DUMMYFUNCTION("""COMPUTED_VALUE"""),1129.23)</f>
        <v>1129.23</v>
      </c>
    </row>
    <row r="225">
      <c r="A225" s="5">
        <f>IFERROR(__xludf.DUMMYFUNCTION("""COMPUTED_VALUE"""),45258.64583333333)</f>
        <v>45258.64583</v>
      </c>
      <c r="B225" s="5">
        <f>IFERROR(__xludf.DUMMYFUNCTION("""COMPUTED_VALUE"""),1135.16)</f>
        <v>1135.16</v>
      </c>
    </row>
    <row r="226">
      <c r="A226" s="5">
        <f>IFERROR(__xludf.DUMMYFUNCTION("""COMPUTED_VALUE"""),45259.64583333333)</f>
        <v>45259.64583</v>
      </c>
      <c r="B226" s="5">
        <f>IFERROR(__xludf.DUMMYFUNCTION("""COMPUTED_VALUE"""),1143.07)</f>
        <v>1143.07</v>
      </c>
    </row>
    <row r="227">
      <c r="A227" s="5">
        <f>IFERROR(__xludf.DUMMYFUNCTION("""COMPUTED_VALUE"""),45260.64583333333)</f>
        <v>45260.64583</v>
      </c>
      <c r="B227" s="5">
        <f>IFERROR(__xludf.DUMMYFUNCTION("""COMPUTED_VALUE"""),1157.63)</f>
        <v>1157.63</v>
      </c>
    </row>
    <row r="228">
      <c r="A228" s="5">
        <f>IFERROR(__xludf.DUMMYFUNCTION("""COMPUTED_VALUE"""),45261.64583333333)</f>
        <v>45261.64583</v>
      </c>
      <c r="B228" s="5">
        <f>IFERROR(__xludf.DUMMYFUNCTION("""COMPUTED_VALUE"""),1149.88)</f>
        <v>1149.88</v>
      </c>
    </row>
    <row r="229">
      <c r="A229" s="5">
        <f>IFERROR(__xludf.DUMMYFUNCTION("""COMPUTED_VALUE"""),45264.64583333333)</f>
        <v>45264.64583</v>
      </c>
      <c r="B229" s="5">
        <f>IFERROR(__xludf.DUMMYFUNCTION("""COMPUTED_VALUE"""),1151.2)</f>
        <v>1151.2</v>
      </c>
    </row>
    <row r="230">
      <c r="A230" s="5">
        <f>IFERROR(__xludf.DUMMYFUNCTION("""COMPUTED_VALUE"""),45265.64583333333)</f>
        <v>45265.64583</v>
      </c>
      <c r="B230" s="5">
        <f>IFERROR(__xludf.DUMMYFUNCTION("""COMPUTED_VALUE"""),1155.29)</f>
        <v>1155.29</v>
      </c>
    </row>
    <row r="231">
      <c r="A231" s="5">
        <f>IFERROR(__xludf.DUMMYFUNCTION("""COMPUTED_VALUE"""),45266.64583333333)</f>
        <v>45266.64583</v>
      </c>
      <c r="B231" s="5">
        <f>IFERROR(__xludf.DUMMYFUNCTION("""COMPUTED_VALUE"""),1146.07)</f>
        <v>1146.07</v>
      </c>
    </row>
    <row r="232">
      <c r="A232" s="5">
        <f>IFERROR(__xludf.DUMMYFUNCTION("""COMPUTED_VALUE"""),45267.64583333333)</f>
        <v>45267.64583</v>
      </c>
      <c r="B232" s="5">
        <f>IFERROR(__xludf.DUMMYFUNCTION("""COMPUTED_VALUE"""),1157.02)</f>
        <v>1157.02</v>
      </c>
    </row>
    <row r="233">
      <c r="A233" s="5">
        <f>IFERROR(__xludf.DUMMYFUNCTION("""COMPUTED_VALUE"""),45268.64583333333)</f>
        <v>45268.64583</v>
      </c>
      <c r="B233" s="5">
        <f>IFERROR(__xludf.DUMMYFUNCTION("""COMPUTED_VALUE"""),1152.78)</f>
        <v>1152.78</v>
      </c>
    </row>
    <row r="234">
      <c r="A234" s="5">
        <f>IFERROR(__xludf.DUMMYFUNCTION("""COMPUTED_VALUE"""),45271.64583333333)</f>
        <v>45271.64583</v>
      </c>
      <c r="B234" s="5">
        <f>IFERROR(__xludf.DUMMYFUNCTION("""COMPUTED_VALUE"""),1094.7)</f>
        <v>1094.7</v>
      </c>
    </row>
    <row r="235">
      <c r="A235" s="5">
        <f>IFERROR(__xludf.DUMMYFUNCTION("""COMPUTED_VALUE"""),45272.64583333333)</f>
        <v>45272.64583</v>
      </c>
      <c r="B235" s="5">
        <f>IFERROR(__xludf.DUMMYFUNCTION("""COMPUTED_VALUE"""),1108.07)</f>
        <v>1108.07</v>
      </c>
    </row>
    <row r="236">
      <c r="A236" s="5">
        <f>IFERROR(__xludf.DUMMYFUNCTION("""COMPUTED_VALUE"""),45273.64583333333)</f>
        <v>45273.64583</v>
      </c>
      <c r="B236" s="5">
        <f>IFERROR(__xludf.DUMMYFUNCTION("""COMPUTED_VALUE"""),1119.73)</f>
        <v>1119.73</v>
      </c>
    </row>
    <row r="237">
      <c r="A237" s="5">
        <f>IFERROR(__xludf.DUMMYFUNCTION("""COMPUTED_VALUE"""),45274.64583333333)</f>
        <v>45274.64583</v>
      </c>
      <c r="B237" s="5">
        <f>IFERROR(__xludf.DUMMYFUNCTION("""COMPUTED_VALUE"""),1114.67)</f>
        <v>1114.67</v>
      </c>
    </row>
    <row r="238">
      <c r="A238" s="5">
        <f>IFERROR(__xludf.DUMMYFUNCTION("""COMPUTED_VALUE"""),45275.64583333333)</f>
        <v>45275.64583</v>
      </c>
      <c r="B238" s="5">
        <f>IFERROR(__xludf.DUMMYFUNCTION("""COMPUTED_VALUE"""),1117.89)</f>
        <v>1117.89</v>
      </c>
    </row>
    <row r="239">
      <c r="A239" s="5">
        <f>IFERROR(__xludf.DUMMYFUNCTION("""COMPUTED_VALUE"""),45278.64583333333)</f>
        <v>45278.64583</v>
      </c>
      <c r="B239" s="5">
        <f>IFERROR(__xludf.DUMMYFUNCTION("""COMPUTED_VALUE"""),1118.21)</f>
        <v>1118.21</v>
      </c>
    </row>
    <row r="240">
      <c r="A240" s="5">
        <f>IFERROR(__xludf.DUMMYFUNCTION("""COMPUTED_VALUE"""),45279.64583333333)</f>
        <v>45279.64583</v>
      </c>
      <c r="B240" s="5">
        <f>IFERROR(__xludf.DUMMYFUNCTION("""COMPUTED_VALUE"""),1127.49)</f>
        <v>1127.49</v>
      </c>
    </row>
    <row r="241">
      <c r="A241" s="5">
        <f>IFERROR(__xludf.DUMMYFUNCTION("""COMPUTED_VALUE"""),45280.64583333333)</f>
        <v>45280.64583</v>
      </c>
      <c r="B241" s="5">
        <f>IFERROR(__xludf.DUMMYFUNCTION("""COMPUTED_VALUE"""),1115.83)</f>
        <v>1115.83</v>
      </c>
    </row>
    <row r="242">
      <c r="A242" s="5">
        <f>IFERROR(__xludf.DUMMYFUNCTION("""COMPUTED_VALUE"""),45281.64583333333)</f>
        <v>45281.64583</v>
      </c>
      <c r="B242" s="5">
        <f>IFERROR(__xludf.DUMMYFUNCTION("""COMPUTED_VALUE"""),1110.9)</f>
        <v>1110.9</v>
      </c>
    </row>
    <row r="243">
      <c r="A243" s="5">
        <f>IFERROR(__xludf.DUMMYFUNCTION("""COMPUTED_VALUE"""),45282.64583333333)</f>
        <v>45282.64583</v>
      </c>
      <c r="B243" s="5">
        <f>IFERROR(__xludf.DUMMYFUNCTION("""COMPUTED_VALUE"""),1125.54)</f>
        <v>1125.54</v>
      </c>
    </row>
    <row r="244">
      <c r="A244" s="5">
        <f>IFERROR(__xludf.DUMMYFUNCTION("""COMPUTED_VALUE"""),45286.64583333333)</f>
        <v>45286.64583</v>
      </c>
      <c r="B244" s="5">
        <f>IFERROR(__xludf.DUMMYFUNCTION("""COMPUTED_VALUE"""),1126.43)</f>
        <v>1126.43</v>
      </c>
    </row>
    <row r="245">
      <c r="A245" s="5">
        <f>IFERROR(__xludf.DUMMYFUNCTION("""COMPUTED_VALUE"""),45287.64583333333)</f>
        <v>45287.64583</v>
      </c>
      <c r="B245" s="5">
        <f>IFERROR(__xludf.DUMMYFUNCTION("""COMPUTED_VALUE"""),1142.9)</f>
        <v>1142.9</v>
      </c>
    </row>
    <row r="246">
      <c r="A246" s="5">
        <f>IFERROR(__xludf.DUMMYFUNCTION("""COMPUTED_VALUE"""),45288.64583333333)</f>
        <v>45288.64583</v>
      </c>
      <c r="B246" s="5">
        <f>IFERROR(__xludf.DUMMYFUNCTION("""COMPUTED_VALUE"""),1171.71)</f>
        <v>1171.71</v>
      </c>
    </row>
    <row r="247">
      <c r="A247" s="5">
        <f>IFERROR(__xludf.DUMMYFUNCTION("""COMPUTED_VALUE"""),45289.64583333333)</f>
        <v>45289.64583</v>
      </c>
      <c r="B247" s="5">
        <f>IFERROR(__xludf.DUMMYFUNCTION("""COMPUTED_VALUE"""),1159.58)</f>
        <v>1159.58</v>
      </c>
    </row>
    <row r="248">
      <c r="A248" s="5">
        <f>IFERROR(__xludf.DUMMYFUNCTION("""COMPUTED_VALUE"""),45292.64583333333)</f>
        <v>45292.64583</v>
      </c>
      <c r="B248" s="5">
        <f>IFERROR(__xludf.DUMMYFUNCTION("""COMPUTED_VALUE"""),1164.33)</f>
        <v>1164.33</v>
      </c>
    </row>
    <row r="249">
      <c r="A249" s="5">
        <f>IFERROR(__xludf.DUMMYFUNCTION("""COMPUTED_VALUE"""),45293.64583333333)</f>
        <v>45293.64583</v>
      </c>
      <c r="B249" s="5">
        <f>IFERROR(__xludf.DUMMYFUNCTION("""COMPUTED_VALUE"""),1185.36)</f>
        <v>1185.36</v>
      </c>
    </row>
    <row r="250">
      <c r="A250" s="5">
        <f>IFERROR(__xludf.DUMMYFUNCTION("""COMPUTED_VALUE"""),45294.64583333333)</f>
        <v>45294.64583</v>
      </c>
      <c r="B250" s="5">
        <f>IFERROR(__xludf.DUMMYFUNCTION("""COMPUTED_VALUE"""),1186.38)</f>
        <v>1186.38</v>
      </c>
    </row>
    <row r="251">
      <c r="A251" s="5">
        <f>IFERROR(__xludf.DUMMYFUNCTION("""COMPUTED_VALUE"""),45295.64583333333)</f>
        <v>45295.64583</v>
      </c>
      <c r="B251" s="5">
        <f>IFERROR(__xludf.DUMMYFUNCTION("""COMPUTED_VALUE"""),1168.44)</f>
        <v>1168.44</v>
      </c>
    </row>
    <row r="252">
      <c r="A252" s="5">
        <f>IFERROR(__xludf.DUMMYFUNCTION("""COMPUTED_VALUE"""),45296.64583333333)</f>
        <v>45296.64583</v>
      </c>
      <c r="B252" s="5">
        <f>IFERROR(__xludf.DUMMYFUNCTION("""COMPUTED_VALUE"""),1167.13)</f>
        <v>1167.13</v>
      </c>
    </row>
    <row r="253">
      <c r="A253" s="5">
        <f>IFERROR(__xludf.DUMMYFUNCTION("""COMPUTED_VALUE"""),45299.64583333333)</f>
        <v>45299.64583</v>
      </c>
      <c r="B253" s="5">
        <f>IFERROR(__xludf.DUMMYFUNCTION("""COMPUTED_VALUE"""),1152.27)</f>
        <v>1152.27</v>
      </c>
    </row>
    <row r="254">
      <c r="A254" s="5">
        <f>IFERROR(__xludf.DUMMYFUNCTION("""COMPUTED_VALUE"""),45300.64583333333)</f>
        <v>45300.64583</v>
      </c>
      <c r="B254" s="5">
        <f>IFERROR(__xludf.DUMMYFUNCTION("""COMPUTED_VALUE"""),1149.96)</f>
        <v>1149.96</v>
      </c>
    </row>
    <row r="255">
      <c r="A255" s="5">
        <f>IFERROR(__xludf.DUMMYFUNCTION("""COMPUTED_VALUE"""),45301.64583333333)</f>
        <v>45301.64583</v>
      </c>
      <c r="B255" s="5">
        <f>IFERROR(__xludf.DUMMYFUNCTION("""COMPUTED_VALUE"""),1157.44)</f>
        <v>1157.44</v>
      </c>
    </row>
    <row r="256">
      <c r="A256" s="5">
        <f>IFERROR(__xludf.DUMMYFUNCTION("""COMPUTED_VALUE"""),45302.64583333333)</f>
        <v>45302.64583</v>
      </c>
      <c r="B256" s="5">
        <f>IFERROR(__xludf.DUMMYFUNCTION("""COMPUTED_VALUE"""),1138.49)</f>
        <v>1138.49</v>
      </c>
    </row>
    <row r="257">
      <c r="A257" s="5">
        <f>IFERROR(__xludf.DUMMYFUNCTION("""COMPUTED_VALUE"""),45303.64583333333)</f>
        <v>45303.64583</v>
      </c>
      <c r="B257" s="5">
        <f>IFERROR(__xludf.DUMMYFUNCTION("""COMPUTED_VALUE"""),1137.77)</f>
        <v>1137.77</v>
      </c>
    </row>
    <row r="258">
      <c r="A258" s="5">
        <f>IFERROR(__xludf.DUMMYFUNCTION("""COMPUTED_VALUE"""),45306.64583333333)</f>
        <v>45306.64583</v>
      </c>
      <c r="B258" s="5">
        <f>IFERROR(__xludf.DUMMYFUNCTION("""COMPUTED_VALUE"""),1156.65)</f>
        <v>1156.65</v>
      </c>
    </row>
    <row r="259">
      <c r="A259" s="5">
        <f>IFERROR(__xludf.DUMMYFUNCTION("""COMPUTED_VALUE"""),45307.64583333333)</f>
        <v>45307.64583</v>
      </c>
      <c r="B259" s="5">
        <f>IFERROR(__xludf.DUMMYFUNCTION("""COMPUTED_VALUE"""),1151.63)</f>
        <v>1151.63</v>
      </c>
    </row>
    <row r="260">
      <c r="A260" s="5">
        <f>IFERROR(__xludf.DUMMYFUNCTION("""COMPUTED_VALUE"""),45308.64583333333)</f>
        <v>45308.64583</v>
      </c>
      <c r="B260" s="5">
        <f>IFERROR(__xludf.DUMMYFUNCTION("""COMPUTED_VALUE"""),1129.99)</f>
        <v>1129.99</v>
      </c>
    </row>
    <row r="261">
      <c r="A261" s="5">
        <f>IFERROR(__xludf.DUMMYFUNCTION("""COMPUTED_VALUE"""),45309.64583333333)</f>
        <v>45309.64583</v>
      </c>
      <c r="B261" s="5">
        <f>IFERROR(__xludf.DUMMYFUNCTION("""COMPUTED_VALUE"""),1129.99)</f>
        <v>1129.99</v>
      </c>
    </row>
    <row r="262">
      <c r="A262" s="5">
        <f>IFERROR(__xludf.DUMMYFUNCTION("""COMPUTED_VALUE"""),45310.64583333333)</f>
        <v>45310.64583</v>
      </c>
      <c r="B262" s="5">
        <f>IFERROR(__xludf.DUMMYFUNCTION("""COMPUTED_VALUE"""),1133.64)</f>
        <v>1133.64</v>
      </c>
    </row>
    <row r="263">
      <c r="A263" s="5">
        <f>IFERROR(__xludf.DUMMYFUNCTION("""COMPUTED_VALUE"""),45314.64583333333)</f>
        <v>45314.64583</v>
      </c>
      <c r="B263" s="5">
        <f>IFERROR(__xludf.DUMMYFUNCTION("""COMPUTED_VALUE"""),1134.88)</f>
        <v>1134.88</v>
      </c>
    </row>
    <row r="264">
      <c r="A264" s="5">
        <f>IFERROR(__xludf.DUMMYFUNCTION("""COMPUTED_VALUE"""),45315.64583333333)</f>
        <v>45315.64583</v>
      </c>
      <c r="B264" s="5">
        <f>IFERROR(__xludf.DUMMYFUNCTION("""COMPUTED_VALUE"""),1180.42)</f>
        <v>1180.42</v>
      </c>
    </row>
    <row r="265">
      <c r="A265" s="5">
        <f>IFERROR(__xludf.DUMMYFUNCTION("""COMPUTED_VALUE"""),45316.64583333333)</f>
        <v>45316.64583</v>
      </c>
      <c r="B265" s="5">
        <f>IFERROR(__xludf.DUMMYFUNCTION("""COMPUTED_VALUE"""),1171.1)</f>
        <v>1171.1</v>
      </c>
    </row>
    <row r="266">
      <c r="A266" s="5">
        <f>IFERROR(__xludf.DUMMYFUNCTION("""COMPUTED_VALUE"""),45320.64583333333)</f>
        <v>45320.64583</v>
      </c>
      <c r="B266" s="5">
        <f>IFERROR(__xludf.DUMMYFUNCTION("""COMPUTED_VALUE"""),1168.74)</f>
        <v>1168.74</v>
      </c>
    </row>
    <row r="267">
      <c r="A267" s="5">
        <f>IFERROR(__xludf.DUMMYFUNCTION("""COMPUTED_VALUE"""),45321.64583333333)</f>
        <v>45321.64583</v>
      </c>
      <c r="B267" s="5">
        <f>IFERROR(__xludf.DUMMYFUNCTION("""COMPUTED_VALUE"""),1168.19)</f>
        <v>1168.19</v>
      </c>
    </row>
    <row r="268">
      <c r="A268" s="5">
        <f>IFERROR(__xludf.DUMMYFUNCTION("""COMPUTED_VALUE"""),45322.64583333333)</f>
        <v>45322.64583</v>
      </c>
      <c r="B268" s="5">
        <f>IFERROR(__xludf.DUMMYFUNCTION("""COMPUTED_VALUE"""),1224.23)</f>
        <v>1224.23</v>
      </c>
    </row>
    <row r="269">
      <c r="A269" s="5">
        <f>IFERROR(__xludf.DUMMYFUNCTION("""COMPUTED_VALUE"""),45323.64583333333)</f>
        <v>45323.64583</v>
      </c>
      <c r="B269" s="5">
        <f>IFERROR(__xludf.DUMMYFUNCTION("""COMPUTED_VALUE"""),1198.63)</f>
        <v>1198.63</v>
      </c>
    </row>
    <row r="270">
      <c r="A270" s="5">
        <f>IFERROR(__xludf.DUMMYFUNCTION("""COMPUTED_VALUE"""),45324.64583333333)</f>
        <v>45324.64583</v>
      </c>
      <c r="B270" s="5">
        <f>IFERROR(__xludf.DUMMYFUNCTION("""COMPUTED_VALUE"""),1207.9)</f>
        <v>1207.9</v>
      </c>
    </row>
    <row r="271">
      <c r="A271" s="5">
        <f>IFERROR(__xludf.DUMMYFUNCTION("""COMPUTED_VALUE"""),45327.64583333333)</f>
        <v>45327.64583</v>
      </c>
      <c r="B271" s="5">
        <f>IFERROR(__xludf.DUMMYFUNCTION("""COMPUTED_VALUE"""),1218.89)</f>
        <v>1218.89</v>
      </c>
    </row>
    <row r="272">
      <c r="A272" s="5">
        <f>IFERROR(__xludf.DUMMYFUNCTION("""COMPUTED_VALUE"""),45328.64583333333)</f>
        <v>45328.64583</v>
      </c>
      <c r="B272" s="5">
        <f>IFERROR(__xludf.DUMMYFUNCTION("""COMPUTED_VALUE"""),1233.32)</f>
        <v>1233.32</v>
      </c>
    </row>
    <row r="273">
      <c r="A273" s="5">
        <f>IFERROR(__xludf.DUMMYFUNCTION("""COMPUTED_VALUE"""),45329.64583333333)</f>
        <v>45329.64583</v>
      </c>
      <c r="B273" s="5">
        <f>IFERROR(__xludf.DUMMYFUNCTION("""COMPUTED_VALUE"""),1235.95)</f>
        <v>1235.95</v>
      </c>
    </row>
    <row r="274">
      <c r="A274" s="5">
        <f>IFERROR(__xludf.DUMMYFUNCTION("""COMPUTED_VALUE"""),45330.64583333333)</f>
        <v>45330.64583</v>
      </c>
      <c r="B274" s="5">
        <f>IFERROR(__xludf.DUMMYFUNCTION("""COMPUTED_VALUE"""),1232.01)</f>
        <v>1232.01</v>
      </c>
    </row>
    <row r="275">
      <c r="A275" s="5">
        <f>IFERROR(__xludf.DUMMYFUNCTION("""COMPUTED_VALUE"""),45331.64583333333)</f>
        <v>45331.64583</v>
      </c>
      <c r="B275" s="5">
        <f>IFERROR(__xludf.DUMMYFUNCTION("""COMPUTED_VALUE"""),1231.17)</f>
        <v>1231.17</v>
      </c>
    </row>
    <row r="276">
      <c r="A276" s="5">
        <f>IFERROR(__xludf.DUMMYFUNCTION("""COMPUTED_VALUE"""),45334.64583333333)</f>
        <v>45334.64583</v>
      </c>
      <c r="B276" s="5">
        <f>IFERROR(__xludf.DUMMYFUNCTION("""COMPUTED_VALUE"""),1266.7)</f>
        <v>1266.7</v>
      </c>
    </row>
    <row r="277">
      <c r="A277" s="5">
        <f>IFERROR(__xludf.DUMMYFUNCTION("""COMPUTED_VALUE"""),45335.64583333333)</f>
        <v>45335.64583</v>
      </c>
      <c r="B277" s="5">
        <f>IFERROR(__xludf.DUMMYFUNCTION("""COMPUTED_VALUE"""),1267.07)</f>
        <v>1267.07</v>
      </c>
    </row>
    <row r="278">
      <c r="A278" s="5">
        <f>IFERROR(__xludf.DUMMYFUNCTION("""COMPUTED_VALUE"""),45336.64583333333)</f>
        <v>45336.64583</v>
      </c>
      <c r="B278" s="5">
        <f>IFERROR(__xludf.DUMMYFUNCTION("""COMPUTED_VALUE"""),1251.67)</f>
        <v>1251.67</v>
      </c>
    </row>
    <row r="279">
      <c r="A279" s="5">
        <f>IFERROR(__xludf.DUMMYFUNCTION("""COMPUTED_VALUE"""),45337.64583333333)</f>
        <v>45337.64583</v>
      </c>
      <c r="B279" s="5">
        <f>IFERROR(__xludf.DUMMYFUNCTION("""COMPUTED_VALUE"""),1250.53)</f>
        <v>1250.53</v>
      </c>
    </row>
    <row r="280">
      <c r="A280" s="5">
        <f>IFERROR(__xludf.DUMMYFUNCTION("""COMPUTED_VALUE"""),45338.64583333333)</f>
        <v>45338.64583</v>
      </c>
      <c r="B280" s="5">
        <f>IFERROR(__xludf.DUMMYFUNCTION("""COMPUTED_VALUE"""),1263.43)</f>
        <v>1263.43</v>
      </c>
    </row>
    <row r="281">
      <c r="A281" s="5">
        <f>IFERROR(__xludf.DUMMYFUNCTION("""COMPUTED_VALUE"""),45341.64583333333)</f>
        <v>45341.64583</v>
      </c>
      <c r="B281" s="5">
        <f>IFERROR(__xludf.DUMMYFUNCTION("""COMPUTED_VALUE"""),1283.43)</f>
        <v>1283.43</v>
      </c>
    </row>
    <row r="282">
      <c r="A282" s="5">
        <f>IFERROR(__xludf.DUMMYFUNCTION("""COMPUTED_VALUE"""),45342.64583333333)</f>
        <v>45342.64583</v>
      </c>
      <c r="B282" s="5">
        <f>IFERROR(__xludf.DUMMYFUNCTION("""COMPUTED_VALUE"""),1275.2)</f>
        <v>1275.2</v>
      </c>
    </row>
    <row r="283">
      <c r="A283" s="5">
        <f>IFERROR(__xludf.DUMMYFUNCTION("""COMPUTED_VALUE"""),45343.64583333333)</f>
        <v>45343.64583</v>
      </c>
      <c r="B283" s="5">
        <f>IFERROR(__xludf.DUMMYFUNCTION("""COMPUTED_VALUE"""),1269.83)</f>
        <v>1269.83</v>
      </c>
    </row>
    <row r="284">
      <c r="A284" s="5">
        <f>IFERROR(__xludf.DUMMYFUNCTION("""COMPUTED_VALUE"""),45344.64583333333)</f>
        <v>45344.64583</v>
      </c>
      <c r="B284" s="5">
        <f>IFERROR(__xludf.DUMMYFUNCTION("""COMPUTED_VALUE"""),1272.79)</f>
        <v>1272.79</v>
      </c>
    </row>
    <row r="285">
      <c r="A285" s="5">
        <f>IFERROR(__xludf.DUMMYFUNCTION("""COMPUTED_VALUE"""),45345.64583333333)</f>
        <v>45345.64583</v>
      </c>
      <c r="B285" s="5">
        <f>IFERROR(__xludf.DUMMYFUNCTION("""COMPUTED_VALUE"""),1288.43)</f>
        <v>1288.43</v>
      </c>
    </row>
    <row r="286">
      <c r="A286" s="5">
        <f>IFERROR(__xludf.DUMMYFUNCTION("""COMPUTED_VALUE"""),45348.64583333333)</f>
        <v>45348.64583</v>
      </c>
      <c r="B286" s="5">
        <f>IFERROR(__xludf.DUMMYFUNCTION("""COMPUTED_VALUE"""),1288.15)</f>
        <v>1288.15</v>
      </c>
    </row>
    <row r="287">
      <c r="A287" s="5">
        <f>IFERROR(__xludf.DUMMYFUNCTION("""COMPUTED_VALUE"""),45349.64583333333)</f>
        <v>45349.64583</v>
      </c>
      <c r="B287" s="5">
        <f>IFERROR(__xludf.DUMMYFUNCTION("""COMPUTED_VALUE"""),1289.92)</f>
        <v>1289.92</v>
      </c>
    </row>
    <row r="288">
      <c r="A288" s="5">
        <f>IFERROR(__xludf.DUMMYFUNCTION("""COMPUTED_VALUE"""),45350.64583333333)</f>
        <v>45350.64583</v>
      </c>
      <c r="B288" s="5">
        <f>IFERROR(__xludf.DUMMYFUNCTION("""COMPUTED_VALUE"""),1285.61)</f>
        <v>1285.61</v>
      </c>
    </row>
    <row r="289">
      <c r="A289" s="5">
        <f>IFERROR(__xludf.DUMMYFUNCTION("""COMPUTED_VALUE"""),45351.64583333333)</f>
        <v>45351.64583</v>
      </c>
      <c r="B289" s="5">
        <f>IFERROR(__xludf.DUMMYFUNCTION("""COMPUTED_VALUE"""),1284.85)</f>
        <v>1284.85</v>
      </c>
    </row>
    <row r="290">
      <c r="A290" s="5">
        <f>IFERROR(__xludf.DUMMYFUNCTION("""COMPUTED_VALUE"""),45352.64583333333)</f>
        <v>45352.64583</v>
      </c>
      <c r="B290" s="5">
        <f>IFERROR(__xludf.DUMMYFUNCTION("""COMPUTED_VALUE"""),1238.71)</f>
        <v>1238.71</v>
      </c>
    </row>
    <row r="291">
      <c r="A291" s="5">
        <f>IFERROR(__xludf.DUMMYFUNCTION("""COMPUTED_VALUE"""),45355.64583333333)</f>
        <v>45355.64583</v>
      </c>
      <c r="B291" s="5">
        <f>IFERROR(__xludf.DUMMYFUNCTION("""COMPUTED_VALUE"""),1267.02)</f>
        <v>1267.02</v>
      </c>
    </row>
    <row r="292">
      <c r="A292" s="5">
        <f>IFERROR(__xludf.DUMMYFUNCTION("""COMPUTED_VALUE"""),45356.64583333333)</f>
        <v>45356.64583</v>
      </c>
      <c r="B292" s="5">
        <f>IFERROR(__xludf.DUMMYFUNCTION("""COMPUTED_VALUE"""),1260.66)</f>
        <v>1260.66</v>
      </c>
    </row>
    <row r="293">
      <c r="A293" s="5">
        <f>IFERROR(__xludf.DUMMYFUNCTION("""COMPUTED_VALUE"""),45357.64583333333)</f>
        <v>45357.64583</v>
      </c>
      <c r="B293" s="5">
        <f>IFERROR(__xludf.DUMMYFUNCTION("""COMPUTED_VALUE"""),1262.93)</f>
        <v>1262.93</v>
      </c>
    </row>
    <row r="294">
      <c r="A294" s="5">
        <f>IFERROR(__xludf.DUMMYFUNCTION("""COMPUTED_VALUE"""),45358.64583333333)</f>
        <v>45358.64583</v>
      </c>
      <c r="B294" s="5">
        <f>IFERROR(__xludf.DUMMYFUNCTION("""COMPUTED_VALUE"""),1264.83)</f>
        <v>1264.83</v>
      </c>
    </row>
    <row r="295">
      <c r="A295" s="5">
        <f>IFERROR(__xludf.DUMMYFUNCTION("""COMPUTED_VALUE"""),45362.64583333333)</f>
        <v>45362.64583</v>
      </c>
      <c r="B295" s="5">
        <f>IFERROR(__xludf.DUMMYFUNCTION("""COMPUTED_VALUE"""),1277.49)</f>
        <v>1277.49</v>
      </c>
    </row>
    <row r="296">
      <c r="A296" s="5">
        <f>IFERROR(__xludf.DUMMYFUNCTION("""COMPUTED_VALUE"""),45363.64583333333)</f>
        <v>45363.64583</v>
      </c>
      <c r="B296" s="5">
        <f>IFERROR(__xludf.DUMMYFUNCTION("""COMPUTED_VALUE"""),1260.43)</f>
        <v>1260.43</v>
      </c>
    </row>
    <row r="297">
      <c r="A297" s="5">
        <f>IFERROR(__xludf.DUMMYFUNCTION("""COMPUTED_VALUE"""),45364.64583333333)</f>
        <v>45364.64583</v>
      </c>
      <c r="B297" s="5">
        <f>IFERROR(__xludf.DUMMYFUNCTION("""COMPUTED_VALUE"""),1260.76)</f>
        <v>1260.76</v>
      </c>
    </row>
    <row r="298">
      <c r="A298" s="5">
        <f>IFERROR(__xludf.DUMMYFUNCTION("""COMPUTED_VALUE"""),45365.64583333333)</f>
        <v>45365.64583</v>
      </c>
      <c r="B298" s="5">
        <f>IFERROR(__xludf.DUMMYFUNCTION("""COMPUTED_VALUE"""),1258.92)</f>
        <v>1258.92</v>
      </c>
    </row>
    <row r="299">
      <c r="A299" s="5">
        <f>IFERROR(__xludf.DUMMYFUNCTION("""COMPUTED_VALUE"""),45366.64583333333)</f>
        <v>45366.64583</v>
      </c>
      <c r="B299" s="5">
        <f>IFERROR(__xludf.DUMMYFUNCTION("""COMPUTED_VALUE"""),1256.98)</f>
        <v>1256.98</v>
      </c>
    </row>
    <row r="300">
      <c r="A300" s="5">
        <f>IFERROR(__xludf.DUMMYFUNCTION("""COMPUTED_VALUE"""),45369.64583333333)</f>
        <v>45369.64583</v>
      </c>
      <c r="B300" s="5">
        <f>IFERROR(__xludf.DUMMYFUNCTION("""COMPUTED_VALUE"""),1268.21)</f>
        <v>1268.21</v>
      </c>
    </row>
    <row r="301">
      <c r="A301" s="5">
        <f>IFERROR(__xludf.DUMMYFUNCTION("""COMPUTED_VALUE"""),45370.64583333333)</f>
        <v>45370.64583</v>
      </c>
      <c r="B301" s="5">
        <f>IFERROR(__xludf.DUMMYFUNCTION("""COMPUTED_VALUE"""),1226.98)</f>
        <v>1226.98</v>
      </c>
    </row>
    <row r="302">
      <c r="A302" s="5">
        <f>IFERROR(__xludf.DUMMYFUNCTION("""COMPUTED_VALUE"""),45371.64583333333)</f>
        <v>45371.64583</v>
      </c>
      <c r="B302" s="5">
        <f>IFERROR(__xludf.DUMMYFUNCTION("""COMPUTED_VALUE"""),1220.66)</f>
        <v>1220.66</v>
      </c>
    </row>
    <row r="303">
      <c r="A303" s="5">
        <f>IFERROR(__xludf.DUMMYFUNCTION("""COMPUTED_VALUE"""),45372.64583333333)</f>
        <v>45372.64583</v>
      </c>
      <c r="B303" s="5">
        <f>IFERROR(__xludf.DUMMYFUNCTION("""COMPUTED_VALUE"""),1225.64)</f>
        <v>1225.64</v>
      </c>
    </row>
    <row r="304">
      <c r="A304" s="5">
        <f>IFERROR(__xludf.DUMMYFUNCTION("""COMPUTED_VALUE"""),45373.64583333333)</f>
        <v>45373.64583</v>
      </c>
      <c r="B304" s="5">
        <f>IFERROR(__xludf.DUMMYFUNCTION("""COMPUTED_VALUE"""),1240.64)</f>
        <v>1240.64</v>
      </c>
    </row>
    <row r="305">
      <c r="A305" s="5">
        <f>IFERROR(__xludf.DUMMYFUNCTION("""COMPUTED_VALUE"""),45377.64583333333)</f>
        <v>45377.64583</v>
      </c>
      <c r="B305" s="5">
        <f>IFERROR(__xludf.DUMMYFUNCTION("""COMPUTED_VALUE"""),1226.97)</f>
        <v>1226.97</v>
      </c>
    </row>
    <row r="306">
      <c r="A306" s="5">
        <f>IFERROR(__xludf.DUMMYFUNCTION("""COMPUTED_VALUE"""),45378.64583333333)</f>
        <v>45378.64583</v>
      </c>
      <c r="B306" s="5">
        <f>IFERROR(__xludf.DUMMYFUNCTION("""COMPUTED_VALUE"""),1208.82)</f>
        <v>1208.82</v>
      </c>
    </row>
    <row r="307">
      <c r="A307" s="5">
        <f>IFERROR(__xludf.DUMMYFUNCTION("""COMPUTED_VALUE"""),45379.64583333333)</f>
        <v>45379.64583</v>
      </c>
      <c r="B307" s="5">
        <f>IFERROR(__xludf.DUMMYFUNCTION("""COMPUTED_VALUE"""),1231.58)</f>
        <v>1231.58</v>
      </c>
    </row>
    <row r="308">
      <c r="A308" s="5">
        <f>IFERROR(__xludf.DUMMYFUNCTION("""COMPUTED_VALUE"""),45383.64583333333)</f>
        <v>45383.64583</v>
      </c>
      <c r="B308" s="5">
        <f>IFERROR(__xludf.DUMMYFUNCTION("""COMPUTED_VALUE"""),1250.07)</f>
        <v>1250.07</v>
      </c>
    </row>
    <row r="309">
      <c r="A309" s="5">
        <f>IFERROR(__xludf.DUMMYFUNCTION("""COMPUTED_VALUE"""),45384.64583333333)</f>
        <v>45384.64583</v>
      </c>
      <c r="B309" s="5">
        <f>IFERROR(__xludf.DUMMYFUNCTION("""COMPUTED_VALUE"""),1247.51)</f>
        <v>1247.51</v>
      </c>
    </row>
    <row r="310">
      <c r="A310" s="5">
        <f>IFERROR(__xludf.DUMMYFUNCTION("""COMPUTED_VALUE"""),45385.64583333333)</f>
        <v>45385.64583</v>
      </c>
      <c r="B310" s="5">
        <f>IFERROR(__xludf.DUMMYFUNCTION("""COMPUTED_VALUE"""),1224.88)</f>
        <v>1224.88</v>
      </c>
    </row>
    <row r="311">
      <c r="A311" s="5">
        <f>IFERROR(__xludf.DUMMYFUNCTION("""COMPUTED_VALUE"""),45386.64583333333)</f>
        <v>45386.64583</v>
      </c>
      <c r="B311" s="5">
        <f>IFERROR(__xludf.DUMMYFUNCTION("""COMPUTED_VALUE"""),1228.5)</f>
        <v>1228.5</v>
      </c>
    </row>
    <row r="312">
      <c r="A312" s="5">
        <f>IFERROR(__xludf.DUMMYFUNCTION("""COMPUTED_VALUE"""),45387.64583333333)</f>
        <v>45387.64583</v>
      </c>
      <c r="B312" s="5">
        <f>IFERROR(__xludf.DUMMYFUNCTION("""COMPUTED_VALUE"""),1235.86)</f>
        <v>1235.86</v>
      </c>
    </row>
    <row r="313">
      <c r="A313" s="5">
        <f>IFERROR(__xludf.DUMMYFUNCTION("""COMPUTED_VALUE"""),45390.64583333333)</f>
        <v>45390.64583</v>
      </c>
      <c r="B313" s="5">
        <f>IFERROR(__xludf.DUMMYFUNCTION("""COMPUTED_VALUE"""),1234.91)</f>
        <v>1234.91</v>
      </c>
    </row>
    <row r="314">
      <c r="A314" s="5">
        <f>IFERROR(__xludf.DUMMYFUNCTION("""COMPUTED_VALUE"""),45391.64583333333)</f>
        <v>45391.64583</v>
      </c>
      <c r="B314" s="5">
        <f>IFERROR(__xludf.DUMMYFUNCTION("""COMPUTED_VALUE"""),1233.58)</f>
        <v>1233.58</v>
      </c>
    </row>
    <row r="315">
      <c r="A315" s="5">
        <f>IFERROR(__xludf.DUMMYFUNCTION("""COMPUTED_VALUE"""),45392.64583333333)</f>
        <v>45392.64583</v>
      </c>
      <c r="B315" s="5">
        <f>IFERROR(__xludf.DUMMYFUNCTION("""COMPUTED_VALUE"""),1231.58)</f>
        <v>1231.58</v>
      </c>
    </row>
    <row r="316">
      <c r="A316" s="5">
        <f>IFERROR(__xludf.DUMMYFUNCTION("""COMPUTED_VALUE"""),45394.64583333333)</f>
        <v>45394.64583</v>
      </c>
      <c r="B316" s="5">
        <f>IFERROR(__xludf.DUMMYFUNCTION("""COMPUTED_VALUE"""),1216.77)</f>
        <v>1216.77</v>
      </c>
    </row>
    <row r="317">
      <c r="A317" s="5">
        <f>IFERROR(__xludf.DUMMYFUNCTION("""COMPUTED_VALUE"""),45397.64583333333)</f>
        <v>45397.64583</v>
      </c>
      <c r="B317" s="5">
        <f>IFERROR(__xludf.DUMMYFUNCTION("""COMPUTED_VALUE"""),1202.17)</f>
        <v>1202.17</v>
      </c>
    </row>
    <row r="318">
      <c r="A318" s="5">
        <f>IFERROR(__xludf.DUMMYFUNCTION("""COMPUTED_VALUE"""),45398.64583333333)</f>
        <v>45398.64583</v>
      </c>
      <c r="B318" s="5">
        <f>IFERROR(__xludf.DUMMYFUNCTION("""COMPUTED_VALUE"""),1210.07)</f>
        <v>1210.07</v>
      </c>
    </row>
    <row r="319">
      <c r="A319" s="5">
        <f>IFERROR(__xludf.DUMMYFUNCTION("""COMPUTED_VALUE"""),45400.64583333333)</f>
        <v>45400.64583</v>
      </c>
      <c r="B319" s="5">
        <f>IFERROR(__xludf.DUMMYFUNCTION("""COMPUTED_VALUE"""),1191.43)</f>
        <v>1191.43</v>
      </c>
    </row>
    <row r="320">
      <c r="A320" s="5">
        <f>IFERROR(__xludf.DUMMYFUNCTION("""COMPUTED_VALUE"""),45401.64583333333)</f>
        <v>45401.64583</v>
      </c>
      <c r="B320" s="5">
        <f>IFERROR(__xludf.DUMMYFUNCTION("""COMPUTED_VALUE"""),1188.57)</f>
        <v>1188.57</v>
      </c>
    </row>
    <row r="321">
      <c r="A321" s="5">
        <f>IFERROR(__xludf.DUMMYFUNCTION("""COMPUTED_VALUE"""),45404.64583333333)</f>
        <v>45404.64583</v>
      </c>
      <c r="B321" s="5">
        <f>IFERROR(__xludf.DUMMYFUNCTION("""COMPUTED_VALUE"""),1203.22)</f>
        <v>1203.22</v>
      </c>
    </row>
    <row r="322">
      <c r="A322" s="5">
        <f>IFERROR(__xludf.DUMMYFUNCTION("""COMPUTED_VALUE"""),45405.64583333333)</f>
        <v>45405.64583</v>
      </c>
      <c r="B322" s="5">
        <f>IFERROR(__xludf.DUMMYFUNCTION("""COMPUTED_VALUE"""),1190.42)</f>
        <v>1190.42</v>
      </c>
    </row>
    <row r="323">
      <c r="A323" s="5">
        <f>IFERROR(__xludf.DUMMYFUNCTION("""COMPUTED_VALUE"""),45406.64583333333)</f>
        <v>45406.64583</v>
      </c>
      <c r="B323" s="5">
        <f>IFERROR(__xludf.DUMMYFUNCTION("""COMPUTED_VALUE"""),1190.16)</f>
        <v>1190.16</v>
      </c>
    </row>
    <row r="324">
      <c r="A324" s="5">
        <f>IFERROR(__xludf.DUMMYFUNCTION("""COMPUTED_VALUE"""),45407.64583333333)</f>
        <v>45407.64583</v>
      </c>
      <c r="B324" s="5">
        <f>IFERROR(__xludf.DUMMYFUNCTION("""COMPUTED_VALUE"""),1243.75)</f>
        <v>1243.75</v>
      </c>
    </row>
    <row r="325">
      <c r="A325" s="5">
        <f>IFERROR(__xludf.DUMMYFUNCTION("""COMPUTED_VALUE"""),45408.64583333333)</f>
        <v>45408.64583</v>
      </c>
      <c r="B325" s="5">
        <f>IFERROR(__xludf.DUMMYFUNCTION("""COMPUTED_VALUE"""),1250.42)</f>
        <v>1250.42</v>
      </c>
    </row>
    <row r="326">
      <c r="A326" s="5">
        <f>IFERROR(__xludf.DUMMYFUNCTION("""COMPUTED_VALUE"""),45411.64583333333)</f>
        <v>45411.64583</v>
      </c>
      <c r="B326" s="5">
        <f>IFERROR(__xludf.DUMMYFUNCTION("""COMPUTED_VALUE"""),1259.42)</f>
        <v>1259.42</v>
      </c>
    </row>
    <row r="327">
      <c r="A327" s="5">
        <f>IFERROR(__xludf.DUMMYFUNCTION("""COMPUTED_VALUE"""),45412.64583333333)</f>
        <v>45412.64583</v>
      </c>
      <c r="B327" s="5">
        <f>IFERROR(__xludf.DUMMYFUNCTION("""COMPUTED_VALUE"""),1240.86)</f>
        <v>1240.86</v>
      </c>
    </row>
    <row r="328">
      <c r="A328" s="5">
        <f>IFERROR(__xludf.DUMMYFUNCTION("""COMPUTED_VALUE"""),45414.64583333333)</f>
        <v>45414.64583</v>
      </c>
      <c r="B328" s="5">
        <f>IFERROR(__xludf.DUMMYFUNCTION("""COMPUTED_VALUE"""),1257.5)</f>
        <v>1257.5</v>
      </c>
    </row>
    <row r="329">
      <c r="A329" s="5">
        <f>IFERROR(__xludf.DUMMYFUNCTION("""COMPUTED_VALUE"""),45415.64583333333)</f>
        <v>45415.64583</v>
      </c>
      <c r="B329" s="5">
        <f>IFERROR(__xludf.DUMMYFUNCTION("""COMPUTED_VALUE"""),1269.91)</f>
        <v>1269.91</v>
      </c>
    </row>
    <row r="330">
      <c r="A330" s="5">
        <f>IFERROR(__xludf.DUMMYFUNCTION("""COMPUTED_VALUE"""),45418.64583333333)</f>
        <v>45418.64583</v>
      </c>
      <c r="B330" s="5">
        <f>IFERROR(__xludf.DUMMYFUNCTION("""COMPUTED_VALUE"""),1258.69)</f>
        <v>1258.69</v>
      </c>
    </row>
    <row r="331">
      <c r="A331" s="5">
        <f>IFERROR(__xludf.DUMMYFUNCTION("""COMPUTED_VALUE"""),45419.64583333333)</f>
        <v>45419.64583</v>
      </c>
      <c r="B331" s="5">
        <f>IFERROR(__xludf.DUMMYFUNCTION("""COMPUTED_VALUE"""),1251.52)</f>
        <v>1251.52</v>
      </c>
    </row>
    <row r="332">
      <c r="A332" s="5">
        <f>IFERROR(__xludf.DUMMYFUNCTION("""COMPUTED_VALUE"""),45420.64583333333)</f>
        <v>45420.64583</v>
      </c>
      <c r="B332" s="5">
        <f>IFERROR(__xludf.DUMMYFUNCTION("""COMPUTED_VALUE"""),1211.27)</f>
        <v>1211.27</v>
      </c>
    </row>
    <row r="333">
      <c r="A333" s="5">
        <f>IFERROR(__xludf.DUMMYFUNCTION("""COMPUTED_VALUE"""),45421.64583333333)</f>
        <v>45421.64583</v>
      </c>
      <c r="B333" s="5">
        <f>IFERROR(__xludf.DUMMYFUNCTION("""COMPUTED_VALUE"""),1175.47)</f>
        <v>1175.47</v>
      </c>
    </row>
    <row r="334">
      <c r="A334" s="5">
        <f>IFERROR(__xludf.DUMMYFUNCTION("""COMPUTED_VALUE"""),45422.64583333333)</f>
        <v>45422.64583</v>
      </c>
      <c r="B334" s="5">
        <f>IFERROR(__xludf.DUMMYFUNCTION("""COMPUTED_VALUE"""),1184.2)</f>
        <v>1184.2</v>
      </c>
    </row>
    <row r="335">
      <c r="A335" s="5">
        <f>IFERROR(__xludf.DUMMYFUNCTION("""COMPUTED_VALUE"""),45425.64583333333)</f>
        <v>45425.64583</v>
      </c>
      <c r="B335" s="5">
        <f>IFERROR(__xludf.DUMMYFUNCTION("""COMPUTED_VALUE"""),1181.71)</f>
        <v>1181.71</v>
      </c>
    </row>
    <row r="336">
      <c r="A336" s="5">
        <f>IFERROR(__xludf.DUMMYFUNCTION("""COMPUTED_VALUE"""),45426.64583333333)</f>
        <v>45426.64583</v>
      </c>
      <c r="B336" s="5">
        <f>IFERROR(__xludf.DUMMYFUNCTION("""COMPUTED_VALUE"""),1173.76)</f>
        <v>1173.76</v>
      </c>
    </row>
    <row r="337">
      <c r="A337" s="5">
        <f>IFERROR(__xludf.DUMMYFUNCTION("""COMPUTED_VALUE"""),45427.64583333333)</f>
        <v>45427.64583</v>
      </c>
      <c r="B337" s="5">
        <f>IFERROR(__xludf.DUMMYFUNCTION("""COMPUTED_VALUE"""),1175.0)</f>
        <v>1175</v>
      </c>
    </row>
    <row r="338">
      <c r="A338" s="5">
        <f>IFERROR(__xludf.DUMMYFUNCTION("""COMPUTED_VALUE"""),45428.64583333333)</f>
        <v>45428.64583</v>
      </c>
      <c r="B338" s="5">
        <f>IFERROR(__xludf.DUMMYFUNCTION("""COMPUTED_VALUE"""),1170.08)</f>
        <v>1170.08</v>
      </c>
    </row>
    <row r="339">
      <c r="A339" s="5">
        <f>IFERROR(__xludf.DUMMYFUNCTION("""COMPUTED_VALUE"""),45429.64583333333)</f>
        <v>45429.64583</v>
      </c>
      <c r="B339" s="5">
        <f>IFERROR(__xludf.DUMMYFUNCTION("""COMPUTED_VALUE"""),1159.91)</f>
        <v>1159.91</v>
      </c>
    </row>
    <row r="340">
      <c r="A340" s="5">
        <f>IFERROR(__xludf.DUMMYFUNCTION("""COMPUTED_VALUE"""),45433.64583333333)</f>
        <v>45433.64583</v>
      </c>
      <c r="B340" s="5">
        <f>IFERROR(__xludf.DUMMYFUNCTION("""COMPUTED_VALUE"""),1155.96)</f>
        <v>1155.96</v>
      </c>
    </row>
    <row r="341">
      <c r="A341" s="5">
        <f>IFERROR(__xludf.DUMMYFUNCTION("""COMPUTED_VALUE"""),45434.64583333333)</f>
        <v>45434.64583</v>
      </c>
      <c r="B341" s="5">
        <f>IFERROR(__xludf.DUMMYFUNCTION("""COMPUTED_VALUE"""),1174.55)</f>
        <v>1174.55</v>
      </c>
    </row>
    <row r="342">
      <c r="A342" s="5">
        <f>IFERROR(__xludf.DUMMYFUNCTION("""COMPUTED_VALUE"""),45435.64583333333)</f>
        <v>45435.64583</v>
      </c>
      <c r="B342" s="5">
        <f>IFERROR(__xludf.DUMMYFUNCTION("""COMPUTED_VALUE"""),1179.54)</f>
        <v>1179.54</v>
      </c>
    </row>
    <row r="343">
      <c r="A343" s="5">
        <f>IFERROR(__xludf.DUMMYFUNCTION("""COMPUTED_VALUE"""),45436.64583333333)</f>
        <v>45436.64583</v>
      </c>
      <c r="B343" s="5">
        <f>IFERROR(__xludf.DUMMYFUNCTION("""COMPUTED_VALUE"""),1173.15)</f>
        <v>1173.15</v>
      </c>
    </row>
    <row r="344">
      <c r="A344" s="5">
        <f>IFERROR(__xludf.DUMMYFUNCTION("""COMPUTED_VALUE"""),45439.64583333333)</f>
        <v>45439.64583</v>
      </c>
      <c r="B344" s="5">
        <f>IFERROR(__xludf.DUMMYFUNCTION("""COMPUTED_VALUE"""),1174.54)</f>
        <v>1174.54</v>
      </c>
    </row>
    <row r="345">
      <c r="A345" s="5">
        <f>IFERROR(__xludf.DUMMYFUNCTION("""COMPUTED_VALUE"""),45440.64583333333)</f>
        <v>45440.64583</v>
      </c>
      <c r="B345" s="5">
        <f>IFERROR(__xludf.DUMMYFUNCTION("""COMPUTED_VALUE"""),1193.06)</f>
        <v>1193.06</v>
      </c>
    </row>
    <row r="346">
      <c r="A346" s="5">
        <f>IFERROR(__xludf.DUMMYFUNCTION("""COMPUTED_VALUE"""),45441.64583333333)</f>
        <v>45441.64583</v>
      </c>
      <c r="B346" s="5">
        <f>IFERROR(__xludf.DUMMYFUNCTION("""COMPUTED_VALUE"""),1200.15)</f>
        <v>1200.15</v>
      </c>
    </row>
    <row r="347">
      <c r="A347" s="5">
        <f>IFERROR(__xludf.DUMMYFUNCTION("""COMPUTED_VALUE"""),45442.64583333333)</f>
        <v>45442.64583</v>
      </c>
      <c r="B347" s="5">
        <f>IFERROR(__xludf.DUMMYFUNCTION("""COMPUTED_VALUE"""),1174.75)</f>
        <v>1174.75</v>
      </c>
    </row>
    <row r="348">
      <c r="A348" s="5">
        <f>IFERROR(__xludf.DUMMYFUNCTION("""COMPUTED_VALUE"""),45443.64583333333)</f>
        <v>45443.64583</v>
      </c>
      <c r="B348" s="5">
        <f>IFERROR(__xludf.DUMMYFUNCTION("""COMPUTED_VALUE"""),1158.37)</f>
        <v>1158.37</v>
      </c>
    </row>
    <row r="349">
      <c r="A349" s="5">
        <f>IFERROR(__xludf.DUMMYFUNCTION("""COMPUTED_VALUE"""),45446.64583333333)</f>
        <v>45446.64583</v>
      </c>
      <c r="B349" s="5">
        <f>IFERROR(__xludf.DUMMYFUNCTION("""COMPUTED_VALUE"""),1156.66)</f>
        <v>1156.66</v>
      </c>
    </row>
    <row r="350">
      <c r="A350" s="5">
        <f>IFERROR(__xludf.DUMMYFUNCTION("""COMPUTED_VALUE"""),45447.64583333333)</f>
        <v>45447.64583</v>
      </c>
      <c r="B350" s="5">
        <f>IFERROR(__xludf.DUMMYFUNCTION("""COMPUTED_VALUE"""),1146.16)</f>
        <v>1146.16</v>
      </c>
    </row>
    <row r="351">
      <c r="A351" s="5">
        <f>IFERROR(__xludf.DUMMYFUNCTION("""COMPUTED_VALUE"""),45448.64583333333)</f>
        <v>45448.64583</v>
      </c>
      <c r="B351" s="5">
        <f>IFERROR(__xludf.DUMMYFUNCTION("""COMPUTED_VALUE"""),1164.83)</f>
        <v>1164.83</v>
      </c>
    </row>
    <row r="352">
      <c r="A352" s="5">
        <f>IFERROR(__xludf.DUMMYFUNCTION("""COMPUTED_VALUE"""),45449.64583333333)</f>
        <v>45449.64583</v>
      </c>
      <c r="B352" s="5">
        <f>IFERROR(__xludf.DUMMYFUNCTION("""COMPUTED_VALUE"""),1178.19)</f>
        <v>1178.19</v>
      </c>
    </row>
    <row r="353">
      <c r="A353" s="5">
        <f>IFERROR(__xludf.DUMMYFUNCTION("""COMPUTED_VALUE"""),45450.64583333333)</f>
        <v>45450.64583</v>
      </c>
      <c r="B353" s="5">
        <f>IFERROR(__xludf.DUMMYFUNCTION("""COMPUTED_VALUE"""),1212.26)</f>
        <v>1212.26</v>
      </c>
    </row>
    <row r="354">
      <c r="A354" s="5">
        <f>IFERROR(__xludf.DUMMYFUNCTION("""COMPUTED_VALUE"""),45453.64583333333)</f>
        <v>45453.64583</v>
      </c>
      <c r="B354" s="5">
        <f>IFERROR(__xludf.DUMMYFUNCTION("""COMPUTED_VALUE"""),1221.23)</f>
        <v>1221.23</v>
      </c>
    </row>
    <row r="355">
      <c r="A355" s="5">
        <f>IFERROR(__xludf.DUMMYFUNCTION("""COMPUTED_VALUE"""),45454.64583333333)</f>
        <v>45454.64583</v>
      </c>
      <c r="B355" s="5">
        <f>IFERROR(__xludf.DUMMYFUNCTION("""COMPUTED_VALUE"""),1207.85)</f>
        <v>1207.85</v>
      </c>
    </row>
    <row r="356">
      <c r="A356" s="5">
        <f>IFERROR(__xludf.DUMMYFUNCTION("""COMPUTED_VALUE"""),45455.64583333333)</f>
        <v>45455.64583</v>
      </c>
      <c r="B356" s="5">
        <f>IFERROR(__xludf.DUMMYFUNCTION("""COMPUTED_VALUE"""),1212.01)</f>
        <v>1212.01</v>
      </c>
    </row>
    <row r="357">
      <c r="A357" s="5">
        <f>IFERROR(__xludf.DUMMYFUNCTION("""COMPUTED_VALUE"""),45456.64583333333)</f>
        <v>45456.64583</v>
      </c>
      <c r="B357" s="5">
        <f>IFERROR(__xludf.DUMMYFUNCTION("""COMPUTED_VALUE"""),1219.17)</f>
        <v>1219.17</v>
      </c>
    </row>
    <row r="358">
      <c r="A358" s="5">
        <f>IFERROR(__xludf.DUMMYFUNCTION("""COMPUTED_VALUE"""),45457.64583333333)</f>
        <v>45457.64583</v>
      </c>
      <c r="B358" s="5">
        <f>IFERROR(__xludf.DUMMYFUNCTION("""COMPUTED_VALUE"""),1217.05)</f>
        <v>1217.05</v>
      </c>
    </row>
    <row r="359">
      <c r="A359" s="5">
        <f>IFERROR(__xludf.DUMMYFUNCTION("""COMPUTED_VALUE"""),45461.64583333333)</f>
        <v>45461.64583</v>
      </c>
      <c r="B359" s="5">
        <f>IFERROR(__xludf.DUMMYFUNCTION("""COMPUTED_VALUE"""),1198.25)</f>
        <v>1198.25</v>
      </c>
    </row>
    <row r="360">
      <c r="A360" s="5">
        <f>IFERROR(__xludf.DUMMYFUNCTION("""COMPUTED_VALUE"""),45462.64583333333)</f>
        <v>45462.64583</v>
      </c>
      <c r="B360" s="5">
        <f>IFERROR(__xludf.DUMMYFUNCTION("""COMPUTED_VALUE"""),1191.24)</f>
        <v>1191.24</v>
      </c>
    </row>
    <row r="361">
      <c r="A361" s="5">
        <f>IFERROR(__xludf.DUMMYFUNCTION("""COMPUTED_VALUE"""),45463.64583333333)</f>
        <v>45463.64583</v>
      </c>
      <c r="B361" s="5">
        <f>IFERROR(__xludf.DUMMYFUNCTION("""COMPUTED_VALUE"""),1194.16)</f>
        <v>1194.16</v>
      </c>
    </row>
    <row r="362">
      <c r="A362" s="5">
        <f>IFERROR(__xludf.DUMMYFUNCTION("""COMPUTED_VALUE"""),45464.64583333333)</f>
        <v>45464.64583</v>
      </c>
      <c r="B362" s="5">
        <f>IFERROR(__xludf.DUMMYFUNCTION("""COMPUTED_VALUE"""),1202.29)</f>
        <v>1202.29</v>
      </c>
    </row>
    <row r="363">
      <c r="A363" s="5">
        <f>IFERROR(__xludf.DUMMYFUNCTION("""COMPUTED_VALUE"""),45467.64583333333)</f>
        <v>45467.64583</v>
      </c>
      <c r="B363" s="5">
        <f>IFERROR(__xludf.DUMMYFUNCTION("""COMPUTED_VALUE"""),1210.99)</f>
        <v>1210.99</v>
      </c>
    </row>
    <row r="364">
      <c r="A364" s="5">
        <f>IFERROR(__xludf.DUMMYFUNCTION("""COMPUTED_VALUE"""),45468.64583333333)</f>
        <v>45468.64583</v>
      </c>
      <c r="B364" s="5">
        <f>IFERROR(__xludf.DUMMYFUNCTION("""COMPUTED_VALUE"""),1215.68)</f>
        <v>1215.68</v>
      </c>
    </row>
    <row r="365">
      <c r="A365" s="5">
        <f>IFERROR(__xludf.DUMMYFUNCTION("""COMPUTED_VALUE"""),45469.64583333333)</f>
        <v>45469.64583</v>
      </c>
      <c r="B365" s="5">
        <f>IFERROR(__xludf.DUMMYFUNCTION("""COMPUTED_VALUE"""),1214.01)</f>
        <v>1214.01</v>
      </c>
    </row>
    <row r="366">
      <c r="A366" s="5">
        <f>IFERROR(__xludf.DUMMYFUNCTION("""COMPUTED_VALUE"""),45470.64583333333)</f>
        <v>45470.64583</v>
      </c>
      <c r="B366" s="5">
        <f>IFERROR(__xludf.DUMMYFUNCTION("""COMPUTED_VALUE"""),1247.18)</f>
        <v>1247.18</v>
      </c>
    </row>
    <row r="367">
      <c r="A367" s="5">
        <f>IFERROR(__xludf.DUMMYFUNCTION("""COMPUTED_VALUE"""),45471.64583333333)</f>
        <v>45471.64583</v>
      </c>
      <c r="B367" s="5">
        <f>IFERROR(__xludf.DUMMYFUNCTION("""COMPUTED_VALUE"""),1280.47)</f>
        <v>1280.47</v>
      </c>
    </row>
    <row r="368">
      <c r="A368" s="5">
        <f>IFERROR(__xludf.DUMMYFUNCTION("""COMPUTED_VALUE"""),45474.64583333333)</f>
        <v>45474.64583</v>
      </c>
      <c r="B368" s="5">
        <f>IFERROR(__xludf.DUMMYFUNCTION("""COMPUTED_VALUE"""),1270.74)</f>
        <v>1270.74</v>
      </c>
    </row>
    <row r="369">
      <c r="A369" s="5">
        <f>IFERROR(__xludf.DUMMYFUNCTION("""COMPUTED_VALUE"""),45475.64583333333)</f>
        <v>45475.64583</v>
      </c>
      <c r="B369" s="5">
        <f>IFERROR(__xludf.DUMMYFUNCTION("""COMPUTED_VALUE"""),1274.05)</f>
        <v>1274.05</v>
      </c>
    </row>
    <row r="370">
      <c r="A370" s="5">
        <f>IFERROR(__xludf.DUMMYFUNCTION("""COMPUTED_VALUE"""),45476.64583333333)</f>
        <v>45476.64583</v>
      </c>
      <c r="B370" s="5">
        <f>IFERROR(__xludf.DUMMYFUNCTION("""COMPUTED_VALUE"""),1285.18)</f>
        <v>1285.18</v>
      </c>
    </row>
    <row r="371">
      <c r="A371" s="5">
        <f>IFERROR(__xludf.DUMMYFUNCTION("""COMPUTED_VALUE"""),45477.64583333333)</f>
        <v>45477.64583</v>
      </c>
      <c r="B371" s="5">
        <f>IFERROR(__xludf.DUMMYFUNCTION("""COMPUTED_VALUE"""),1295.87)</f>
        <v>1295.87</v>
      </c>
    </row>
    <row r="372">
      <c r="A372" s="5">
        <f>IFERROR(__xludf.DUMMYFUNCTION("""COMPUTED_VALUE"""),45478.64583333333)</f>
        <v>45478.64583</v>
      </c>
      <c r="B372" s="5">
        <f>IFERROR(__xludf.DUMMYFUNCTION("""COMPUTED_VALUE"""),1304.0)</f>
        <v>1304</v>
      </c>
    </row>
    <row r="373">
      <c r="A373" s="5">
        <f>IFERROR(__xludf.DUMMYFUNCTION("""COMPUTED_VALUE"""),45481.64583333333)</f>
        <v>45481.64583</v>
      </c>
      <c r="B373" s="5">
        <f>IFERROR(__xludf.DUMMYFUNCTION("""COMPUTED_VALUE"""),1306.83)</f>
        <v>1306.83</v>
      </c>
    </row>
    <row r="374">
      <c r="A374" s="5">
        <f>IFERROR(__xludf.DUMMYFUNCTION("""COMPUTED_VALUE"""),45482.64583333333)</f>
        <v>45482.64583</v>
      </c>
      <c r="B374" s="5">
        <f>IFERROR(__xludf.DUMMYFUNCTION("""COMPUTED_VALUE"""),1316.57)</f>
        <v>1316.57</v>
      </c>
    </row>
    <row r="375">
      <c r="A375" s="5">
        <f>IFERROR(__xludf.DUMMYFUNCTION("""COMPUTED_VALUE"""),45483.64583333333)</f>
        <v>45483.64583</v>
      </c>
      <c r="B375" s="5">
        <f>IFERROR(__xludf.DUMMYFUNCTION("""COMPUTED_VALUE"""),1318.51)</f>
        <v>1318.51</v>
      </c>
    </row>
    <row r="376">
      <c r="A376" s="5">
        <f>IFERROR(__xludf.DUMMYFUNCTION("""COMPUTED_VALUE"""),45484.64583333333)</f>
        <v>45484.64583</v>
      </c>
      <c r="B376" s="5">
        <f>IFERROR(__xludf.DUMMYFUNCTION("""COMPUTED_VALUE"""),1318.95)</f>
        <v>1318.95</v>
      </c>
    </row>
    <row r="377">
      <c r="A377" s="5">
        <f>IFERROR(__xludf.DUMMYFUNCTION("""COMPUTED_VALUE"""),45485.64583333333)</f>
        <v>45485.64583</v>
      </c>
      <c r="B377" s="5">
        <f>IFERROR(__xludf.DUMMYFUNCTION("""COMPUTED_VALUE"""),1343.89)</f>
        <v>1343.89</v>
      </c>
    </row>
    <row r="378">
      <c r="A378" s="5">
        <f>IFERROR(__xludf.DUMMYFUNCTION("""COMPUTED_VALUE"""),45488.64583333333)</f>
        <v>45488.64583</v>
      </c>
      <c r="B378" s="5">
        <f>IFERROR(__xludf.DUMMYFUNCTION("""COMPUTED_VALUE"""),1358.95)</f>
        <v>1358.95</v>
      </c>
    </row>
    <row r="379">
      <c r="A379" s="5">
        <f>IFERROR(__xludf.DUMMYFUNCTION("""COMPUTED_VALUE"""),45489.64583333333)</f>
        <v>45489.64583</v>
      </c>
      <c r="B379" s="5">
        <f>IFERROR(__xludf.DUMMYFUNCTION("""COMPUTED_VALUE"""),1329.21)</f>
        <v>1329.21</v>
      </c>
    </row>
    <row r="380">
      <c r="A380" s="5">
        <f>IFERROR(__xludf.DUMMYFUNCTION("""COMPUTED_VALUE"""),45491.64583333333)</f>
        <v>45491.64583</v>
      </c>
      <c r="B380" s="5">
        <f>IFERROR(__xludf.DUMMYFUNCTION("""COMPUTED_VALUE"""),1333.5)</f>
        <v>1333.5</v>
      </c>
    </row>
    <row r="381">
      <c r="A381" s="5">
        <f>IFERROR(__xludf.DUMMYFUNCTION("""COMPUTED_VALUE"""),45492.64583333333)</f>
        <v>45492.64583</v>
      </c>
      <c r="B381" s="5">
        <f>IFERROR(__xludf.DUMMYFUNCTION("""COMPUTED_VALUE"""),1327.2)</f>
        <v>1327.2</v>
      </c>
    </row>
    <row r="382">
      <c r="A382" s="5">
        <f>IFERROR(__xludf.DUMMYFUNCTION("""COMPUTED_VALUE"""),45495.64583333333)</f>
        <v>45495.64583</v>
      </c>
      <c r="B382" s="5">
        <f>IFERROR(__xludf.DUMMYFUNCTION("""COMPUTED_VALUE"""),1354.18)</f>
        <v>1354.18</v>
      </c>
    </row>
    <row r="383">
      <c r="A383" s="5">
        <f>IFERROR(__xludf.DUMMYFUNCTION("""COMPUTED_VALUE"""),45496.64583333333)</f>
        <v>45496.64583</v>
      </c>
      <c r="B383" s="5">
        <f>IFERROR(__xludf.DUMMYFUNCTION("""COMPUTED_VALUE"""),1373.0)</f>
        <v>1373</v>
      </c>
    </row>
    <row r="384">
      <c r="A384" s="5">
        <f>IFERROR(__xludf.DUMMYFUNCTION("""COMPUTED_VALUE"""),45497.64583333333)</f>
        <v>45497.64583</v>
      </c>
      <c r="B384" s="5">
        <f>IFERROR(__xludf.DUMMYFUNCTION("""COMPUTED_VALUE"""),1364.03)</f>
        <v>1364.03</v>
      </c>
    </row>
    <row r="385">
      <c r="A385" s="5">
        <f>IFERROR(__xludf.DUMMYFUNCTION("""COMPUTED_VALUE"""),45498.64583333333)</f>
        <v>45498.64583</v>
      </c>
      <c r="B385" s="5">
        <f>IFERROR(__xludf.DUMMYFUNCTION("""COMPUTED_VALUE"""),1370.64)</f>
        <v>1370.64</v>
      </c>
    </row>
    <row r="386">
      <c r="A386" s="5">
        <f>IFERROR(__xludf.DUMMYFUNCTION("""COMPUTED_VALUE"""),45499.64583333333)</f>
        <v>45499.64583</v>
      </c>
      <c r="B386" s="5">
        <f>IFERROR(__xludf.DUMMYFUNCTION("""COMPUTED_VALUE"""),1375.73)</f>
        <v>1375.73</v>
      </c>
    </row>
    <row r="387">
      <c r="A387" s="5">
        <f>IFERROR(__xludf.DUMMYFUNCTION("""COMPUTED_VALUE"""),45502.64583333333)</f>
        <v>45502.64583</v>
      </c>
      <c r="B387" s="5">
        <f>IFERROR(__xludf.DUMMYFUNCTION("""COMPUTED_VALUE"""),1368.01)</f>
        <v>1368.01</v>
      </c>
    </row>
    <row r="388">
      <c r="A388" s="5">
        <f>IFERROR(__xludf.DUMMYFUNCTION("""COMPUTED_VALUE"""),45503.64583333333)</f>
        <v>45503.64583</v>
      </c>
      <c r="B388" s="5">
        <f>IFERROR(__xludf.DUMMYFUNCTION("""COMPUTED_VALUE"""),1360.83)</f>
        <v>1360.83</v>
      </c>
    </row>
    <row r="389">
      <c r="A389" s="5">
        <f>IFERROR(__xludf.DUMMYFUNCTION("""COMPUTED_VALUE"""),45504.64583333333)</f>
        <v>45504.64583</v>
      </c>
      <c r="B389" s="5">
        <f>IFERROR(__xludf.DUMMYFUNCTION("""COMPUTED_VALUE"""),1350.1)</f>
        <v>1350.1</v>
      </c>
    </row>
    <row r="390">
      <c r="A390" s="5">
        <f>IFERROR(__xludf.DUMMYFUNCTION("""COMPUTED_VALUE"""),45505.64583333333)</f>
        <v>45505.64583</v>
      </c>
      <c r="B390" s="5">
        <f>IFERROR(__xludf.DUMMYFUNCTION("""COMPUTED_VALUE"""),1377.59)</f>
        <v>1377.59</v>
      </c>
    </row>
    <row r="391">
      <c r="A391" s="5">
        <f>IFERROR(__xludf.DUMMYFUNCTION("""COMPUTED_VALUE"""),45506.64583333333)</f>
        <v>45506.64583</v>
      </c>
      <c r="B391" s="5">
        <f>IFERROR(__xludf.DUMMYFUNCTION("""COMPUTED_VALUE"""),1392.83)</f>
        <v>1392.83</v>
      </c>
    </row>
    <row r="392">
      <c r="A392" s="5">
        <f>IFERROR(__xludf.DUMMYFUNCTION("""COMPUTED_VALUE"""),45509.64583333333)</f>
        <v>45509.64583</v>
      </c>
      <c r="B392" s="5">
        <f>IFERROR(__xludf.DUMMYFUNCTION("""COMPUTED_VALUE"""),1362.41)</f>
        <v>1362.41</v>
      </c>
    </row>
    <row r="393">
      <c r="A393" s="5">
        <f>IFERROR(__xludf.DUMMYFUNCTION("""COMPUTED_VALUE"""),45510.64583333333)</f>
        <v>45510.64583</v>
      </c>
      <c r="B393" s="5">
        <f>IFERROR(__xludf.DUMMYFUNCTION("""COMPUTED_VALUE"""),1361.48)</f>
        <v>1361.48</v>
      </c>
    </row>
    <row r="394">
      <c r="A394" s="5">
        <f>IFERROR(__xludf.DUMMYFUNCTION("""COMPUTED_VALUE"""),45511.64583333333)</f>
        <v>45511.64583</v>
      </c>
      <c r="B394" s="5">
        <f>IFERROR(__xludf.DUMMYFUNCTION("""COMPUTED_VALUE"""),1385.27)</f>
        <v>1385.27</v>
      </c>
    </row>
    <row r="395">
      <c r="A395" s="5">
        <f>IFERROR(__xludf.DUMMYFUNCTION("""COMPUTED_VALUE"""),45512.64583333333)</f>
        <v>45512.64583</v>
      </c>
      <c r="B395" s="5">
        <f>IFERROR(__xludf.DUMMYFUNCTION("""COMPUTED_VALUE"""),1387.66)</f>
        <v>1387.66</v>
      </c>
    </row>
    <row r="396">
      <c r="A396" s="5">
        <f>IFERROR(__xludf.DUMMYFUNCTION("""COMPUTED_VALUE"""),45513.64583333333)</f>
        <v>45513.64583</v>
      </c>
      <c r="B396" s="5">
        <f>IFERROR(__xludf.DUMMYFUNCTION("""COMPUTED_VALUE"""),1402.7)</f>
        <v>1402.7</v>
      </c>
    </row>
    <row r="397">
      <c r="A397" s="5">
        <f>IFERROR(__xludf.DUMMYFUNCTION("""COMPUTED_VALUE"""),45516.64583333333)</f>
        <v>45516.64583</v>
      </c>
      <c r="B397" s="5">
        <f>IFERROR(__xludf.DUMMYFUNCTION("""COMPUTED_VALUE"""),1377.31)</f>
        <v>1377.31</v>
      </c>
    </row>
    <row r="398">
      <c r="A398" s="5">
        <f>IFERROR(__xludf.DUMMYFUNCTION("""COMPUTED_VALUE"""),45517.64583333333)</f>
        <v>45517.64583</v>
      </c>
      <c r="B398" s="5">
        <f>IFERROR(__xludf.DUMMYFUNCTION("""COMPUTED_VALUE"""),1389.68)</f>
        <v>1389.68</v>
      </c>
    </row>
    <row r="399">
      <c r="A399" s="5">
        <f>IFERROR(__xludf.DUMMYFUNCTION("""COMPUTED_VALUE"""),45518.64583333333)</f>
        <v>45518.64583</v>
      </c>
      <c r="B399" s="5">
        <f>IFERROR(__xludf.DUMMYFUNCTION("""COMPUTED_VALUE"""),1360.21)</f>
        <v>1360.21</v>
      </c>
    </row>
    <row r="400">
      <c r="A400" s="5">
        <f>IFERROR(__xludf.DUMMYFUNCTION("""COMPUTED_VALUE"""),45520.64583333333)</f>
        <v>45520.64583</v>
      </c>
      <c r="B400" s="5">
        <f>IFERROR(__xludf.DUMMYFUNCTION("""COMPUTED_VALUE"""),1358.72)</f>
        <v>1358.72</v>
      </c>
    </row>
    <row r="401">
      <c r="A401" s="5">
        <f>IFERROR(__xludf.DUMMYFUNCTION("""COMPUTED_VALUE"""),45523.64583333333)</f>
        <v>45523.64583</v>
      </c>
      <c r="B401" s="5">
        <f>IFERROR(__xludf.DUMMYFUNCTION("""COMPUTED_VALUE"""),1382.27)</f>
        <v>1382.27</v>
      </c>
    </row>
    <row r="402">
      <c r="A402" s="5">
        <f>IFERROR(__xludf.DUMMYFUNCTION("""COMPUTED_VALUE"""),45524.64583333333)</f>
        <v>45524.64583</v>
      </c>
      <c r="B402" s="5">
        <f>IFERROR(__xludf.DUMMYFUNCTION("""COMPUTED_VALUE"""),1393.07)</f>
        <v>1393.07</v>
      </c>
    </row>
    <row r="403">
      <c r="A403" s="5">
        <f>IFERROR(__xludf.DUMMYFUNCTION("""COMPUTED_VALUE"""),45525.64583333333)</f>
        <v>45525.64583</v>
      </c>
      <c r="B403" s="5">
        <f>IFERROR(__xludf.DUMMYFUNCTION("""COMPUTED_VALUE"""),1412.49)</f>
        <v>1412.49</v>
      </c>
    </row>
    <row r="404">
      <c r="A404" s="5">
        <f>IFERROR(__xludf.DUMMYFUNCTION("""COMPUTED_VALUE"""),45526.64583333333)</f>
        <v>45526.64583</v>
      </c>
      <c r="B404" s="5">
        <f>IFERROR(__xludf.DUMMYFUNCTION("""COMPUTED_VALUE"""),1393.81)</f>
        <v>1393.81</v>
      </c>
    </row>
    <row r="405">
      <c r="A405" s="5">
        <f>IFERROR(__xludf.DUMMYFUNCTION("""COMPUTED_VALUE"""),45527.64583333333)</f>
        <v>45527.64583</v>
      </c>
      <c r="B405" s="5">
        <f>IFERROR(__xludf.DUMMYFUNCTION("""COMPUTED_VALUE"""),1390.9)</f>
        <v>1390.9</v>
      </c>
    </row>
    <row r="406">
      <c r="A406" s="5">
        <f>IFERROR(__xludf.DUMMYFUNCTION("""COMPUTED_VALUE"""),45530.64583333333)</f>
        <v>45530.64583</v>
      </c>
      <c r="B406" s="5">
        <f>IFERROR(__xludf.DUMMYFUNCTION("""COMPUTED_VALUE"""),1388.66)</f>
        <v>1388.66</v>
      </c>
    </row>
    <row r="407">
      <c r="A407" s="5">
        <f>IFERROR(__xludf.DUMMYFUNCTION("""COMPUTED_VALUE"""),45531.64583333333)</f>
        <v>45531.64583</v>
      </c>
      <c r="B407" s="5">
        <f>IFERROR(__xludf.DUMMYFUNCTION("""COMPUTED_VALUE"""),1392.59)</f>
        <v>1392.59</v>
      </c>
    </row>
    <row r="408">
      <c r="A408" s="5">
        <f>IFERROR(__xludf.DUMMYFUNCTION("""COMPUTED_VALUE"""),45532.64583333333)</f>
        <v>45532.64583</v>
      </c>
      <c r="B408" s="5">
        <f>IFERROR(__xludf.DUMMYFUNCTION("""COMPUTED_VALUE"""),1399.86)</f>
        <v>1399.86</v>
      </c>
    </row>
    <row r="409">
      <c r="A409" s="5">
        <f>IFERROR(__xludf.DUMMYFUNCTION("""COMPUTED_VALUE"""),45533.64583333333)</f>
        <v>45533.64583</v>
      </c>
      <c r="B409" s="5">
        <f>IFERROR(__xludf.DUMMYFUNCTION("""COMPUTED_VALUE"""),1386.23)</f>
        <v>1386.23</v>
      </c>
    </row>
    <row r="410">
      <c r="A410" s="5">
        <f>IFERROR(__xludf.DUMMYFUNCTION("""COMPUTED_VALUE"""),45534.64583333333)</f>
        <v>45534.64583</v>
      </c>
      <c r="B410" s="5">
        <f>IFERROR(__xludf.DUMMYFUNCTION("""COMPUTED_VALUE"""),1406.27)</f>
        <v>1406.27</v>
      </c>
    </row>
    <row r="411">
      <c r="A411" s="5">
        <f>IFERROR(__xludf.DUMMYFUNCTION("""COMPUTED_VALUE"""),45537.64583333333)</f>
        <v>45537.64583</v>
      </c>
      <c r="B411" s="5">
        <f>IFERROR(__xludf.DUMMYFUNCTION("""COMPUTED_VALUE"""),1374.43)</f>
        <v>1374.43</v>
      </c>
    </row>
    <row r="412">
      <c r="A412" s="5">
        <f>IFERROR(__xludf.DUMMYFUNCTION("""COMPUTED_VALUE"""),45538.64583333333)</f>
        <v>45538.64583</v>
      </c>
      <c r="B412" s="5">
        <f>IFERROR(__xludf.DUMMYFUNCTION("""COMPUTED_VALUE"""),1370.77)</f>
        <v>1370.77</v>
      </c>
    </row>
    <row r="413">
      <c r="A413" s="5">
        <f>IFERROR(__xludf.DUMMYFUNCTION("""COMPUTED_VALUE"""),45539.64583333333)</f>
        <v>45539.64583</v>
      </c>
      <c r="B413" s="5">
        <f>IFERROR(__xludf.DUMMYFUNCTION("""COMPUTED_VALUE"""),1357.44)</f>
        <v>1357.44</v>
      </c>
    </row>
    <row r="414">
      <c r="A414" s="5">
        <f>IFERROR(__xludf.DUMMYFUNCTION("""COMPUTED_VALUE"""),45540.64583333333)</f>
        <v>45540.64583</v>
      </c>
      <c r="B414" s="5">
        <f>IFERROR(__xludf.DUMMYFUNCTION("""COMPUTED_VALUE"""),1339.15)</f>
        <v>1339.15</v>
      </c>
    </row>
    <row r="415">
      <c r="A415" s="5">
        <f>IFERROR(__xludf.DUMMYFUNCTION("""COMPUTED_VALUE"""),45541.64583333333)</f>
        <v>45541.64583</v>
      </c>
      <c r="B415" s="5">
        <f>IFERROR(__xludf.DUMMYFUNCTION("""COMPUTED_VALUE"""),1333.43)</f>
        <v>1333.43</v>
      </c>
    </row>
    <row r="416">
      <c r="A416" s="5">
        <f>IFERROR(__xludf.DUMMYFUNCTION("""COMPUTED_VALUE"""),45544.64583333333)</f>
        <v>45544.64583</v>
      </c>
      <c r="B416" s="5">
        <f>IFERROR(__xludf.DUMMYFUNCTION("""COMPUTED_VALUE"""),1331.18)</f>
        <v>1331.18</v>
      </c>
    </row>
    <row r="417">
      <c r="A417" s="5">
        <f>IFERROR(__xludf.DUMMYFUNCTION("""COMPUTED_VALUE"""),45545.64583333333)</f>
        <v>45545.64583</v>
      </c>
      <c r="B417" s="5">
        <f>IFERROR(__xludf.DUMMYFUNCTION("""COMPUTED_VALUE"""),1330.08)</f>
        <v>1330.08</v>
      </c>
    </row>
    <row r="418">
      <c r="A418" s="5">
        <f>IFERROR(__xludf.DUMMYFUNCTION("""COMPUTED_VALUE"""),45546.64583333333)</f>
        <v>45546.64583</v>
      </c>
      <c r="B418" s="5">
        <f>IFERROR(__xludf.DUMMYFUNCTION("""COMPUTED_VALUE"""),1322.5)</f>
        <v>1322.5</v>
      </c>
    </row>
    <row r="419">
      <c r="A419" s="5">
        <f>IFERROR(__xludf.DUMMYFUNCTION("""COMPUTED_VALUE"""),45547.64583333333)</f>
        <v>45547.64583</v>
      </c>
      <c r="B419" s="5">
        <f>IFERROR(__xludf.DUMMYFUNCTION("""COMPUTED_VALUE"""),1336.77)</f>
        <v>1336.77</v>
      </c>
    </row>
    <row r="420">
      <c r="A420" s="5">
        <f>IFERROR(__xludf.DUMMYFUNCTION("""COMPUTED_VALUE"""),45548.64583333333)</f>
        <v>45548.64583</v>
      </c>
      <c r="B420" s="5">
        <f>IFERROR(__xludf.DUMMYFUNCTION("""COMPUTED_VALUE"""),1332.14)</f>
        <v>1332.14</v>
      </c>
    </row>
    <row r="421">
      <c r="A421" s="5">
        <f>IFERROR(__xludf.DUMMYFUNCTION("""COMPUTED_VALUE"""),45551.64583333333)</f>
        <v>45551.64583</v>
      </c>
      <c r="B421" s="5">
        <f>IFERROR(__xludf.DUMMYFUNCTION("""COMPUTED_VALUE"""),1329.42)</f>
        <v>1329.42</v>
      </c>
    </row>
    <row r="422">
      <c r="A422" s="5">
        <f>IFERROR(__xludf.DUMMYFUNCTION("""COMPUTED_VALUE"""),45552.64583333333)</f>
        <v>45552.64583</v>
      </c>
      <c r="B422" s="5">
        <f>IFERROR(__xludf.DUMMYFUNCTION("""COMPUTED_VALUE"""),1326.33)</f>
        <v>1326.33</v>
      </c>
    </row>
    <row r="423">
      <c r="A423" s="5">
        <f>IFERROR(__xludf.DUMMYFUNCTION("""COMPUTED_VALUE"""),45553.64583333333)</f>
        <v>45553.64583</v>
      </c>
      <c r="B423" s="5">
        <f>IFERROR(__xludf.DUMMYFUNCTION("""COMPUTED_VALUE"""),1313.56)</f>
        <v>1313.56</v>
      </c>
    </row>
    <row r="424">
      <c r="A424" s="5">
        <f>IFERROR(__xludf.DUMMYFUNCTION("""COMPUTED_VALUE"""),45554.64583333333)</f>
        <v>45554.64583</v>
      </c>
      <c r="B424" s="5">
        <f>IFERROR(__xludf.DUMMYFUNCTION("""COMPUTED_VALUE"""),1300.51)</f>
        <v>1300.51</v>
      </c>
    </row>
    <row r="425">
      <c r="A425" s="5">
        <f>IFERROR(__xludf.DUMMYFUNCTION("""COMPUTED_VALUE"""),45555.64583333333)</f>
        <v>45555.64583</v>
      </c>
      <c r="B425" s="5">
        <f>IFERROR(__xludf.DUMMYFUNCTION("""COMPUTED_VALUE"""),1310.23)</f>
        <v>1310.23</v>
      </c>
    </row>
    <row r="426">
      <c r="A426" s="5">
        <f>IFERROR(__xludf.DUMMYFUNCTION("""COMPUTED_VALUE"""),45558.64583333333)</f>
        <v>45558.64583</v>
      </c>
      <c r="B426" s="5">
        <f>IFERROR(__xludf.DUMMYFUNCTION("""COMPUTED_VALUE"""),1330.89)</f>
        <v>1330.89</v>
      </c>
    </row>
    <row r="427">
      <c r="A427" s="5">
        <f>IFERROR(__xludf.DUMMYFUNCTION("""COMPUTED_VALUE"""),45559.64583333333)</f>
        <v>45559.64583</v>
      </c>
      <c r="B427" s="5">
        <f>IFERROR(__xludf.DUMMYFUNCTION("""COMPUTED_VALUE"""),1330.07)</f>
        <v>1330.07</v>
      </c>
    </row>
    <row r="428">
      <c r="A428" s="5">
        <f>IFERROR(__xludf.DUMMYFUNCTION("""COMPUTED_VALUE"""),45560.64583333333)</f>
        <v>45560.64583</v>
      </c>
      <c r="B428" s="5">
        <f>IFERROR(__xludf.DUMMYFUNCTION("""COMPUTED_VALUE"""),1338.29)</f>
        <v>1338.29</v>
      </c>
    </row>
    <row r="429">
      <c r="A429" s="5">
        <f>IFERROR(__xludf.DUMMYFUNCTION("""COMPUTED_VALUE"""),45561.64583333333)</f>
        <v>45561.64583</v>
      </c>
      <c r="B429" s="5">
        <f>IFERROR(__xludf.DUMMYFUNCTION("""COMPUTED_VALUE"""),1348.88)</f>
        <v>1348.88</v>
      </c>
    </row>
    <row r="430">
      <c r="A430" s="5">
        <f>IFERROR(__xludf.DUMMYFUNCTION("""COMPUTED_VALUE"""),45562.64583333333)</f>
        <v>45562.64583</v>
      </c>
      <c r="B430" s="5">
        <f>IFERROR(__xludf.DUMMYFUNCTION("""COMPUTED_VALUE"""),1349.98)</f>
        <v>1349.98</v>
      </c>
    </row>
    <row r="431">
      <c r="A431" s="5">
        <f>IFERROR(__xludf.DUMMYFUNCTION("""COMPUTED_VALUE"""),45565.64583333333)</f>
        <v>45565.64583</v>
      </c>
      <c r="B431" s="5">
        <f>IFERROR(__xludf.DUMMYFUNCTION("""COMPUTED_VALUE"""),1350.32)</f>
        <v>1350.32</v>
      </c>
    </row>
    <row r="432">
      <c r="A432" s="5">
        <f>IFERROR(__xludf.DUMMYFUNCTION("""COMPUTED_VALUE"""),45566.64583333333)</f>
        <v>45566.64583</v>
      </c>
      <c r="B432" s="5">
        <f>IFERROR(__xludf.DUMMYFUNCTION("""COMPUTED_VALUE"""),1349.82)</f>
        <v>1349.82</v>
      </c>
    </row>
    <row r="433">
      <c r="A433" s="5">
        <f>IFERROR(__xludf.DUMMYFUNCTION("""COMPUTED_VALUE"""),45568.64583333333)</f>
        <v>45568.64583</v>
      </c>
      <c r="B433" s="5">
        <f>IFERROR(__xludf.DUMMYFUNCTION("""COMPUTED_VALUE"""),1347.13)</f>
        <v>1347.13</v>
      </c>
    </row>
    <row r="434">
      <c r="A434" s="5">
        <f>IFERROR(__xludf.DUMMYFUNCTION("""COMPUTED_VALUE"""),45569.64583333333)</f>
        <v>45569.64583</v>
      </c>
      <c r="B434" s="5">
        <f>IFERROR(__xludf.DUMMYFUNCTION("""COMPUTED_VALUE"""),1326.65)</f>
        <v>1326.65</v>
      </c>
    </row>
    <row r="435">
      <c r="A435" s="5">
        <f>IFERROR(__xludf.DUMMYFUNCTION("""COMPUTED_VALUE"""),45572.64583333333)</f>
        <v>45572.64583</v>
      </c>
      <c r="B435" s="5">
        <f>IFERROR(__xludf.DUMMYFUNCTION("""COMPUTED_VALUE"""),1321.98)</f>
        <v>1321.98</v>
      </c>
    </row>
    <row r="436">
      <c r="A436" s="5">
        <f>IFERROR(__xludf.DUMMYFUNCTION("""COMPUTED_VALUE"""),45573.64583333333)</f>
        <v>45573.64583</v>
      </c>
      <c r="B436" s="5">
        <f>IFERROR(__xludf.DUMMYFUNCTION("""COMPUTED_VALUE"""),1331.21)</f>
        <v>1331.21</v>
      </c>
    </row>
    <row r="437">
      <c r="A437" s="5">
        <f>IFERROR(__xludf.DUMMYFUNCTION("""COMPUTED_VALUE"""),45574.64583333333)</f>
        <v>45574.64583</v>
      </c>
      <c r="B437" s="5">
        <f>IFERROR(__xludf.DUMMYFUNCTION("""COMPUTED_VALUE"""),1332.97)</f>
        <v>1332.97</v>
      </c>
    </row>
    <row r="438">
      <c r="A438" s="5">
        <f>IFERROR(__xludf.DUMMYFUNCTION("""COMPUTED_VALUE"""),45575.64583333333)</f>
        <v>45575.64583</v>
      </c>
      <c r="B438" s="5">
        <f>IFERROR(__xludf.DUMMYFUNCTION("""COMPUTED_VALUE"""),1316.62)</f>
        <v>1316.62</v>
      </c>
    </row>
    <row r="439">
      <c r="A439" s="5">
        <f>IFERROR(__xludf.DUMMYFUNCTION("""COMPUTED_VALUE"""),45576.64583333333)</f>
        <v>45576.64583</v>
      </c>
      <c r="B439" s="5">
        <f>IFERROR(__xludf.DUMMYFUNCTION("""COMPUTED_VALUE"""),1319.84)</f>
        <v>1319.84</v>
      </c>
    </row>
    <row r="440">
      <c r="A440" s="5">
        <f>IFERROR(__xludf.DUMMYFUNCTION("""COMPUTED_VALUE"""),45579.64583333333)</f>
        <v>45579.64583</v>
      </c>
      <c r="B440" s="5">
        <f>IFERROR(__xludf.DUMMYFUNCTION("""COMPUTED_VALUE"""),1331.98)</f>
        <v>1331.98</v>
      </c>
    </row>
    <row r="441">
      <c r="A441" s="5">
        <f>IFERROR(__xludf.DUMMYFUNCTION("""COMPUTED_VALUE"""),45580.64583333333)</f>
        <v>45580.64583</v>
      </c>
      <c r="B441" s="5">
        <f>IFERROR(__xludf.DUMMYFUNCTION("""COMPUTED_VALUE"""),1322.33)</f>
        <v>1322.33</v>
      </c>
    </row>
    <row r="442">
      <c r="A442" s="5">
        <f>IFERROR(__xludf.DUMMYFUNCTION("""COMPUTED_VALUE"""),45581.64583333333)</f>
        <v>45581.64583</v>
      </c>
      <c r="B442" s="5">
        <f>IFERROR(__xludf.DUMMYFUNCTION("""COMPUTED_VALUE"""),1342.18)</f>
        <v>1342.18</v>
      </c>
    </row>
    <row r="443">
      <c r="A443" s="5">
        <f>IFERROR(__xludf.DUMMYFUNCTION("""COMPUTED_VALUE"""),45582.64583333333)</f>
        <v>45582.64583</v>
      </c>
      <c r="B443" s="5">
        <f>IFERROR(__xludf.DUMMYFUNCTION("""COMPUTED_VALUE"""),1340.81)</f>
        <v>1340.81</v>
      </c>
    </row>
    <row r="444">
      <c r="A444" s="5">
        <f>IFERROR(__xludf.DUMMYFUNCTION("""COMPUTED_VALUE"""),45583.64583333333)</f>
        <v>45583.64583</v>
      </c>
      <c r="B444" s="5">
        <f>IFERROR(__xludf.DUMMYFUNCTION("""COMPUTED_VALUE"""),1348.22)</f>
        <v>1348.22</v>
      </c>
    </row>
    <row r="445">
      <c r="A445" s="5">
        <f>IFERROR(__xludf.DUMMYFUNCTION("""COMPUTED_VALUE"""),45586.64583333333)</f>
        <v>45586.64583</v>
      </c>
      <c r="B445" s="5">
        <f>IFERROR(__xludf.DUMMYFUNCTION("""COMPUTED_VALUE"""),1339.48)</f>
        <v>1339.48</v>
      </c>
    </row>
    <row r="446">
      <c r="A446" s="5">
        <f>IFERROR(__xludf.DUMMYFUNCTION("""COMPUTED_VALUE"""),45587.64583333333)</f>
        <v>45587.64583</v>
      </c>
      <c r="B446" s="5">
        <f>IFERROR(__xludf.DUMMYFUNCTION("""COMPUTED_VALUE"""),1332.48)</f>
        <v>1332.48</v>
      </c>
    </row>
    <row r="447">
      <c r="A447" s="5">
        <f>IFERROR(__xludf.DUMMYFUNCTION("""COMPUTED_VALUE"""),45588.64583333333)</f>
        <v>45588.64583</v>
      </c>
      <c r="B447" s="5">
        <f>IFERROR(__xludf.DUMMYFUNCTION("""COMPUTED_VALUE"""),1321.58)</f>
        <v>1321.58</v>
      </c>
    </row>
    <row r="448">
      <c r="A448" s="5">
        <f>IFERROR(__xludf.DUMMYFUNCTION("""COMPUTED_VALUE"""),45589.64583333333)</f>
        <v>45589.64583</v>
      </c>
      <c r="B448" s="5">
        <f>IFERROR(__xludf.DUMMYFUNCTION("""COMPUTED_VALUE"""),1316.54)</f>
        <v>1316.54</v>
      </c>
    </row>
    <row r="449">
      <c r="A449" s="5">
        <f>IFERROR(__xludf.DUMMYFUNCTION("""COMPUTED_VALUE"""),45590.64583333333)</f>
        <v>45590.64583</v>
      </c>
      <c r="B449" s="5">
        <f>IFERROR(__xludf.DUMMYFUNCTION("""COMPUTED_VALUE"""),1302.94)</f>
        <v>1302.94</v>
      </c>
    </row>
    <row r="450">
      <c r="A450" s="5">
        <f>IFERROR(__xludf.DUMMYFUNCTION("""COMPUTED_VALUE"""),45593.64583333333)</f>
        <v>45593.64583</v>
      </c>
      <c r="B450" s="5">
        <f>IFERROR(__xludf.DUMMYFUNCTION("""COMPUTED_VALUE"""),1311.5)</f>
        <v>1311.5</v>
      </c>
    </row>
    <row r="451">
      <c r="A451" s="5">
        <f>IFERROR(__xludf.DUMMYFUNCTION("""COMPUTED_VALUE"""),45594.64583333333)</f>
        <v>45594.64583</v>
      </c>
      <c r="B451" s="5">
        <f>IFERROR(__xludf.DUMMYFUNCTION("""COMPUTED_VALUE"""),1274.7)</f>
        <v>1274.7</v>
      </c>
    </row>
    <row r="452">
      <c r="A452" s="5">
        <f>IFERROR(__xludf.DUMMYFUNCTION("""COMPUTED_VALUE"""),45595.64583333333)</f>
        <v>45595.64583</v>
      </c>
      <c r="B452" s="5">
        <f>IFERROR(__xludf.DUMMYFUNCTION("""COMPUTED_VALUE"""),1249.85)</f>
        <v>1249.85</v>
      </c>
    </row>
    <row r="453">
      <c r="A453" s="5">
        <f>IFERROR(__xludf.DUMMYFUNCTION("""COMPUTED_VALUE"""),45596.64583333333)</f>
        <v>45596.64583</v>
      </c>
      <c r="B453" s="5">
        <f>IFERROR(__xludf.DUMMYFUNCTION("""COMPUTED_VALUE"""),1274.2)</f>
        <v>1274.2</v>
      </c>
    </row>
    <row r="454">
      <c r="A454" s="5">
        <f>IFERROR(__xludf.DUMMYFUNCTION("""COMPUTED_VALUE"""),45600.64583333333)</f>
        <v>45600.64583</v>
      </c>
      <c r="B454" s="5">
        <f>IFERROR(__xludf.DUMMYFUNCTION("""COMPUTED_VALUE"""),1268.3)</f>
        <v>1268.3</v>
      </c>
    </row>
    <row r="455">
      <c r="A455" s="5">
        <f>IFERROR(__xludf.DUMMYFUNCTION("""COMPUTED_VALUE"""),45601.64583333333)</f>
        <v>45601.64583</v>
      </c>
      <c r="B455" s="5">
        <f>IFERROR(__xludf.DUMMYFUNCTION("""COMPUTED_VALUE"""),1272.2)</f>
        <v>1272.2</v>
      </c>
    </row>
    <row r="456">
      <c r="A456" s="5">
        <f>IFERROR(__xludf.DUMMYFUNCTION("""COMPUTED_VALUE"""),45602.64583333333)</f>
        <v>45602.64583</v>
      </c>
      <c r="B456" s="5">
        <f>IFERROR(__xludf.DUMMYFUNCTION("""COMPUTED_VALUE"""),1302.1)</f>
        <v>1302.1</v>
      </c>
    </row>
    <row r="457">
      <c r="A457" s="5">
        <f>IFERROR(__xludf.DUMMYFUNCTION("""COMPUTED_VALUE"""),45603.64583333333)</f>
        <v>45603.64583</v>
      </c>
      <c r="B457" s="5">
        <f>IFERROR(__xludf.DUMMYFUNCTION("""COMPUTED_VALUE"""),1287.35)</f>
        <v>1287.35</v>
      </c>
    </row>
    <row r="458">
      <c r="A458" s="5">
        <f>IFERROR(__xludf.DUMMYFUNCTION("""COMPUTED_VALUE"""),45604.64583333333)</f>
        <v>45604.64583</v>
      </c>
      <c r="B458" s="5">
        <f>IFERROR(__xludf.DUMMYFUNCTION("""COMPUTED_VALUE"""),1283.65)</f>
        <v>1283.65</v>
      </c>
    </row>
    <row r="459">
      <c r="A459" s="5">
        <f>IFERROR(__xludf.DUMMYFUNCTION("""COMPUTED_VALUE"""),45607.64583333333)</f>
        <v>45607.64583</v>
      </c>
      <c r="B459" s="5">
        <f>IFERROR(__xludf.DUMMYFUNCTION("""COMPUTED_VALUE"""),1287.9)</f>
        <v>1287.9</v>
      </c>
    </row>
    <row r="460">
      <c r="A460" s="5">
        <f>IFERROR(__xludf.DUMMYFUNCTION("""COMPUTED_VALUE"""),45608.64583333333)</f>
        <v>45608.64583</v>
      </c>
      <c r="B460" s="5">
        <f>IFERROR(__xludf.DUMMYFUNCTION("""COMPUTED_VALUE"""),1263.9)</f>
        <v>1263.9</v>
      </c>
    </row>
    <row r="461">
      <c r="A461" s="5">
        <f>IFERROR(__xludf.DUMMYFUNCTION("""COMPUTED_VALUE"""),45609.64583333333)</f>
        <v>45609.64583</v>
      </c>
      <c r="B461" s="5">
        <f>IFERROR(__xludf.DUMMYFUNCTION("""COMPUTED_VALUE"""),1245.0)</f>
        <v>1245</v>
      </c>
    </row>
    <row r="462">
      <c r="A462" s="5">
        <f>IFERROR(__xludf.DUMMYFUNCTION("""COMPUTED_VALUE"""),45610.64583333333)</f>
        <v>45610.64583</v>
      </c>
      <c r="B462" s="5">
        <f>IFERROR(__xludf.DUMMYFUNCTION("""COMPUTED_VALUE"""),1226.7)</f>
        <v>1226.7</v>
      </c>
    </row>
    <row r="463">
      <c r="A463" s="5">
        <f>IFERROR(__xludf.DUMMYFUNCTION("""COMPUTED_VALUE"""),45614.64583333333)</f>
        <v>45614.64583</v>
      </c>
      <c r="B463" s="5">
        <f>IFERROR(__xludf.DUMMYFUNCTION("""COMPUTED_VALUE"""),1193.55)</f>
        <v>1193.55</v>
      </c>
    </row>
    <row r="464">
      <c r="A464" s="5">
        <f>IFERROR(__xludf.DUMMYFUNCTION("""COMPUTED_VALUE"""),45615.64583333333)</f>
        <v>45615.64583</v>
      </c>
      <c r="B464" s="5">
        <f>IFERROR(__xludf.DUMMYFUNCTION("""COMPUTED_VALUE"""),1213.45)</f>
        <v>1213.45</v>
      </c>
    </row>
    <row r="465">
      <c r="A465" s="5">
        <f>IFERROR(__xludf.DUMMYFUNCTION("""COMPUTED_VALUE"""),45617.64583333333)</f>
        <v>45617.64583</v>
      </c>
      <c r="B465" s="5">
        <f>IFERROR(__xludf.DUMMYFUNCTION("""COMPUTED_VALUE"""),1195.35)</f>
        <v>1195.35</v>
      </c>
    </row>
    <row r="466">
      <c r="A466" s="5">
        <f>IFERROR(__xludf.DUMMYFUNCTION("""COMPUTED_VALUE"""),45618.64583333333)</f>
        <v>45618.64583</v>
      </c>
      <c r="B466" s="5">
        <f>IFERROR(__xludf.DUMMYFUNCTION("""COMPUTED_VALUE"""),1214.45)</f>
        <v>1214.45</v>
      </c>
    </row>
    <row r="467">
      <c r="A467" s="5">
        <f>IFERROR(__xludf.DUMMYFUNCTION("""COMPUTED_VALUE"""),45621.64583333333)</f>
        <v>45621.64583</v>
      </c>
      <c r="B467" s="5">
        <f>IFERROR(__xludf.DUMMYFUNCTION("""COMPUTED_VALUE"""),1209.3)</f>
        <v>1209.3</v>
      </c>
    </row>
    <row r="468">
      <c r="A468" s="5">
        <f>IFERROR(__xludf.DUMMYFUNCTION("""COMPUTED_VALUE"""),45622.64583333333)</f>
        <v>45622.64583</v>
      </c>
      <c r="B468" s="5">
        <f>IFERROR(__xludf.DUMMYFUNCTION("""COMPUTED_VALUE"""),1208.65)</f>
        <v>1208.65</v>
      </c>
    </row>
    <row r="469">
      <c r="A469" s="5">
        <f>IFERROR(__xludf.DUMMYFUNCTION("""COMPUTED_VALUE"""),45623.64583333333)</f>
        <v>45623.64583</v>
      </c>
      <c r="B469" s="5">
        <f>IFERROR(__xludf.DUMMYFUNCTION("""COMPUTED_VALUE"""),1199.9)</f>
        <v>1199.9</v>
      </c>
    </row>
    <row r="470">
      <c r="A470" s="5">
        <f>IFERROR(__xludf.DUMMYFUNCTION("""COMPUTED_VALUE"""),45624.64583333333)</f>
        <v>45624.64583</v>
      </c>
      <c r="B470" s="5">
        <f>IFERROR(__xludf.DUMMYFUNCTION("""COMPUTED_VALUE"""),1191.95)</f>
        <v>1191.95</v>
      </c>
    </row>
    <row r="471">
      <c r="A471" s="5">
        <f>IFERROR(__xludf.DUMMYFUNCTION("""COMPUTED_VALUE"""),45625.64583333333)</f>
        <v>45625.64583</v>
      </c>
      <c r="B471" s="5">
        <f>IFERROR(__xludf.DUMMYFUNCTION("""COMPUTED_VALUE"""),1202.3)</f>
        <v>1202.3</v>
      </c>
    </row>
    <row r="472">
      <c r="A472" s="5">
        <f>IFERROR(__xludf.DUMMYFUNCTION("""COMPUTED_VALUE"""),45628.64583333333)</f>
        <v>45628.64583</v>
      </c>
      <c r="B472" s="5">
        <f>IFERROR(__xludf.DUMMYFUNCTION("""COMPUTED_VALUE"""),1221.75)</f>
        <v>1221.75</v>
      </c>
    </row>
    <row r="473">
      <c r="A473" s="5">
        <f>IFERROR(__xludf.DUMMYFUNCTION("""COMPUTED_VALUE"""),45629.64583333333)</f>
        <v>45629.64583</v>
      </c>
      <c r="B473" s="5">
        <f>IFERROR(__xludf.DUMMYFUNCTION("""COMPUTED_VALUE"""),1224.5)</f>
        <v>1224.5</v>
      </c>
    </row>
    <row r="474">
      <c r="A474" s="5">
        <f>IFERROR(__xludf.DUMMYFUNCTION("""COMPUTED_VALUE"""),45630.64583333333)</f>
        <v>45630.64583</v>
      </c>
      <c r="B474" s="5">
        <f>IFERROR(__xludf.DUMMYFUNCTION("""COMPUTED_VALUE"""),1215.55)</f>
        <v>1215.55</v>
      </c>
    </row>
    <row r="475">
      <c r="A475" s="5">
        <f>IFERROR(__xludf.DUMMYFUNCTION("""COMPUTED_VALUE"""),45631.64583333333)</f>
        <v>45631.64583</v>
      </c>
      <c r="B475" s="5">
        <f>IFERROR(__xludf.DUMMYFUNCTION("""COMPUTED_VALUE"""),1239.85)</f>
        <v>1239.85</v>
      </c>
    </row>
    <row r="476">
      <c r="A476" s="5">
        <f>IFERROR(__xludf.DUMMYFUNCTION("""COMPUTED_VALUE"""),45632.64583333333)</f>
        <v>45632.64583</v>
      </c>
      <c r="B476" s="5">
        <f>IFERROR(__xludf.DUMMYFUNCTION("""COMPUTED_VALUE"""),1253.7)</f>
        <v>1253.7</v>
      </c>
    </row>
    <row r="477">
      <c r="A477" s="5">
        <f>IFERROR(__xludf.DUMMYFUNCTION("""COMPUTED_VALUE"""),45635.64583333333)</f>
        <v>45635.64583</v>
      </c>
      <c r="B477" s="5">
        <f>IFERROR(__xludf.DUMMYFUNCTION("""COMPUTED_VALUE"""),1255.15)</f>
        <v>1255.15</v>
      </c>
    </row>
    <row r="478">
      <c r="A478" s="5">
        <f>IFERROR(__xludf.DUMMYFUNCTION("""COMPUTED_VALUE"""),45636.64583333333)</f>
        <v>45636.64583</v>
      </c>
      <c r="B478" s="5">
        <f>IFERROR(__xludf.DUMMYFUNCTION("""COMPUTED_VALUE"""),1240.35)</f>
        <v>1240.35</v>
      </c>
    </row>
    <row r="479">
      <c r="A479" s="5">
        <f>IFERROR(__xludf.DUMMYFUNCTION("""COMPUTED_VALUE"""),45637.64583333333)</f>
        <v>45637.64583</v>
      </c>
      <c r="B479" s="5">
        <f>IFERROR(__xludf.DUMMYFUNCTION("""COMPUTED_VALUE"""),1238.55)</f>
        <v>1238.55</v>
      </c>
    </row>
    <row r="480">
      <c r="A480" s="5">
        <f>IFERROR(__xludf.DUMMYFUNCTION("""COMPUTED_VALUE"""),45638.64583333333)</f>
        <v>45638.64583</v>
      </c>
      <c r="B480" s="5">
        <f>IFERROR(__xludf.DUMMYFUNCTION("""COMPUTED_VALUE"""),1245.4)</f>
        <v>1245.4</v>
      </c>
    </row>
    <row r="481">
      <c r="A481" s="5">
        <f>IFERROR(__xludf.DUMMYFUNCTION("""COMPUTED_VALUE"""),45639.64583333333)</f>
        <v>45639.64583</v>
      </c>
      <c r="B481" s="5">
        <f>IFERROR(__xludf.DUMMYFUNCTION("""COMPUTED_VALUE"""),1246.35)</f>
        <v>1246.35</v>
      </c>
    </row>
    <row r="482">
      <c r="A482" s="5">
        <f>IFERROR(__xludf.DUMMYFUNCTION("""COMPUTED_VALUE"""),45642.64583333333)</f>
        <v>45642.64583</v>
      </c>
      <c r="B482" s="5">
        <f>IFERROR(__xludf.DUMMYFUNCTION("""COMPUTED_VALUE"""),1269.95)</f>
        <v>1269.95</v>
      </c>
    </row>
    <row r="483">
      <c r="A483" s="5">
        <f>IFERROR(__xludf.DUMMYFUNCTION("""COMPUTED_VALUE"""),45643.64583333333)</f>
        <v>45643.64583</v>
      </c>
      <c r="B483" s="5">
        <f>IFERROR(__xludf.DUMMYFUNCTION("""COMPUTED_VALUE"""),1247.65)</f>
        <v>1247.65</v>
      </c>
    </row>
    <row r="484">
      <c r="A484" s="5">
        <f>IFERROR(__xludf.DUMMYFUNCTION("""COMPUTED_VALUE"""),45644.64583333333)</f>
        <v>45644.64583</v>
      </c>
      <c r="B484" s="5">
        <f>IFERROR(__xludf.DUMMYFUNCTION("""COMPUTED_VALUE"""),1275.4)</f>
        <v>1275.4</v>
      </c>
    </row>
    <row r="485">
      <c r="A485" s="5">
        <f>IFERROR(__xludf.DUMMYFUNCTION("""COMPUTED_VALUE"""),45645.64583333333)</f>
        <v>45645.64583</v>
      </c>
      <c r="B485" s="5">
        <f>IFERROR(__xludf.DUMMYFUNCTION("""COMPUTED_VALUE"""),1325.6)</f>
        <v>1325.6</v>
      </c>
    </row>
    <row r="486">
      <c r="A486" s="5">
        <f>IFERROR(__xludf.DUMMYFUNCTION("""COMPUTED_VALUE"""),45646.64583333333)</f>
        <v>45646.64583</v>
      </c>
      <c r="B486" s="5">
        <f>IFERROR(__xludf.DUMMYFUNCTION("""COMPUTED_VALUE"""),1343.65)</f>
        <v>1343.65</v>
      </c>
    </row>
    <row r="487">
      <c r="A487" s="5">
        <f>IFERROR(__xludf.DUMMYFUNCTION("""COMPUTED_VALUE"""),45649.64583333333)</f>
        <v>45649.64583</v>
      </c>
      <c r="B487" s="5">
        <f>IFERROR(__xludf.DUMMYFUNCTION("""COMPUTED_VALUE"""),1341.35)</f>
        <v>1341.35</v>
      </c>
    </row>
    <row r="488">
      <c r="A488" s="5">
        <f>IFERROR(__xludf.DUMMYFUNCTION("""COMPUTED_VALUE"""),45650.64583333333)</f>
        <v>45650.64583</v>
      </c>
      <c r="B488" s="5">
        <f>IFERROR(__xludf.DUMMYFUNCTION("""COMPUTED_VALUE"""),1350.9)</f>
        <v>1350.9</v>
      </c>
    </row>
    <row r="489">
      <c r="A489" s="5">
        <f>IFERROR(__xludf.DUMMYFUNCTION("""COMPUTED_VALUE"""),45652.64583333333)</f>
        <v>45652.64583</v>
      </c>
      <c r="B489" s="5">
        <f>IFERROR(__xludf.DUMMYFUNCTION("""COMPUTED_VALUE"""),1355.15)</f>
        <v>1355.15</v>
      </c>
    </row>
    <row r="490">
      <c r="A490" s="5">
        <f>IFERROR(__xludf.DUMMYFUNCTION("""COMPUTED_VALUE"""),45653.64583333333)</f>
        <v>45653.64583</v>
      </c>
      <c r="B490" s="5">
        <f>IFERROR(__xludf.DUMMYFUNCTION("""COMPUTED_VALUE"""),1389.45)</f>
        <v>1389.45</v>
      </c>
    </row>
    <row r="491">
      <c r="A491" s="5">
        <f>IFERROR(__xludf.DUMMYFUNCTION("""COMPUTED_VALUE"""),45656.64583333333)</f>
        <v>45656.64583</v>
      </c>
      <c r="B491" s="5">
        <f>IFERROR(__xludf.DUMMYFUNCTION("""COMPUTED_VALUE"""),1376.9)</f>
        <v>1376.9</v>
      </c>
    </row>
    <row r="492">
      <c r="A492" s="5">
        <f>IFERROR(__xludf.DUMMYFUNCTION("""COMPUTED_VALUE"""),45657.64583333333)</f>
        <v>45657.64583</v>
      </c>
      <c r="B492" s="5">
        <f>IFERROR(__xludf.DUMMYFUNCTION("""COMPUTED_VALUE"""),1388.5)</f>
        <v>1388.5</v>
      </c>
    </row>
    <row r="493">
      <c r="A493" s="5">
        <f>IFERROR(__xludf.DUMMYFUNCTION("""COMPUTED_VALUE"""),45658.64583333333)</f>
        <v>45658.64583</v>
      </c>
      <c r="B493" s="5">
        <f>IFERROR(__xludf.DUMMYFUNCTION("""COMPUTED_VALUE"""),1369.0)</f>
        <v>1369</v>
      </c>
    </row>
    <row r="494">
      <c r="A494" s="5">
        <f>IFERROR(__xludf.DUMMYFUNCTION("""COMPUTED_VALUE"""),45659.64583333333)</f>
        <v>45659.64583</v>
      </c>
      <c r="B494" s="5">
        <f>IFERROR(__xludf.DUMMYFUNCTION("""COMPUTED_VALUE"""),1375.05)</f>
        <v>1375.05</v>
      </c>
    </row>
    <row r="495">
      <c r="A495" s="5">
        <f>IFERROR(__xludf.DUMMYFUNCTION("""COMPUTED_VALUE"""),45660.64583333333)</f>
        <v>45660.64583</v>
      </c>
      <c r="B495" s="5">
        <f>IFERROR(__xludf.DUMMYFUNCTION("""COMPUTED_VALUE"""),1352.65)</f>
        <v>1352.65</v>
      </c>
    </row>
    <row r="496">
      <c r="A496" s="5">
        <f>IFERROR(__xludf.DUMMYFUNCTION("""COMPUTED_VALUE"""),45663.64583333333)</f>
        <v>45663.64583</v>
      </c>
      <c r="B496" s="5">
        <f>IFERROR(__xludf.DUMMYFUNCTION("""COMPUTED_VALUE"""),1350.35)</f>
        <v>1350.35</v>
      </c>
    </row>
    <row r="497">
      <c r="A497" s="5">
        <f>IFERROR(__xludf.DUMMYFUNCTION("""COMPUTED_VALUE"""),45664.64583333333)</f>
        <v>45664.64583</v>
      </c>
      <c r="B497" s="5">
        <f>IFERROR(__xludf.DUMMYFUNCTION("""COMPUTED_VALUE"""),1351.55)</f>
        <v>1351.55</v>
      </c>
    </row>
    <row r="498">
      <c r="A498" s="5">
        <f>IFERROR(__xludf.DUMMYFUNCTION("""COMPUTED_VALUE"""),45665.64583333333)</f>
        <v>45665.64583</v>
      </c>
      <c r="B498" s="5">
        <f>IFERROR(__xludf.DUMMYFUNCTION("""COMPUTED_VALUE"""),1370.75)</f>
        <v>1370.75</v>
      </c>
    </row>
    <row r="499">
      <c r="A499" s="5">
        <f>IFERROR(__xludf.DUMMYFUNCTION("""COMPUTED_VALUE"""),45666.64583333333)</f>
        <v>45666.64583</v>
      </c>
      <c r="B499" s="5">
        <f>IFERROR(__xludf.DUMMYFUNCTION("""COMPUTED_VALUE"""),1371.6)</f>
        <v>1371.6</v>
      </c>
    </row>
    <row r="500">
      <c r="A500" s="5">
        <f>IFERROR(__xludf.DUMMYFUNCTION("""COMPUTED_VALUE"""),45667.64583333333)</f>
        <v>45667.64583</v>
      </c>
      <c r="B500" s="5">
        <f>IFERROR(__xludf.DUMMYFUNCTION("""COMPUTED_VALUE"""),1354.4)</f>
        <v>1354.4</v>
      </c>
    </row>
    <row r="501">
      <c r="A501" s="5">
        <f>IFERROR(__xludf.DUMMYFUNCTION("""COMPUTED_VALUE"""),45670.64583333333)</f>
        <v>45670.64583</v>
      </c>
      <c r="B501" s="5">
        <f>IFERROR(__xludf.DUMMYFUNCTION("""COMPUTED_VALUE"""),1335.1)</f>
        <v>1335.1</v>
      </c>
    </row>
    <row r="502">
      <c r="A502" s="5">
        <f>IFERROR(__xludf.DUMMYFUNCTION("""COMPUTED_VALUE"""),45671.64583333333)</f>
        <v>45671.64583</v>
      </c>
      <c r="B502" s="5">
        <f>IFERROR(__xludf.DUMMYFUNCTION("""COMPUTED_VALUE"""),1337.55)</f>
        <v>1337.55</v>
      </c>
    </row>
    <row r="503">
      <c r="A503" s="5">
        <f>IFERROR(__xludf.DUMMYFUNCTION("""COMPUTED_VALUE"""),45672.64583333333)</f>
        <v>45672.64583</v>
      </c>
      <c r="B503" s="5">
        <f>IFERROR(__xludf.DUMMYFUNCTION("""COMPUTED_VALUE"""),1337.2)</f>
        <v>1337.2</v>
      </c>
    </row>
    <row r="504">
      <c r="A504" s="5">
        <f>IFERROR(__xludf.DUMMYFUNCTION("""COMPUTED_VALUE"""),45673.64583333333)</f>
        <v>45673.64583</v>
      </c>
      <c r="B504" s="5">
        <f>IFERROR(__xludf.DUMMYFUNCTION("""COMPUTED_VALUE"""),1302.75)</f>
        <v>1302.75</v>
      </c>
    </row>
    <row r="505">
      <c r="A505" s="5">
        <f>IFERROR(__xludf.DUMMYFUNCTION("""COMPUTED_VALUE"""),45674.64583333333)</f>
        <v>45674.64583</v>
      </c>
      <c r="B505" s="5">
        <f>IFERROR(__xludf.DUMMYFUNCTION("""COMPUTED_VALUE"""),1309.4)</f>
        <v>1309.4</v>
      </c>
    </row>
    <row r="506">
      <c r="A506" s="5">
        <f>IFERROR(__xludf.DUMMYFUNCTION("""COMPUTED_VALUE"""),45677.64583333333)</f>
        <v>45677.64583</v>
      </c>
      <c r="B506" s="5">
        <f>IFERROR(__xludf.DUMMYFUNCTION("""COMPUTED_VALUE"""),1302.35)</f>
        <v>1302.35</v>
      </c>
    </row>
    <row r="507">
      <c r="A507" s="5">
        <f>IFERROR(__xludf.DUMMYFUNCTION("""COMPUTED_VALUE"""),45678.64583333333)</f>
        <v>45678.64583</v>
      </c>
      <c r="B507" s="5">
        <f>IFERROR(__xludf.DUMMYFUNCTION("""COMPUTED_VALUE"""),1288.15)</f>
        <v>1288.15</v>
      </c>
    </row>
    <row r="508">
      <c r="A508" s="5">
        <f>IFERROR(__xludf.DUMMYFUNCTION("""COMPUTED_VALUE"""),45679.64583333333)</f>
        <v>45679.64583</v>
      </c>
      <c r="B508" s="5">
        <f>IFERROR(__xludf.DUMMYFUNCTION("""COMPUTED_VALUE"""),1296.25)</f>
        <v>1296.25</v>
      </c>
    </row>
    <row r="509">
      <c r="A509" s="5">
        <f>IFERROR(__xludf.DUMMYFUNCTION("""COMPUTED_VALUE"""),45680.64583333333)</f>
        <v>45680.64583</v>
      </c>
      <c r="B509" s="5">
        <f>IFERROR(__xludf.DUMMYFUNCTION("""COMPUTED_VALUE"""),1289.4)</f>
        <v>1289.4</v>
      </c>
    </row>
    <row r="510">
      <c r="A510" s="5">
        <f>IFERROR(__xludf.DUMMYFUNCTION("""COMPUTED_VALUE"""),45681.64583333333)</f>
        <v>45681.64583</v>
      </c>
      <c r="B510" s="5">
        <f>IFERROR(__xludf.DUMMYFUNCTION("""COMPUTED_VALUE"""),1224.4)</f>
        <v>1224.4</v>
      </c>
    </row>
    <row r="511">
      <c r="A511" s="5">
        <f>IFERROR(__xludf.DUMMYFUNCTION("""COMPUTED_VALUE"""),45684.64583333333)</f>
        <v>45684.64583</v>
      </c>
      <c r="B511" s="5">
        <f>IFERROR(__xludf.DUMMYFUNCTION("""COMPUTED_VALUE"""),1197.65)</f>
        <v>1197.65</v>
      </c>
    </row>
    <row r="512">
      <c r="A512" s="5">
        <f>IFERROR(__xludf.DUMMYFUNCTION("""COMPUTED_VALUE"""),45685.64583333333)</f>
        <v>45685.64583</v>
      </c>
      <c r="B512" s="5">
        <f>IFERROR(__xludf.DUMMYFUNCTION("""COMPUTED_VALUE"""),1181.25)</f>
        <v>1181.25</v>
      </c>
    </row>
    <row r="513">
      <c r="A513" s="5">
        <f>IFERROR(__xludf.DUMMYFUNCTION("""COMPUTED_VALUE"""),45686.64583333333)</f>
        <v>45686.64583</v>
      </c>
      <c r="B513" s="5">
        <f>IFERROR(__xludf.DUMMYFUNCTION("""COMPUTED_VALUE"""),1181.2)</f>
        <v>1181.2</v>
      </c>
    </row>
    <row r="514">
      <c r="A514" s="5">
        <f>IFERROR(__xludf.DUMMYFUNCTION("""COMPUTED_VALUE"""),45687.64583333333)</f>
        <v>45687.64583</v>
      </c>
      <c r="B514" s="5">
        <f>IFERROR(__xludf.DUMMYFUNCTION("""COMPUTED_VALUE"""),1194.5)</f>
        <v>1194.5</v>
      </c>
    </row>
    <row r="515">
      <c r="A515" s="5">
        <f>IFERROR(__xludf.DUMMYFUNCTION("""COMPUTED_VALUE"""),45688.64583333333)</f>
        <v>45688.64583</v>
      </c>
      <c r="B515" s="5">
        <f>IFERROR(__xludf.DUMMYFUNCTION("""COMPUTED_VALUE"""),1217.35)</f>
        <v>1217.35</v>
      </c>
    </row>
    <row r="516">
      <c r="A516" s="5">
        <f>IFERROR(__xludf.DUMMYFUNCTION("""COMPUTED_VALUE"""),45691.64583333333)</f>
        <v>45691.64583</v>
      </c>
      <c r="B516" s="5">
        <f>IFERROR(__xludf.DUMMYFUNCTION("""COMPUTED_VALUE"""),1203.85)</f>
        <v>1203.85</v>
      </c>
    </row>
    <row r="517">
      <c r="A517" s="5">
        <f>IFERROR(__xludf.DUMMYFUNCTION("""COMPUTED_VALUE"""),45692.64583333333)</f>
        <v>45692.64583</v>
      </c>
      <c r="B517" s="5">
        <f>IFERROR(__xludf.DUMMYFUNCTION("""COMPUTED_VALUE"""),1219.95)</f>
        <v>1219.95</v>
      </c>
    </row>
    <row r="518">
      <c r="A518" s="5">
        <f>IFERROR(__xludf.DUMMYFUNCTION("""COMPUTED_VALUE"""),45693.64583333333)</f>
        <v>45693.64583</v>
      </c>
      <c r="B518" s="5">
        <f>IFERROR(__xludf.DUMMYFUNCTION("""COMPUTED_VALUE"""),1227.55)</f>
        <v>1227.55</v>
      </c>
    </row>
    <row r="519">
      <c r="A519" s="5">
        <f>IFERROR(__xludf.DUMMYFUNCTION("""COMPUTED_VALUE"""),45694.64583333333)</f>
        <v>45694.64583</v>
      </c>
      <c r="B519" s="5">
        <f>IFERROR(__xludf.DUMMYFUNCTION("""COMPUTED_VALUE"""),1236.65)</f>
        <v>1236.65</v>
      </c>
    </row>
    <row r="520">
      <c r="A520" s="5">
        <f>IFERROR(__xludf.DUMMYFUNCTION("""COMPUTED_VALUE"""),45695.64583333333)</f>
        <v>45695.64583</v>
      </c>
      <c r="B520" s="5">
        <f>IFERROR(__xludf.DUMMYFUNCTION("""COMPUTED_VALUE"""),1240.4)</f>
        <v>1240.4</v>
      </c>
    </row>
    <row r="521">
      <c r="A521" s="5">
        <f>IFERROR(__xludf.DUMMYFUNCTION("""COMPUTED_VALUE"""),45698.64583333333)</f>
        <v>45698.64583</v>
      </c>
      <c r="B521" s="5">
        <f>IFERROR(__xludf.DUMMYFUNCTION("""COMPUTED_VALUE"""),1220.95)</f>
        <v>1220.95</v>
      </c>
    </row>
    <row r="522">
      <c r="A522" s="5">
        <f>IFERROR(__xludf.DUMMYFUNCTION("""COMPUTED_VALUE"""),45699.64583333333)</f>
        <v>45699.64583</v>
      </c>
      <c r="B522" s="5">
        <f>IFERROR(__xludf.DUMMYFUNCTION("""COMPUTED_VALUE"""),1209.8)</f>
        <v>1209.8</v>
      </c>
    </row>
    <row r="523">
      <c r="A523" s="5">
        <f>IFERROR(__xludf.DUMMYFUNCTION("""COMPUTED_VALUE"""),45700.64583333333)</f>
        <v>45700.64583</v>
      </c>
      <c r="B523" s="5">
        <f>IFERROR(__xludf.DUMMYFUNCTION("""COMPUTED_VALUE"""),1215.85)</f>
        <v>1215.85</v>
      </c>
    </row>
    <row r="524">
      <c r="A524" s="5">
        <f>IFERROR(__xludf.DUMMYFUNCTION("""COMPUTED_VALUE"""),45701.64583333333)</f>
        <v>45701.64583</v>
      </c>
      <c r="B524" s="5">
        <f>IFERROR(__xludf.DUMMYFUNCTION("""COMPUTED_VALUE"""),1223.6)</f>
        <v>1223.6</v>
      </c>
    </row>
    <row r="525">
      <c r="A525" s="5">
        <f>IFERROR(__xludf.DUMMYFUNCTION("""COMPUTED_VALUE"""),45702.64583333333)</f>
        <v>45702.64583</v>
      </c>
      <c r="B525" s="5">
        <f>IFERROR(__xludf.DUMMYFUNCTION("""COMPUTED_VALUE"""),1197.05)</f>
        <v>1197.05</v>
      </c>
    </row>
    <row r="526">
      <c r="A526" s="5">
        <f>IFERROR(__xludf.DUMMYFUNCTION("""COMPUTED_VALUE"""),45705.64583333333)</f>
        <v>45705.64583</v>
      </c>
      <c r="B526" s="5">
        <f>IFERROR(__xludf.DUMMYFUNCTION("""COMPUTED_VALUE"""),1198.95)</f>
        <v>1198.95</v>
      </c>
    </row>
    <row r="527">
      <c r="A527" s="5">
        <f>IFERROR(__xludf.DUMMYFUNCTION("""COMPUTED_VALUE"""),45706.64583333333)</f>
        <v>45706.64583</v>
      </c>
      <c r="B527" s="5">
        <f>IFERROR(__xludf.DUMMYFUNCTION("""COMPUTED_VALUE"""),1197.4)</f>
        <v>1197.4</v>
      </c>
    </row>
    <row r="528">
      <c r="A528" s="5">
        <f>IFERROR(__xludf.DUMMYFUNCTION("""COMPUTED_VALUE"""),45707.64583333333)</f>
        <v>45707.64583</v>
      </c>
      <c r="B528" s="5">
        <f>IFERROR(__xludf.DUMMYFUNCTION("""COMPUTED_VALUE"""),1165.85)</f>
        <v>1165.85</v>
      </c>
    </row>
    <row r="529">
      <c r="A529" s="5">
        <f>IFERROR(__xludf.DUMMYFUNCTION("""COMPUTED_VALUE"""),45708.64583333333)</f>
        <v>45708.64583</v>
      </c>
      <c r="B529" s="5">
        <f>IFERROR(__xludf.DUMMYFUNCTION("""COMPUTED_VALUE"""),1170.95)</f>
        <v>1170.95</v>
      </c>
    </row>
    <row r="530">
      <c r="A530" s="5">
        <f>IFERROR(__xludf.DUMMYFUNCTION("""COMPUTED_VALUE"""),45709.64583333333)</f>
        <v>45709.64583</v>
      </c>
      <c r="B530" s="5">
        <f>IFERROR(__xludf.DUMMYFUNCTION("""COMPUTED_VALUE"""),1151.8)</f>
        <v>1151.8</v>
      </c>
    </row>
    <row r="531">
      <c r="A531" s="5">
        <f>IFERROR(__xludf.DUMMYFUNCTION("""COMPUTED_VALUE"""),45712.64583333333)</f>
        <v>45712.64583</v>
      </c>
      <c r="B531" s="5">
        <f>IFERROR(__xludf.DUMMYFUNCTION("""COMPUTED_VALUE"""),1164.55)</f>
        <v>1164.55</v>
      </c>
    </row>
    <row r="532">
      <c r="A532" s="5">
        <f>IFERROR(__xludf.DUMMYFUNCTION("""COMPUTED_VALUE"""),45713.64583333333)</f>
        <v>45713.64583</v>
      </c>
      <c r="B532" s="5">
        <f>IFERROR(__xludf.DUMMYFUNCTION("""COMPUTED_VALUE"""),1128.15)</f>
        <v>1128.15</v>
      </c>
    </row>
    <row r="533">
      <c r="A533" s="5">
        <f>IFERROR(__xludf.DUMMYFUNCTION("""COMPUTED_VALUE"""),45715.64583333333)</f>
        <v>45715.64583</v>
      </c>
      <c r="B533" s="5">
        <f>IFERROR(__xludf.DUMMYFUNCTION("""COMPUTED_VALUE"""),1125.55)</f>
        <v>1125.55</v>
      </c>
    </row>
    <row r="534">
      <c r="A534" s="5">
        <f>IFERROR(__xludf.DUMMYFUNCTION("""COMPUTED_VALUE"""),45716.64583333333)</f>
        <v>45716.64583</v>
      </c>
      <c r="B534" s="5">
        <f>IFERROR(__xludf.DUMMYFUNCTION("""COMPUTED_VALUE"""),1116.5)</f>
        <v>1116.5</v>
      </c>
    </row>
    <row r="535">
      <c r="A535" s="5">
        <f>IFERROR(__xludf.DUMMYFUNCTION("""COMPUTED_VALUE"""),45719.64583333333)</f>
        <v>45719.64583</v>
      </c>
      <c r="B535" s="5">
        <f>IFERROR(__xludf.DUMMYFUNCTION("""COMPUTED_VALUE"""),1119.6)</f>
        <v>1119.6</v>
      </c>
    </row>
    <row r="536">
      <c r="A536" s="5">
        <f>IFERROR(__xludf.DUMMYFUNCTION("""COMPUTED_VALUE"""),45720.64583333333)</f>
        <v>45720.64583</v>
      </c>
      <c r="B536" s="5">
        <f>IFERROR(__xludf.DUMMYFUNCTION("""COMPUTED_VALUE"""),1120.15)</f>
        <v>1120.15</v>
      </c>
    </row>
    <row r="537">
      <c r="A537" s="5">
        <f>IFERROR(__xludf.DUMMYFUNCTION("""COMPUTED_VALUE"""),45721.64583333333)</f>
        <v>45721.64583</v>
      </c>
      <c r="B537" s="5">
        <f>IFERROR(__xludf.DUMMYFUNCTION("""COMPUTED_VALUE"""),1126.4)</f>
        <v>1126.4</v>
      </c>
    </row>
    <row r="538">
      <c r="A538" s="5">
        <f>IFERROR(__xludf.DUMMYFUNCTION("""COMPUTED_VALUE"""),45722.64583333333)</f>
        <v>45722.64583</v>
      </c>
      <c r="B538" s="5">
        <f>IFERROR(__xludf.DUMMYFUNCTION("""COMPUTED_VALUE"""),1140.1)</f>
        <v>1140.1</v>
      </c>
    </row>
    <row r="539">
      <c r="A539" s="5">
        <f>IFERROR(__xludf.DUMMYFUNCTION("""COMPUTED_VALUE"""),45723.64583333333)</f>
        <v>45723.64583</v>
      </c>
      <c r="B539" s="5">
        <f>IFERROR(__xludf.DUMMYFUNCTION("""COMPUTED_VALUE"""),1133.25)</f>
        <v>1133.25</v>
      </c>
    </row>
    <row r="540">
      <c r="A540" s="5">
        <f>IFERROR(__xludf.DUMMYFUNCTION("""COMPUTED_VALUE"""),45726.64583333333)</f>
        <v>45726.64583</v>
      </c>
      <c r="B540" s="5">
        <f>IFERROR(__xludf.DUMMYFUNCTION("""COMPUTED_VALUE"""),1120.2)</f>
        <v>1120.2</v>
      </c>
    </row>
    <row r="541">
      <c r="A541" s="5">
        <f>IFERROR(__xludf.DUMMYFUNCTION("""COMPUTED_VALUE"""),45727.64583333333)</f>
        <v>45727.64583</v>
      </c>
      <c r="B541" s="5">
        <f>IFERROR(__xludf.DUMMYFUNCTION("""COMPUTED_VALUE"""),1116.65)</f>
        <v>1116.65</v>
      </c>
    </row>
    <row r="542">
      <c r="A542" s="5">
        <f>IFERROR(__xludf.DUMMYFUNCTION("""COMPUTED_VALUE"""),45728.64583333333)</f>
        <v>45728.64583</v>
      </c>
      <c r="B542" s="5">
        <f>IFERROR(__xludf.DUMMYFUNCTION("""COMPUTED_VALUE"""),1105.15)</f>
        <v>1105.15</v>
      </c>
    </row>
    <row r="543">
      <c r="A543" s="5">
        <f>IFERROR(__xludf.DUMMYFUNCTION("""COMPUTED_VALUE"""),45729.64583333333)</f>
        <v>45729.64583</v>
      </c>
      <c r="B543" s="5">
        <f>IFERROR(__xludf.DUMMYFUNCTION("""COMPUTED_VALUE"""),1107.95)</f>
        <v>1107.95</v>
      </c>
    </row>
    <row r="544">
      <c r="A544" s="5">
        <f>IFERROR(__xludf.DUMMYFUNCTION("""COMPUTED_VALUE"""),45733.64583333333)</f>
        <v>45733.64583</v>
      </c>
      <c r="B544" s="5">
        <f>IFERROR(__xludf.DUMMYFUNCTION("""COMPUTED_VALUE"""),1151.5)</f>
        <v>1151.5</v>
      </c>
    </row>
    <row r="545">
      <c r="A545" s="5">
        <f>IFERROR(__xludf.DUMMYFUNCTION("""COMPUTED_VALUE"""),45734.64583333333)</f>
        <v>45734.64583</v>
      </c>
      <c r="B545" s="5">
        <f>IFERROR(__xludf.DUMMYFUNCTION("""COMPUTED_VALUE"""),1163.7)</f>
        <v>1163.7</v>
      </c>
    </row>
    <row r="546">
      <c r="A546" s="5">
        <f>IFERROR(__xludf.DUMMYFUNCTION("""COMPUTED_VALUE"""),45735.64583333333)</f>
        <v>45735.64583</v>
      </c>
      <c r="B546" s="5">
        <f>IFERROR(__xludf.DUMMYFUNCTION("""COMPUTED_VALUE"""),1172.1)</f>
        <v>1172.1</v>
      </c>
    </row>
    <row r="547">
      <c r="A547" s="5">
        <f>IFERROR(__xludf.DUMMYFUNCTION("""COMPUTED_VALUE"""),45736.64583333333)</f>
        <v>45736.64583</v>
      </c>
      <c r="B547" s="5">
        <f>IFERROR(__xludf.DUMMYFUNCTION("""COMPUTED_VALUE"""),1187.2)</f>
        <v>1187.2</v>
      </c>
    </row>
    <row r="548">
      <c r="A548" s="5">
        <f>IFERROR(__xludf.DUMMYFUNCTION("""COMPUTED_VALUE"""),45737.64583333333)</f>
        <v>45737.64583</v>
      </c>
      <c r="B548" s="5">
        <f>IFERROR(__xludf.DUMMYFUNCTION("""COMPUTED_VALUE"""),1200.15)</f>
        <v>1200.15</v>
      </c>
    </row>
    <row r="549">
      <c r="A549" s="5">
        <f>IFERROR(__xludf.DUMMYFUNCTION("""COMPUTED_VALUE"""),45740.64583333333)</f>
        <v>45740.64583</v>
      </c>
      <c r="B549" s="5">
        <f>IFERROR(__xludf.DUMMYFUNCTION("""COMPUTED_VALUE"""),1210.3)</f>
        <v>1210.3</v>
      </c>
    </row>
    <row r="550">
      <c r="A550" s="5">
        <f>IFERROR(__xludf.DUMMYFUNCTION("""COMPUTED_VALUE"""),45741.64583333333)</f>
        <v>45741.64583</v>
      </c>
      <c r="B550" s="5">
        <f>IFERROR(__xludf.DUMMYFUNCTION("""COMPUTED_VALUE"""),1177.9)</f>
        <v>1177.9</v>
      </c>
    </row>
    <row r="551">
      <c r="A551" s="5">
        <f>IFERROR(__xludf.DUMMYFUNCTION("""COMPUTED_VALUE"""),45742.64583333333)</f>
        <v>45742.64583</v>
      </c>
      <c r="B551" s="5">
        <f>IFERROR(__xludf.DUMMYFUNCTION("""COMPUTED_VALUE"""),1164.6)</f>
        <v>1164.6</v>
      </c>
    </row>
    <row r="552">
      <c r="A552" s="5">
        <f>IFERROR(__xludf.DUMMYFUNCTION("""COMPUTED_VALUE"""),45743.64583333333)</f>
        <v>45743.64583</v>
      </c>
      <c r="B552" s="5">
        <f>IFERROR(__xludf.DUMMYFUNCTION("""COMPUTED_VALUE"""),1162.2)</f>
        <v>1162.2</v>
      </c>
    </row>
    <row r="553">
      <c r="A553" s="5">
        <f>IFERROR(__xludf.DUMMYFUNCTION("""COMPUTED_VALUE"""),45744.64583333333)</f>
        <v>45744.64583</v>
      </c>
      <c r="B553" s="5">
        <f>IFERROR(__xludf.DUMMYFUNCTION("""COMPUTED_VALUE"""),1144.2)</f>
        <v>1144.2</v>
      </c>
    </row>
    <row r="554">
      <c r="A554" s="5">
        <f>IFERROR(__xludf.DUMMYFUNCTION("""COMPUTED_VALUE"""),45748.64583333333)</f>
        <v>45748.64583</v>
      </c>
      <c r="B554" s="5">
        <f>IFERROR(__xludf.DUMMYFUNCTION("""COMPUTED_VALUE"""),1152.2)</f>
        <v>1152.2</v>
      </c>
    </row>
    <row r="555">
      <c r="A555" s="5">
        <f>IFERROR(__xludf.DUMMYFUNCTION("""COMPUTED_VALUE"""),45749.64583333333)</f>
        <v>45749.64583</v>
      </c>
      <c r="B555" s="5">
        <f>IFERROR(__xludf.DUMMYFUNCTION("""COMPUTED_VALUE"""),1150.0)</f>
        <v>1150</v>
      </c>
    </row>
    <row r="556">
      <c r="A556" s="5">
        <f>IFERROR(__xludf.DUMMYFUNCTION("""COMPUTED_VALUE"""),45750.64583333333)</f>
        <v>45750.64583</v>
      </c>
      <c r="B556" s="5">
        <f>IFERROR(__xludf.DUMMYFUNCTION("""COMPUTED_VALUE"""),1151.45)</f>
        <v>1151.45</v>
      </c>
    </row>
    <row r="557">
      <c r="A557" s="5">
        <f>IFERROR(__xludf.DUMMYFUNCTION("""COMPUTED_VALUE"""),45751.64583333333)</f>
        <v>45751.64583</v>
      </c>
      <c r="B557" s="5">
        <f>IFERROR(__xludf.DUMMYFUNCTION("""COMPUTED_VALUE"""),1109.95)</f>
        <v>1109.95</v>
      </c>
    </row>
    <row r="558">
      <c r="A558" s="5">
        <f>IFERROR(__xludf.DUMMYFUNCTION("""COMPUTED_VALUE"""),45754.64583333333)</f>
        <v>45754.64583</v>
      </c>
      <c r="B558" s="5">
        <f>IFERROR(__xludf.DUMMYFUNCTION("""COMPUTED_VALUE"""),1087.9)</f>
        <v>1087.9</v>
      </c>
    </row>
    <row r="559">
      <c r="A559" s="5">
        <f>IFERROR(__xludf.DUMMYFUNCTION("""COMPUTED_VALUE"""),45755.64583333333)</f>
        <v>45755.64583</v>
      </c>
      <c r="B559" s="5">
        <f>IFERROR(__xludf.DUMMYFUNCTION("""COMPUTED_VALUE"""),1107.95)</f>
        <v>1107.95</v>
      </c>
    </row>
    <row r="560">
      <c r="A560" s="5">
        <f>IFERROR(__xludf.DUMMYFUNCTION("""COMPUTED_VALUE"""),45756.64583333333)</f>
        <v>45756.64583</v>
      </c>
      <c r="B560" s="5">
        <f>IFERROR(__xludf.DUMMYFUNCTION("""COMPUTED_VALUE"""),1094.05)</f>
        <v>1094.05</v>
      </c>
    </row>
    <row r="561">
      <c r="A561" s="5">
        <f>IFERROR(__xludf.DUMMYFUNCTION("""COMPUTED_VALUE"""),45758.64583333333)</f>
        <v>45758.64583</v>
      </c>
      <c r="B561" s="5">
        <f>IFERROR(__xludf.DUMMYFUNCTION("""COMPUTED_VALUE"""),1109.5)</f>
        <v>1109.5</v>
      </c>
    </row>
    <row r="562">
      <c r="A562" s="5">
        <f>IFERROR(__xludf.DUMMYFUNCTION("""COMPUTED_VALUE"""),45762.64583333333)</f>
        <v>45762.64583</v>
      </c>
      <c r="B562" s="5">
        <f>IFERROR(__xludf.DUMMYFUNCTION("""COMPUTED_VALUE"""),1154.9)</f>
        <v>1154.9</v>
      </c>
    </row>
    <row r="563">
      <c r="A563" s="5">
        <f>IFERROR(__xludf.DUMMYFUNCTION("""COMPUTED_VALUE"""),45763.64583333333)</f>
        <v>45763.64583</v>
      </c>
      <c r="B563" s="5">
        <f>IFERROR(__xludf.DUMMYFUNCTION("""COMPUTED_VALUE"""),1158.4)</f>
        <v>1158.4</v>
      </c>
    </row>
    <row r="564">
      <c r="A564" s="5">
        <f>IFERROR(__xludf.DUMMYFUNCTION("""COMPUTED_VALUE"""),45764.64583333333)</f>
        <v>45764.64583</v>
      </c>
      <c r="B564" s="5">
        <f>IFERROR(__xludf.DUMMYFUNCTION("""COMPUTED_VALUE"""),1163.6)</f>
        <v>1163.6</v>
      </c>
    </row>
    <row r="565">
      <c r="A565" s="5">
        <f>IFERROR(__xludf.DUMMYFUNCTION("""COMPUTED_VALUE"""),45768.64583333333)</f>
        <v>45768.64583</v>
      </c>
      <c r="B565" s="5">
        <f>IFERROR(__xludf.DUMMYFUNCTION("""COMPUTED_VALUE"""),1177.4)</f>
        <v>1177.4</v>
      </c>
    </row>
    <row r="566">
      <c r="A566" s="5">
        <f>IFERROR(__xludf.DUMMYFUNCTION("""COMPUTED_VALUE"""),45769.64583333333)</f>
        <v>45769.64583</v>
      </c>
      <c r="B566" s="5">
        <f>IFERROR(__xludf.DUMMYFUNCTION("""COMPUTED_VALUE"""),1175.0)</f>
        <v>1175</v>
      </c>
    </row>
    <row r="567">
      <c r="A567" s="5">
        <f>IFERROR(__xludf.DUMMYFUNCTION("""COMPUTED_VALUE"""),45770.64583333333)</f>
        <v>45770.64583</v>
      </c>
      <c r="B567" s="5">
        <f>IFERROR(__xludf.DUMMYFUNCTION("""COMPUTED_VALUE"""),1186.0)</f>
        <v>1186</v>
      </c>
    </row>
    <row r="568">
      <c r="A568" s="5">
        <f>IFERROR(__xludf.DUMMYFUNCTION("""COMPUTED_VALUE"""),45771.64583333333)</f>
        <v>45771.64583</v>
      </c>
      <c r="B568" s="5">
        <f>IFERROR(__xludf.DUMMYFUNCTION("""COMPUTED_VALUE"""),1200.5)</f>
        <v>1200.5</v>
      </c>
    </row>
    <row r="569">
      <c r="A569" s="5">
        <f>IFERROR(__xludf.DUMMYFUNCTION("""COMPUTED_VALUE"""),45772.64583333333)</f>
        <v>45772.64583</v>
      </c>
      <c r="B569" s="5">
        <f>IFERROR(__xludf.DUMMYFUNCTION("""COMPUTED_VALUE"""),1174.8)</f>
        <v>1174.8</v>
      </c>
    </row>
    <row r="570">
      <c r="A570" s="5">
        <f>IFERROR(__xludf.DUMMYFUNCTION("""COMPUTED_VALUE"""),45775.64583333333)</f>
        <v>45775.64583</v>
      </c>
      <c r="B570" s="5">
        <f>IFERROR(__xludf.DUMMYFUNCTION("""COMPUTED_VALUE"""),1198.7)</f>
        <v>1198.7</v>
      </c>
    </row>
    <row r="571">
      <c r="A571" s="5">
        <f>IFERROR(__xludf.DUMMYFUNCTION("""COMPUTED_VALUE"""),45776.64583333333)</f>
        <v>45776.64583</v>
      </c>
      <c r="B571" s="5">
        <f>IFERROR(__xludf.DUMMYFUNCTION("""COMPUTED_VALUE"""),1176.0)</f>
        <v>1176</v>
      </c>
    </row>
    <row r="572">
      <c r="A572" s="5">
        <f>IFERROR(__xludf.DUMMYFUNCTION("""COMPUTED_VALUE"""),45777.64583333333)</f>
        <v>45777.64583</v>
      </c>
      <c r="B572" s="5">
        <f>IFERROR(__xludf.DUMMYFUNCTION("""COMPUTED_VALUE"""),1183.9)</f>
        <v>1183.9</v>
      </c>
    </row>
    <row r="573">
      <c r="A573" s="5">
        <f>IFERROR(__xludf.DUMMYFUNCTION("""COMPUTED_VALUE"""),45779.64583333333)</f>
        <v>45779.64583</v>
      </c>
      <c r="B573" s="5">
        <f>IFERROR(__xludf.DUMMYFUNCTION("""COMPUTED_VALUE"""),1182.9)</f>
        <v>1182.9</v>
      </c>
    </row>
    <row r="574">
      <c r="A574" s="5">
        <f>IFERROR(__xludf.DUMMYFUNCTION("""COMPUTED_VALUE"""),45782.64583333333)</f>
        <v>45782.64583</v>
      </c>
      <c r="B574" s="5">
        <f>IFERROR(__xludf.DUMMYFUNCTION("""COMPUTED_VALUE"""),1171.3)</f>
        <v>1171.3</v>
      </c>
    </row>
    <row r="575">
      <c r="A575" s="5">
        <f>IFERROR(__xludf.DUMMYFUNCTION("""COMPUTED_VALUE"""),45783.64583333333)</f>
        <v>45783.64583</v>
      </c>
      <c r="B575" s="5">
        <f>IFERROR(__xludf.DUMMYFUNCTION("""COMPUTED_VALUE"""),1160.4)</f>
        <v>1160.4</v>
      </c>
    </row>
    <row r="576">
      <c r="A576" s="5">
        <f>IFERROR(__xludf.DUMMYFUNCTION("""COMPUTED_VALUE"""),45784.64583333333)</f>
        <v>45784.64583</v>
      </c>
      <c r="B576" s="5">
        <f>IFERROR(__xludf.DUMMYFUNCTION("""COMPUTED_VALUE"""),1160.7)</f>
        <v>1160.7</v>
      </c>
    </row>
    <row r="577">
      <c r="A577" s="5">
        <f>IFERROR(__xludf.DUMMYFUNCTION("""COMPUTED_VALUE"""),45785.64583333333)</f>
        <v>45785.64583</v>
      </c>
      <c r="B577" s="5">
        <f>IFERROR(__xludf.DUMMYFUNCTION("""COMPUTED_VALUE"""),1148.0)</f>
        <v>1148</v>
      </c>
    </row>
    <row r="578">
      <c r="A578" s="5">
        <f>IFERROR(__xludf.DUMMYFUNCTION("""COMPUTED_VALUE"""),45786.64583333333)</f>
        <v>45786.64583</v>
      </c>
      <c r="B578" s="5">
        <f>IFERROR(__xludf.DUMMYFUNCTION("""COMPUTED_VALUE"""),1155.9)</f>
        <v>1155.9</v>
      </c>
    </row>
    <row r="579">
      <c r="A579" s="5">
        <f>IFERROR(__xludf.DUMMYFUNCTION("""COMPUTED_VALUE"""),45789.64583333333)</f>
        <v>45789.64583</v>
      </c>
      <c r="B579" s="5">
        <f>IFERROR(__xludf.DUMMYFUNCTION("""COMPUTED_VALUE"""),1195.6)</f>
        <v>1195.6</v>
      </c>
    </row>
    <row r="580">
      <c r="A580" s="5">
        <f>IFERROR(__xludf.DUMMYFUNCTION("""COMPUTED_VALUE"""),45790.64583333333)</f>
        <v>45790.64583</v>
      </c>
      <c r="B580" s="5">
        <f>IFERROR(__xludf.DUMMYFUNCTION("""COMPUTED_VALUE"""),1207.1)</f>
        <v>1207.1</v>
      </c>
    </row>
    <row r="581">
      <c r="A581" s="5">
        <f>IFERROR(__xludf.DUMMYFUNCTION("""COMPUTED_VALUE"""),45791.64583333333)</f>
        <v>45791.64583</v>
      </c>
      <c r="B581" s="5">
        <f>IFERROR(__xludf.DUMMYFUNCTION("""COMPUTED_VALUE"""),1220.0)</f>
        <v>1220</v>
      </c>
    </row>
    <row r="582">
      <c r="A582" s="5">
        <f>IFERROR(__xludf.DUMMYFUNCTION("""COMPUTED_VALUE"""),45792.64583333333)</f>
        <v>45792.64583</v>
      </c>
      <c r="B582" s="5">
        <f>IFERROR(__xludf.DUMMYFUNCTION("""COMPUTED_VALUE"""),1236.3)</f>
        <v>1236.3</v>
      </c>
    </row>
    <row r="583">
      <c r="A583" s="5">
        <f>IFERROR(__xludf.DUMMYFUNCTION("""COMPUTED_VALUE"""),45793.64583333333)</f>
        <v>45793.64583</v>
      </c>
      <c r="B583" s="5">
        <f>IFERROR(__xludf.DUMMYFUNCTION("""COMPUTED_VALUE"""),1230.7)</f>
        <v>1230.7</v>
      </c>
    </row>
    <row r="584">
      <c r="A584" s="5">
        <f>IFERROR(__xludf.DUMMYFUNCTION("""COMPUTED_VALUE"""),45796.64583333333)</f>
        <v>45796.64583</v>
      </c>
      <c r="B584" s="5">
        <f>IFERROR(__xludf.DUMMYFUNCTION("""COMPUTED_VALUE"""),1219.0)</f>
        <v>1219</v>
      </c>
    </row>
    <row r="585">
      <c r="A585" s="5">
        <f>IFERROR(__xludf.DUMMYFUNCTION("""COMPUTED_VALUE"""),45797.64583333333)</f>
        <v>45797.64583</v>
      </c>
      <c r="B585" s="5">
        <f>IFERROR(__xludf.DUMMYFUNCTION("""COMPUTED_VALUE"""),1224.2)</f>
        <v>1224.2</v>
      </c>
    </row>
    <row r="586">
      <c r="A586" s="5">
        <f>IFERROR(__xludf.DUMMYFUNCTION("""COMPUTED_VALUE"""),45798.64583333333)</f>
        <v>45798.64583</v>
      </c>
      <c r="B586" s="5">
        <f>IFERROR(__xludf.DUMMYFUNCTION("""COMPUTED_VALUE"""),1224.7)</f>
        <v>1224.7</v>
      </c>
    </row>
    <row r="587">
      <c r="A587" s="5">
        <f>IFERROR(__xludf.DUMMYFUNCTION("""COMPUTED_VALUE"""),45799.64583333333)</f>
        <v>45799.64583</v>
      </c>
      <c r="B587" s="5">
        <f>IFERROR(__xludf.DUMMYFUNCTION("""COMPUTED_VALUE"""),1222.2)</f>
        <v>1222.2</v>
      </c>
    </row>
    <row r="588">
      <c r="A588" s="5">
        <f>IFERROR(__xludf.DUMMYFUNCTION("""COMPUTED_VALUE"""),45800.64583333333)</f>
        <v>45800.64583</v>
      </c>
      <c r="B588" s="5">
        <f>IFERROR(__xludf.DUMMYFUNCTION("""COMPUTED_VALUE"""),1230.1)</f>
        <v>1230.1</v>
      </c>
    </row>
    <row r="589">
      <c r="A589" s="5">
        <f>IFERROR(__xludf.DUMMYFUNCTION("""COMPUTED_VALUE"""),45803.64583333333)</f>
        <v>45803.64583</v>
      </c>
      <c r="B589" s="5">
        <f>IFERROR(__xludf.DUMMYFUNCTION("""COMPUTED_VALUE"""),1240.9)</f>
        <v>1240.9</v>
      </c>
    </row>
    <row r="590">
      <c r="A590" s="5">
        <f>IFERROR(__xludf.DUMMYFUNCTION("""COMPUTED_VALUE"""),45804.64583333333)</f>
        <v>45804.64583</v>
      </c>
      <c r="B590" s="5">
        <f>IFERROR(__xludf.DUMMYFUNCTION("""COMPUTED_VALUE"""),1243.2)</f>
        <v>1243.2</v>
      </c>
    </row>
    <row r="591">
      <c r="A591" s="5">
        <f>IFERROR(__xludf.DUMMYFUNCTION("""COMPUTED_VALUE"""),45805.64583333333)</f>
        <v>45805.64583</v>
      </c>
      <c r="B591" s="5">
        <f>IFERROR(__xludf.DUMMYFUNCTION("""COMPUTED_VALUE"""),1242.6)</f>
        <v>1242.6</v>
      </c>
    </row>
    <row r="592">
      <c r="A592" s="5">
        <f>IFERROR(__xludf.DUMMYFUNCTION("""COMPUTED_VALUE"""),45806.64583333333)</f>
        <v>45806.64583</v>
      </c>
      <c r="B592" s="5">
        <f>IFERROR(__xludf.DUMMYFUNCTION("""COMPUTED_VALUE"""),1248.2)</f>
        <v>1248.2</v>
      </c>
    </row>
    <row r="593">
      <c r="A593" s="5">
        <f>IFERROR(__xludf.DUMMYFUNCTION("""COMPUTED_VALUE"""),45807.64583333333)</f>
        <v>45807.64583</v>
      </c>
      <c r="B593" s="5">
        <f>IFERROR(__xludf.DUMMYFUNCTION("""COMPUTED_VALUE"""),1251.2)</f>
        <v>1251.2</v>
      </c>
    </row>
    <row r="594">
      <c r="A594" s="5">
        <f>IFERROR(__xludf.DUMMYFUNCTION("""COMPUTED_VALUE"""),45810.64583333333)</f>
        <v>45810.64583</v>
      </c>
      <c r="B594" s="5">
        <f>IFERROR(__xludf.DUMMYFUNCTION("""COMPUTED_VALUE"""),1247.7)</f>
        <v>1247.7</v>
      </c>
    </row>
    <row r="595">
      <c r="A595" s="5">
        <f>IFERROR(__xludf.DUMMYFUNCTION("""COMPUTED_VALUE"""),45811.64583333333)</f>
        <v>45811.64583</v>
      </c>
      <c r="B595" s="5">
        <f>IFERROR(__xludf.DUMMYFUNCTION("""COMPUTED_VALUE"""),1248.3)</f>
        <v>1248.3</v>
      </c>
    </row>
    <row r="596">
      <c r="A596" s="5">
        <f>IFERROR(__xludf.DUMMYFUNCTION("""COMPUTED_VALUE"""),45812.64583333333)</f>
        <v>45812.64583</v>
      </c>
      <c r="B596" s="5">
        <f>IFERROR(__xludf.DUMMYFUNCTION("""COMPUTED_VALUE"""),1251.9)</f>
        <v>1251.9</v>
      </c>
    </row>
    <row r="597">
      <c r="A597" s="5">
        <f>IFERROR(__xludf.DUMMYFUNCTION("""COMPUTED_VALUE"""),45813.64583333333)</f>
        <v>45813.64583</v>
      </c>
      <c r="B597" s="5">
        <f>IFERROR(__xludf.DUMMYFUNCTION("""COMPUTED_VALUE"""),1290.6)</f>
        <v>1290.6</v>
      </c>
    </row>
    <row r="598">
      <c r="A598" s="5">
        <f>IFERROR(__xludf.DUMMYFUNCTION("""COMPUTED_VALUE"""),45814.64583333333)</f>
        <v>45814.64583</v>
      </c>
      <c r="B598" s="5">
        <f>IFERROR(__xludf.DUMMYFUNCTION("""COMPUTED_VALUE"""),1320.9)</f>
        <v>1320.9</v>
      </c>
    </row>
    <row r="599">
      <c r="A599" s="5">
        <f>IFERROR(__xludf.DUMMYFUNCTION("""COMPUTED_VALUE"""),45817.64583333333)</f>
        <v>45817.64583</v>
      </c>
      <c r="B599" s="5">
        <f>IFERROR(__xludf.DUMMYFUNCTION("""COMPUTED_VALUE"""),1319.1)</f>
        <v>1319.1</v>
      </c>
    </row>
    <row r="600">
      <c r="A600" s="5">
        <f>IFERROR(__xludf.DUMMYFUNCTION("""COMPUTED_VALUE"""),45818.64583333333)</f>
        <v>45818.64583</v>
      </c>
      <c r="B600" s="5">
        <f>IFERROR(__xludf.DUMMYFUNCTION("""COMPUTED_VALUE"""),1348.8)</f>
        <v>1348.8</v>
      </c>
    </row>
    <row r="601">
      <c r="A601" s="5">
        <f>IFERROR(__xludf.DUMMYFUNCTION("""COMPUTED_VALUE"""),45819.64583333333)</f>
        <v>45819.64583</v>
      </c>
      <c r="B601" s="5">
        <f>IFERROR(__xludf.DUMMYFUNCTION("""COMPUTED_VALUE"""),1351.1)</f>
        <v>1351.1</v>
      </c>
    </row>
    <row r="602">
      <c r="A602" s="5">
        <f>IFERROR(__xludf.DUMMYFUNCTION("""COMPUTED_VALUE"""),45820.64583333333)</f>
        <v>45820.64583</v>
      </c>
      <c r="B602" s="5">
        <f>IFERROR(__xludf.DUMMYFUNCTION("""COMPUTED_VALUE"""),1362.7)</f>
        <v>1362.7</v>
      </c>
    </row>
    <row r="603">
      <c r="A603" s="5">
        <f>IFERROR(__xludf.DUMMYFUNCTION("""COMPUTED_VALUE"""),45821.64583333333)</f>
        <v>45821.64583</v>
      </c>
      <c r="B603" s="5">
        <f>IFERROR(__xludf.DUMMYFUNCTION("""COMPUTED_VALUE"""),1362.5)</f>
        <v>1362.5</v>
      </c>
    </row>
    <row r="604">
      <c r="A604" s="5">
        <f>IFERROR(__xludf.DUMMYFUNCTION("""COMPUTED_VALUE"""),45824.64583333333)</f>
        <v>45824.64583</v>
      </c>
      <c r="B604" s="5">
        <f>IFERROR(__xludf.DUMMYFUNCTION("""COMPUTED_VALUE"""),1346.8)</f>
        <v>1346.8</v>
      </c>
    </row>
    <row r="605">
      <c r="A605" s="5">
        <f>IFERROR(__xludf.DUMMYFUNCTION("""COMPUTED_VALUE"""),45825.64583333333)</f>
        <v>45825.64583</v>
      </c>
      <c r="B605" s="5">
        <f>IFERROR(__xludf.DUMMYFUNCTION("""COMPUTED_VALUE"""),1318.8)</f>
        <v>1318.8</v>
      </c>
    </row>
    <row r="606">
      <c r="A606" s="5">
        <f>IFERROR(__xludf.DUMMYFUNCTION("""COMPUTED_VALUE"""),45826.64583333333)</f>
        <v>45826.64583</v>
      </c>
      <c r="B606" s="5">
        <f>IFERROR(__xludf.DUMMYFUNCTION("""COMPUTED_VALUE"""),1313.3)</f>
        <v>1313.3</v>
      </c>
    </row>
    <row r="607">
      <c r="A607" s="5">
        <f>IFERROR(__xludf.DUMMYFUNCTION("""COMPUTED_VALUE"""),45827.64583333333)</f>
        <v>45827.64583</v>
      </c>
      <c r="B607" s="5">
        <f>IFERROR(__xludf.DUMMYFUNCTION("""COMPUTED_VALUE"""),1326.1)</f>
        <v>1326.1</v>
      </c>
    </row>
    <row r="608">
      <c r="A608" s="5">
        <f>IFERROR(__xludf.DUMMYFUNCTION("""COMPUTED_VALUE"""),45828.64583333333)</f>
        <v>45828.64583</v>
      </c>
      <c r="B608" s="5">
        <f>IFERROR(__xludf.DUMMYFUNCTION("""COMPUTED_VALUE"""),1325.3)</f>
        <v>1325.3</v>
      </c>
    </row>
    <row r="609">
      <c r="A609" s="5">
        <f>IFERROR(__xludf.DUMMYFUNCTION("""COMPUTED_VALUE"""),45831.64583333333)</f>
        <v>45831.64583</v>
      </c>
      <c r="B609" s="5">
        <f>IFERROR(__xludf.DUMMYFUNCTION("""COMPUTED_VALUE"""),1317.9)</f>
        <v>1317.9</v>
      </c>
    </row>
    <row r="610">
      <c r="A610" s="5">
        <f>IFERROR(__xludf.DUMMYFUNCTION("""COMPUTED_VALUE"""),45832.64583333333)</f>
        <v>45832.64583</v>
      </c>
      <c r="B610" s="5">
        <f>IFERROR(__xludf.DUMMYFUNCTION("""COMPUTED_VALUE"""),1337.3)</f>
        <v>1337.3</v>
      </c>
    </row>
    <row r="611">
      <c r="A611" s="5">
        <f>IFERROR(__xludf.DUMMYFUNCTION("""COMPUTED_VALUE"""),45833.64583333333)</f>
        <v>45833.64583</v>
      </c>
      <c r="B611" s="5">
        <f>IFERROR(__xludf.DUMMYFUNCTION("""COMPUTED_VALUE"""),1341.6)</f>
        <v>1341.6</v>
      </c>
    </row>
    <row r="612">
      <c r="A612" s="5">
        <f>IFERROR(__xludf.DUMMYFUNCTION("""COMPUTED_VALUE"""),45834.64583333333)</f>
        <v>45834.64583</v>
      </c>
      <c r="B612" s="5">
        <f>IFERROR(__xludf.DUMMYFUNCTION("""COMPUTED_VALUE"""),1321.5)</f>
        <v>1321.5</v>
      </c>
    </row>
    <row r="613">
      <c r="A613" s="5">
        <f>IFERROR(__xludf.DUMMYFUNCTION("""COMPUTED_VALUE"""),45835.64583333333)</f>
        <v>45835.64583</v>
      </c>
      <c r="B613" s="5">
        <f>IFERROR(__xludf.DUMMYFUNCTION("""COMPUTED_VALUE"""),1301.0)</f>
        <v>1301</v>
      </c>
    </row>
    <row r="614">
      <c r="A614" s="5">
        <f>IFERROR(__xludf.DUMMYFUNCTION("""COMPUTED_VALUE"""),45838.64583333333)</f>
        <v>45838.64583</v>
      </c>
      <c r="B614" s="5">
        <f>IFERROR(__xludf.DUMMYFUNCTION("""COMPUTED_VALUE"""),1283.3)</f>
        <v>1283.3</v>
      </c>
    </row>
    <row r="615">
      <c r="A615" s="5">
        <f>IFERROR(__xludf.DUMMYFUNCTION("""COMPUTED_VALUE"""),45839.64583333333)</f>
        <v>45839.64583</v>
      </c>
      <c r="B615" s="5">
        <f>IFERROR(__xludf.DUMMYFUNCTION("""COMPUTED_VALUE"""),1276.8)</f>
        <v>1276.8</v>
      </c>
    </row>
    <row r="616">
      <c r="A616" s="5">
        <f>IFERROR(__xludf.DUMMYFUNCTION("""COMPUTED_VALUE"""),45840.64583333333)</f>
        <v>45840.64583</v>
      </c>
      <c r="B616" s="5">
        <f>IFERROR(__xludf.DUMMYFUNCTION("""COMPUTED_VALUE"""),1270.8)</f>
        <v>1270.8</v>
      </c>
    </row>
    <row r="617">
      <c r="A617" s="5">
        <f>IFERROR(__xludf.DUMMYFUNCTION("""COMPUTED_VALUE"""),45841.64583333333)</f>
        <v>45841.64583</v>
      </c>
      <c r="B617" s="5">
        <f>IFERROR(__xludf.DUMMYFUNCTION("""COMPUTED_VALUE"""),1291.3)</f>
        <v>1291.3</v>
      </c>
    </row>
    <row r="618">
      <c r="A618" s="5">
        <f>IFERROR(__xludf.DUMMYFUNCTION("""COMPUTED_VALUE"""),45842.64583333333)</f>
        <v>45842.64583</v>
      </c>
      <c r="B618" s="5">
        <f>IFERROR(__xludf.DUMMYFUNCTION("""COMPUTED_VALUE"""),1307.4)</f>
        <v>1307.4</v>
      </c>
    </row>
    <row r="619">
      <c r="A619" s="5">
        <f>IFERROR(__xludf.DUMMYFUNCTION("""COMPUTED_VALUE"""),45845.64583333333)</f>
        <v>45845.64583</v>
      </c>
      <c r="B619" s="5">
        <f>IFERROR(__xludf.DUMMYFUNCTION("""COMPUTED_VALUE"""),1310.5)</f>
        <v>1310.5</v>
      </c>
    </row>
    <row r="620">
      <c r="A620" s="5">
        <f>IFERROR(__xludf.DUMMYFUNCTION("""COMPUTED_VALUE"""),45846.64583333333)</f>
        <v>45846.64583</v>
      </c>
      <c r="B620" s="5">
        <f>IFERROR(__xludf.DUMMYFUNCTION("""COMPUTED_VALUE"""),1283.8)</f>
        <v>1283.8</v>
      </c>
    </row>
    <row r="621">
      <c r="A621" s="5">
        <f>IFERROR(__xludf.DUMMYFUNCTION("""COMPUTED_VALUE"""),45847.64583333333)</f>
        <v>45847.64583</v>
      </c>
      <c r="B621" s="5">
        <f>IFERROR(__xludf.DUMMYFUNCTION("""COMPUTED_VALUE"""),1269.4)</f>
        <v>1269.4</v>
      </c>
    </row>
    <row r="622">
      <c r="A622" s="5">
        <f>IFERROR(__xludf.DUMMYFUNCTION("""COMPUTED_VALUE"""),45848.64583333333)</f>
        <v>45848.64583</v>
      </c>
      <c r="B622" s="5">
        <f>IFERROR(__xludf.DUMMYFUNCTION("""COMPUTED_VALUE"""),1262.6)</f>
        <v>1262.6</v>
      </c>
    </row>
    <row r="623">
      <c r="A623" s="5">
        <f>IFERROR(__xludf.DUMMYFUNCTION("""COMPUTED_VALUE"""),45849.64583333333)</f>
        <v>45849.64583</v>
      </c>
      <c r="B623" s="5">
        <f>IFERROR(__xludf.DUMMYFUNCTION("""COMPUTED_VALUE"""),1254.7)</f>
        <v>1254.7</v>
      </c>
    </row>
    <row r="624">
      <c r="A624" s="5">
        <f>IFERROR(__xludf.DUMMYFUNCTION("""COMPUTED_VALUE"""),45852.64583333333)</f>
        <v>45852.64583</v>
      </c>
      <c r="B624" s="5">
        <f>IFERROR(__xludf.DUMMYFUNCTION("""COMPUTED_VALUE"""),1250.6)</f>
        <v>1250.6</v>
      </c>
    </row>
    <row r="625">
      <c r="A625" s="5">
        <f>IFERROR(__xludf.DUMMYFUNCTION("""COMPUTED_VALUE"""),45853.64583333333)</f>
        <v>45853.64583</v>
      </c>
      <c r="B625" s="5">
        <f>IFERROR(__xludf.DUMMYFUNCTION("""COMPUTED_VALUE"""),1260.9)</f>
        <v>1260.9</v>
      </c>
    </row>
    <row r="626">
      <c r="A626" s="5">
        <f>IFERROR(__xludf.DUMMYFUNCTION("""COMPUTED_VALUE"""),45854.64583333333)</f>
        <v>45854.64583</v>
      </c>
      <c r="B626" s="5">
        <f>IFERROR(__xludf.DUMMYFUNCTION("""COMPUTED_VALUE"""),1259.4)</f>
        <v>1259.4</v>
      </c>
    </row>
    <row r="627">
      <c r="A627" s="5">
        <f>IFERROR(__xludf.DUMMYFUNCTION("""COMPUTED_VALUE"""),45855.64583333333)</f>
        <v>45855.64583</v>
      </c>
      <c r="B627" s="5">
        <f>IFERROR(__xludf.DUMMYFUNCTION("""COMPUTED_VALUE"""),1263.1)</f>
        <v>1263.1</v>
      </c>
    </row>
    <row r="628">
      <c r="A628" s="5">
        <f>IFERROR(__xludf.DUMMYFUNCTION("""COMPUTED_VALUE"""),45856.64583333333)</f>
        <v>45856.64583</v>
      </c>
      <c r="B628" s="5">
        <f>IFERROR(__xludf.DUMMYFUNCTION("""COMPUTED_VALUE"""),1257.5)</f>
        <v>1257.5</v>
      </c>
    </row>
    <row r="629">
      <c r="A629" s="5">
        <f>IFERROR(__xludf.DUMMYFUNCTION("""COMPUTED_VALUE"""),45859.64583333333)</f>
        <v>45859.64583</v>
      </c>
      <c r="B629" s="5">
        <f>IFERROR(__xludf.DUMMYFUNCTION("""COMPUTED_VALUE"""),1259.3)</f>
        <v>1259.3</v>
      </c>
    </row>
    <row r="630">
      <c r="A630" s="5">
        <f>IFERROR(__xludf.DUMMYFUNCTION("""COMPUTED_VALUE"""),45860.64583333333)</f>
        <v>45860.64583</v>
      </c>
      <c r="B630" s="5">
        <f>IFERROR(__xludf.DUMMYFUNCTION("""COMPUTED_VALUE"""),1240.0)</f>
        <v>1240</v>
      </c>
    </row>
    <row r="631">
      <c r="A631" s="5">
        <f>IFERROR(__xludf.DUMMYFUNCTION("""COMPUTED_VALUE"""),45861.64583333333)</f>
        <v>45861.64583</v>
      </c>
      <c r="B631" s="5">
        <f>IFERROR(__xludf.DUMMYFUNCTION("""COMPUTED_VALUE"""),1247.4)</f>
        <v>1247.4</v>
      </c>
    </row>
    <row r="632">
      <c r="A632" s="5">
        <f>IFERROR(__xludf.DUMMYFUNCTION("""COMPUTED_VALUE"""),45862.64583333333)</f>
        <v>45862.64583</v>
      </c>
      <c r="B632" s="5">
        <f>IFERROR(__xludf.DUMMYFUNCTION("""COMPUTED_VALUE"""),1265.5)</f>
        <v>1265.5</v>
      </c>
    </row>
    <row r="633">
      <c r="A633" s="5">
        <f>IFERROR(__xludf.DUMMYFUNCTION("""COMPUTED_VALUE"""),45863.64583333333)</f>
        <v>45863.64583</v>
      </c>
      <c r="B633" s="5">
        <f>IFERROR(__xludf.DUMMYFUNCTION("""COMPUTED_VALUE"""),1277.9)</f>
        <v>1277.9</v>
      </c>
    </row>
    <row r="634">
      <c r="A634" s="5">
        <f>IFERROR(__xludf.DUMMYFUNCTION("""COMPUTED_VALUE"""),45866.64583333333)</f>
        <v>45866.64583</v>
      </c>
      <c r="B634" s="5">
        <f>IFERROR(__xludf.DUMMYFUNCTION("""COMPUTED_VALUE"""),1287.4)</f>
        <v>1287.4</v>
      </c>
    </row>
    <row r="635">
      <c r="A635" s="5">
        <f>IFERROR(__xludf.DUMMYFUNCTION("""COMPUTED_VALUE"""),45867.64583333333)</f>
        <v>45867.64583</v>
      </c>
      <c r="B635" s="5">
        <f>IFERROR(__xludf.DUMMYFUNCTION("""COMPUTED_VALUE"""),1299.8)</f>
        <v>1299.8</v>
      </c>
    </row>
    <row r="636">
      <c r="A636" s="5">
        <f>IFERROR(__xludf.DUMMYFUNCTION("""COMPUTED_VALUE"""),45868.64583333333)</f>
        <v>45868.64583</v>
      </c>
      <c r="B636" s="5">
        <f>IFERROR(__xludf.DUMMYFUNCTION("""COMPUTED_VALUE"""),1292.1)</f>
        <v>1292.1</v>
      </c>
    </row>
    <row r="637">
      <c r="A637" s="5">
        <f>IFERROR(__xludf.DUMMYFUNCTION("""COMPUTED_VALUE"""),45869.64583333333)</f>
        <v>45869.64583</v>
      </c>
      <c r="B637" s="5">
        <f>IFERROR(__xludf.DUMMYFUNCTION("""COMPUTED_VALUE"""),1270.3)</f>
        <v>1270.3</v>
      </c>
    </row>
    <row r="638">
      <c r="A638" s="5">
        <f>IFERROR(__xludf.DUMMYFUNCTION("""COMPUTED_VALUE"""),45870.64583333333)</f>
        <v>45870.64583</v>
      </c>
      <c r="B638" s="5">
        <f>IFERROR(__xludf.DUMMYFUNCTION("""COMPUTED_VALUE"""),1220.6)</f>
        <v>1220.6</v>
      </c>
    </row>
    <row r="639">
      <c r="A639" s="5">
        <f>IFERROR(__xludf.DUMMYFUNCTION("""COMPUTED_VALUE"""),45873.64583333333)</f>
        <v>45873.64583</v>
      </c>
      <c r="B639" s="5">
        <f>IFERROR(__xludf.DUMMYFUNCTION("""COMPUTED_VALUE"""),1225.0)</f>
        <v>1225</v>
      </c>
    </row>
    <row r="640">
      <c r="A640" s="5">
        <f>IFERROR(__xludf.DUMMYFUNCTION("""COMPUTED_VALUE"""),45874.64583333333)</f>
        <v>45874.64583</v>
      </c>
      <c r="B640" s="5">
        <f>IFERROR(__xludf.DUMMYFUNCTION("""COMPUTED_VALUE"""),1214.8)</f>
        <v>1214.8</v>
      </c>
    </row>
    <row r="641">
      <c r="A641" s="5">
        <f>IFERROR(__xludf.DUMMYFUNCTION("""COMPUTED_VALUE"""),45875.64583333333)</f>
        <v>45875.64583</v>
      </c>
      <c r="B641" s="5">
        <f>IFERROR(__xludf.DUMMYFUNCTION("""COMPUTED_VALUE"""),1196.7)</f>
        <v>1196.7</v>
      </c>
    </row>
    <row r="642">
      <c r="A642" s="5">
        <f>IFERROR(__xludf.DUMMYFUNCTION("""COMPUTED_VALUE"""),45876.64583333333)</f>
        <v>45876.64583</v>
      </c>
      <c r="B642" s="5">
        <f>IFERROR(__xludf.DUMMYFUNCTION("""COMPUTED_VALUE"""),1200.8)</f>
        <v>1200.8</v>
      </c>
    </row>
    <row r="643">
      <c r="A643" s="5">
        <f>IFERROR(__xludf.DUMMYFUNCTION("""COMPUTED_VALUE"""),45877.64583333333)</f>
        <v>45877.64583</v>
      </c>
      <c r="B643" s="5">
        <f>IFERROR(__xludf.DUMMYFUNCTION("""COMPUTED_VALUE"""),1211.4)</f>
        <v>1211.4</v>
      </c>
    </row>
    <row r="644">
      <c r="A644" s="5">
        <f>IFERROR(__xludf.DUMMYFUNCTION("""COMPUTED_VALUE"""),45880.64583333333)</f>
        <v>45880.64583</v>
      </c>
      <c r="B644" s="5">
        <f>IFERROR(__xludf.DUMMYFUNCTION("""COMPUTED_VALUE"""),1219.5)</f>
        <v>1219.5</v>
      </c>
    </row>
    <row r="645">
      <c r="A645" s="5">
        <f>IFERROR(__xludf.DUMMYFUNCTION("""COMPUTED_VALUE"""),45881.64583333333)</f>
        <v>45881.64583</v>
      </c>
      <c r="B645" s="5">
        <f>IFERROR(__xludf.DUMMYFUNCTION("""COMPUTED_VALUE"""),1220.3)</f>
        <v>1220.3</v>
      </c>
    </row>
    <row r="646">
      <c r="A646" s="5">
        <f>IFERROR(__xludf.DUMMYFUNCTION("""COMPUTED_VALUE"""),45882.64583333333)</f>
        <v>45882.64583</v>
      </c>
      <c r="B646" s="5">
        <f>IFERROR(__xludf.DUMMYFUNCTION("""COMPUTED_VALUE"""),1253.4)</f>
        <v>1253.4</v>
      </c>
    </row>
    <row r="647">
      <c r="A647" s="5">
        <f>IFERROR(__xludf.DUMMYFUNCTION("""COMPUTED_VALUE"""),45883.64583333333)</f>
        <v>45883.64583</v>
      </c>
      <c r="B647" s="5">
        <f>IFERROR(__xludf.DUMMYFUNCTION("""COMPUTED_VALUE"""),1260.4)</f>
        <v>1260.4</v>
      </c>
    </row>
    <row r="648">
      <c r="A648" s="5">
        <f>IFERROR(__xludf.DUMMYFUNCTION("""COMPUTED_VALUE"""),45887.64583333333)</f>
        <v>45887.64583</v>
      </c>
      <c r="B648" s="5">
        <f>IFERROR(__xludf.DUMMYFUNCTION("""COMPUTED_VALUE"""),1262.7)</f>
        <v>1262.7</v>
      </c>
    </row>
    <row r="649">
      <c r="A649" s="5">
        <f>IFERROR(__xludf.DUMMYFUNCTION("""COMPUTED_VALUE"""),45888.64583333333)</f>
        <v>45888.64583</v>
      </c>
      <c r="B649" s="5">
        <f>IFERROR(__xludf.DUMMYFUNCTION("""COMPUTED_VALUE"""),1244.2)</f>
        <v>1244.2</v>
      </c>
    </row>
    <row r="650">
      <c r="A650" s="5">
        <f>IFERROR(__xludf.DUMMYFUNCTION("""COMPUTED_VALUE"""),45889.64583333333)</f>
        <v>45889.64583</v>
      </c>
      <c r="B650" s="5">
        <f>IFERROR(__xludf.DUMMYFUNCTION("""COMPUTED_VALUE"""),1245.4)</f>
        <v>1245.4</v>
      </c>
    </row>
    <row r="651">
      <c r="A651" s="5">
        <f>IFERROR(__xludf.DUMMYFUNCTION("""COMPUTED_VALUE"""),45890.64583333333)</f>
        <v>45890.64583</v>
      </c>
      <c r="B651" s="5">
        <f>IFERROR(__xludf.DUMMYFUNCTION("""COMPUTED_VALUE"""),1276.6)</f>
        <v>1276.6</v>
      </c>
    </row>
    <row r="652">
      <c r="A652" s="5">
        <f>IFERROR(__xludf.DUMMYFUNCTION("""COMPUTED_VALUE"""),45891.64583333333)</f>
        <v>45891.64583</v>
      </c>
      <c r="B652" s="5">
        <f>IFERROR(__xludf.DUMMYFUNCTION("""COMPUTED_VALUE"""),1277.6)</f>
        <v>1277.6</v>
      </c>
    </row>
    <row r="653">
      <c r="A653" s="5">
        <f>IFERROR(__xludf.DUMMYFUNCTION("""COMPUTED_VALUE"""),45894.64583333333)</f>
        <v>45894.64583</v>
      </c>
      <c r="B653" s="5">
        <f>IFERROR(__xludf.DUMMYFUNCTION("""COMPUTED_VALUE"""),1283.9)</f>
        <v>1283.9</v>
      </c>
    </row>
    <row r="654">
      <c r="A654" s="5">
        <f>IFERROR(__xludf.DUMMYFUNCTION("""COMPUTED_VALUE"""),45895.64583333333)</f>
        <v>45895.64583</v>
      </c>
      <c r="B654" s="5">
        <f>IFERROR(__xludf.DUMMYFUNCTION("""COMPUTED_VALUE"""),1263.2)</f>
        <v>1263.2</v>
      </c>
    </row>
    <row r="655">
      <c r="A655" s="5">
        <f>IFERROR(__xludf.DUMMYFUNCTION("""COMPUTED_VALUE"""),45897.64583333333)</f>
        <v>45897.64583</v>
      </c>
      <c r="B655" s="5">
        <f>IFERROR(__xludf.DUMMYFUNCTION("""COMPUTED_VALUE"""),1259.8)</f>
        <v>1259.8</v>
      </c>
    </row>
    <row r="656">
      <c r="A656" s="5">
        <f>IFERROR(__xludf.DUMMYFUNCTION("""COMPUTED_VALUE"""),45898.64583333333)</f>
        <v>45898.64583</v>
      </c>
      <c r="B656" s="5">
        <f>IFERROR(__xludf.DUMMYFUNCTION("""COMPUTED_VALUE"""),1260.1)</f>
        <v>1260.1</v>
      </c>
    </row>
    <row r="657">
      <c r="A657" s="5">
        <f>IFERROR(__xludf.DUMMYFUNCTION("""COMPUTED_VALUE"""),45901.64583333333)</f>
        <v>45901.64583</v>
      </c>
      <c r="B657" s="5">
        <f>IFERROR(__xludf.DUMMYFUNCTION("""COMPUTED_VALUE"""),1279.9)</f>
        <v>1279.9</v>
      </c>
    </row>
    <row r="658">
      <c r="A658" s="5">
        <f>IFERROR(__xludf.DUMMYFUNCTION("""COMPUTED_VALUE"""),45902.64583333333)</f>
        <v>45902.64583</v>
      </c>
      <c r="B658" s="5">
        <f>IFERROR(__xludf.DUMMYFUNCTION("""COMPUTED_VALUE"""),1253.7)</f>
        <v>1253.7</v>
      </c>
    </row>
    <row r="659">
      <c r="A659" s="5">
        <f>IFERROR(__xludf.DUMMYFUNCTION("""COMPUTED_VALUE"""),45903.64583333333)</f>
        <v>45903.64583</v>
      </c>
      <c r="B659" s="5">
        <f>IFERROR(__xludf.DUMMYFUNCTION("""COMPUTED_VALUE"""),1262.2)</f>
        <v>1262.2</v>
      </c>
    </row>
    <row r="660">
      <c r="A660" s="5">
        <f>IFERROR(__xludf.DUMMYFUNCTION("""COMPUTED_VALUE"""),45904.64583333333)</f>
        <v>45904.64583</v>
      </c>
      <c r="B660" s="5">
        <f>IFERROR(__xludf.DUMMYFUNCTION("""COMPUTED_VALUE"""),1253.0)</f>
        <v>1253</v>
      </c>
    </row>
    <row r="661">
      <c r="A661" s="5">
        <f>IFERROR(__xludf.DUMMYFUNCTION("""COMPUTED_VALUE"""),45905.64583333333)</f>
        <v>45905.64583</v>
      </c>
      <c r="B661" s="5">
        <f>IFERROR(__xludf.DUMMYFUNCTION("""COMPUTED_VALUE"""),1268.1)</f>
        <v>1268.1</v>
      </c>
    </row>
    <row r="662">
      <c r="A662" s="5">
        <f>IFERROR(__xludf.DUMMYFUNCTION("""COMPUTED_VALUE"""),45908.64583333333)</f>
        <v>45908.64583</v>
      </c>
      <c r="B662" s="5">
        <f>IFERROR(__xludf.DUMMYFUNCTION("""COMPUTED_VALUE"""),1250.6)</f>
        <v>1250.6</v>
      </c>
    </row>
    <row r="663">
      <c r="A663" s="5">
        <f>IFERROR(__xludf.DUMMYFUNCTION("""COMPUTED_VALUE"""),45909.64583333333)</f>
        <v>45909.64583</v>
      </c>
      <c r="B663" s="5">
        <f>IFERROR(__xludf.DUMMYFUNCTION("""COMPUTED_VALUE"""),1291.3)</f>
        <v>1291.3</v>
      </c>
    </row>
    <row r="664">
      <c r="A664" s="5">
        <f>IFERROR(__xludf.DUMMYFUNCTION("""COMPUTED_VALUE"""),45910.64583333333)</f>
        <v>45910.64583</v>
      </c>
      <c r="B664" s="5">
        <f>IFERROR(__xludf.DUMMYFUNCTION("""COMPUTED_VALUE"""),1304.2)</f>
        <v>1304.2</v>
      </c>
    </row>
    <row r="665">
      <c r="A665" s="5">
        <f>IFERROR(__xludf.DUMMYFUNCTION("""COMPUTED_VALUE"""),45911.64583333333)</f>
        <v>45911.64583</v>
      </c>
      <c r="B665" s="5">
        <f>IFERROR(__xludf.DUMMYFUNCTION("""COMPUTED_VALUE"""),1303.1)</f>
        <v>1303.1</v>
      </c>
    </row>
    <row r="666">
      <c r="A666" s="5">
        <f>IFERROR(__xludf.DUMMYFUNCTION("""COMPUTED_VALUE"""),45912.64583333333)</f>
        <v>45912.64583</v>
      </c>
      <c r="B666" s="5">
        <f>IFERROR(__xludf.DUMMYFUNCTION("""COMPUTED_VALUE"""),1316.7)</f>
        <v>1316.7</v>
      </c>
    </row>
    <row r="667">
      <c r="A667" s="5">
        <f>IFERROR(__xludf.DUMMYFUNCTION("""COMPUTED_VALUE"""),45915.64583333333)</f>
        <v>45915.64583</v>
      </c>
      <c r="B667" s="5">
        <f>IFERROR(__xludf.DUMMYFUNCTION("""COMPUTED_VALUE"""),1300.8)</f>
        <v>1300.8</v>
      </c>
    </row>
    <row r="668">
      <c r="A668" s="5">
        <f>IFERROR(__xludf.DUMMYFUNCTION("""COMPUTED_VALUE"""),45916.64583333333)</f>
        <v>45916.64583</v>
      </c>
      <c r="B668" s="5">
        <f>IFERROR(__xludf.DUMMYFUNCTION("""COMPUTED_VALUE"""),1310.4)</f>
        <v>1310.4</v>
      </c>
    </row>
    <row r="669">
      <c r="A669" s="5">
        <f>IFERROR(__xludf.DUMMYFUNCTION("""COMPUTED_VALUE"""),45917.64583333333)</f>
        <v>45917.64583</v>
      </c>
      <c r="B669" s="5">
        <f>IFERROR(__xludf.DUMMYFUNCTION("""COMPUTED_VALUE"""),1311.4)</f>
        <v>1311.4</v>
      </c>
    </row>
    <row r="670">
      <c r="A670" s="5">
        <f>IFERROR(__xludf.DUMMYFUNCTION("""COMPUTED_VALUE"""),45918.64583333333)</f>
        <v>45918.64583</v>
      </c>
      <c r="B670" s="5">
        <f>IFERROR(__xludf.DUMMYFUNCTION("""COMPUTED_VALUE"""),1322.7)</f>
        <v>1322.7</v>
      </c>
    </row>
    <row r="671">
      <c r="A671" s="5">
        <f>IFERROR(__xludf.DUMMYFUNCTION("""COMPUTED_VALUE"""),45919.64583333333)</f>
        <v>45919.64583</v>
      </c>
      <c r="B671" s="5">
        <f>IFERROR(__xludf.DUMMYFUNCTION("""COMPUTED_VALUE"""),1321.7)</f>
        <v>1321.7</v>
      </c>
    </row>
    <row r="672">
      <c r="A672" s="5">
        <f>IFERROR(__xludf.DUMMYFUNCTION("""COMPUTED_VALUE"""),45922.64583333333)</f>
        <v>45922.64583</v>
      </c>
      <c r="B672" s="5">
        <f>IFERROR(__xludf.DUMMYFUNCTION("""COMPUTED_VALUE"""),1301.4)</f>
        <v>1301.4</v>
      </c>
    </row>
    <row r="673">
      <c r="A673" s="5">
        <f>IFERROR(__xludf.DUMMYFUNCTION("""COMPUTED_VALUE"""),45923.64583333333)</f>
        <v>45923.64583</v>
      </c>
      <c r="B673" s="5">
        <f>IFERROR(__xludf.DUMMYFUNCTION("""COMPUTED_VALUE"""),1308.4)</f>
        <v>1308.4</v>
      </c>
    </row>
    <row r="674">
      <c r="A674" s="5">
        <f>IFERROR(__xludf.DUMMYFUNCTION("""COMPUTED_VALUE"""),45924.64583333333)</f>
        <v>45924.64583</v>
      </c>
      <c r="B674" s="5">
        <f>IFERROR(__xludf.DUMMYFUNCTION("""COMPUTED_VALUE"""),1298.1)</f>
        <v>1298.1</v>
      </c>
    </row>
    <row r="675">
      <c r="A675" s="5">
        <f>IFERROR(__xludf.DUMMYFUNCTION("""COMPUTED_VALUE"""),45925.64583333333)</f>
        <v>45925.64583</v>
      </c>
      <c r="B675" s="5">
        <f>IFERROR(__xludf.DUMMYFUNCTION("""COMPUTED_VALUE"""),1275.2)</f>
        <v>1275.2</v>
      </c>
    </row>
    <row r="676">
      <c r="A676" s="5">
        <f>IFERROR(__xludf.DUMMYFUNCTION("""COMPUTED_VALUE"""),45926.64583333333)</f>
        <v>45926.64583</v>
      </c>
      <c r="B676" s="5">
        <f>IFERROR(__xludf.DUMMYFUNCTION("""COMPUTED_VALUE"""),1253.1)</f>
        <v>1253.1</v>
      </c>
    </row>
    <row r="677">
      <c r="A677" s="5">
        <f>IFERROR(__xludf.DUMMYFUNCTION("""COMPUTED_VALUE"""),45929.64583333333)</f>
        <v>45929.64583</v>
      </c>
      <c r="B677" s="5">
        <f>IFERROR(__xludf.DUMMYFUNCTION("""COMPUTED_VALUE"""),1234.6)</f>
        <v>1234.6</v>
      </c>
    </row>
    <row r="678">
      <c r="A678" s="5">
        <f>IFERROR(__xludf.DUMMYFUNCTION("""COMPUTED_VALUE"""),45930.64583333333)</f>
        <v>45930.64583</v>
      </c>
      <c r="B678" s="5">
        <f>IFERROR(__xludf.DUMMYFUNCTION("""COMPUTED_VALUE"""),1223.7)</f>
        <v>1223.7</v>
      </c>
    </row>
    <row r="679">
      <c r="A679" s="5">
        <f>IFERROR(__xludf.DUMMYFUNCTION("""COMPUTED_VALUE"""),45931.64583333333)</f>
        <v>45931.64583</v>
      </c>
      <c r="B679" s="5">
        <f>IFERROR(__xludf.DUMMYFUNCTION("""COMPUTED_VALUE"""),1244.7)</f>
        <v>1244.7</v>
      </c>
    </row>
    <row r="680">
      <c r="A680" s="5">
        <f>IFERROR(__xludf.DUMMYFUNCTION("""COMPUTED_VALUE"""),45933.64583333333)</f>
        <v>45933.64583</v>
      </c>
      <c r="B680" s="5">
        <f>IFERROR(__xludf.DUMMYFUNCTION("""COMPUTED_VALUE"""),1248.1)</f>
        <v>1248.1</v>
      </c>
    </row>
    <row r="681">
      <c r="A681" s="5">
        <f>IFERROR(__xludf.DUMMYFUNCTION("""COMPUTED_VALUE"""),45936.64583333333)</f>
        <v>45936.64583</v>
      </c>
      <c r="B681" s="5">
        <f>IFERROR(__xludf.DUMMYFUNCTION("""COMPUTED_VALUE"""),1248.6)</f>
        <v>1248.6</v>
      </c>
    </row>
    <row r="682">
      <c r="A682" s="5">
        <f>IFERROR(__xludf.DUMMYFUNCTION("""COMPUTED_VALUE"""),45937.64583333333)</f>
        <v>45937.64583</v>
      </c>
      <c r="B682" s="5">
        <f>IFERROR(__xludf.DUMMYFUNCTION("""COMPUTED_VALUE"""),1248.5)</f>
        <v>1248.5</v>
      </c>
    </row>
    <row r="683">
      <c r="A683" s="5">
        <f>IFERROR(__xludf.DUMMYFUNCTION("""COMPUTED_VALUE"""),45938.64583333333)</f>
        <v>45938.64583</v>
      </c>
      <c r="B683" s="5">
        <f>IFERROR(__xludf.DUMMYFUNCTION("""COMPUTED_VALUE"""),1234.5)</f>
        <v>1234.5</v>
      </c>
    </row>
    <row r="684">
      <c r="A684" s="5">
        <f>IFERROR(__xludf.DUMMYFUNCTION("""COMPUTED_VALUE"""),45939.64583333333)</f>
        <v>45939.64583</v>
      </c>
      <c r="B684" s="5">
        <f>IFERROR(__xludf.DUMMYFUNCTION("""COMPUTED_VALUE"""),1246.1)</f>
        <v>1246.1</v>
      </c>
    </row>
    <row r="685">
      <c r="A685" s="5">
        <f>IFERROR(__xludf.DUMMYFUNCTION("""COMPUTED_VALUE"""),45940.64583333333)</f>
        <v>45940.64583</v>
      </c>
      <c r="B685" s="5">
        <f>IFERROR(__xludf.DUMMYFUNCTION("""COMPUTED_VALUE"""),1264.4)</f>
        <v>1264.4</v>
      </c>
    </row>
    <row r="686">
      <c r="A686" s="5">
        <f>IFERROR(__xludf.DUMMYFUNCTION("""COMPUTED_VALUE"""),45943.64583333333)</f>
        <v>45943.64583</v>
      </c>
      <c r="B686" s="5">
        <f>IFERROR(__xludf.DUMMYFUNCTION("""COMPUTED_VALUE"""),1262.4)</f>
        <v>1262.4</v>
      </c>
    </row>
    <row r="687">
      <c r="A687" s="5">
        <f>IFERROR(__xludf.DUMMYFUNCTION("""COMPUTED_VALUE"""),45944.64583333333)</f>
        <v>45944.64583</v>
      </c>
      <c r="B687" s="5">
        <f>IFERROR(__xludf.DUMMYFUNCTION("""COMPUTED_VALUE"""),1237.3)</f>
        <v>1237.3</v>
      </c>
    </row>
    <row r="688">
      <c r="A688" s="5">
        <f>IFERROR(__xludf.DUMMYFUNCTION("""COMPUTED_VALUE"""),45945.64583333333)</f>
        <v>45945.64583</v>
      </c>
      <c r="B688" s="5">
        <f>IFERROR(__xludf.DUMMYFUNCTION("""COMPUTED_VALUE"""),1232.4)</f>
        <v>1232.4</v>
      </c>
    </row>
    <row r="689">
      <c r="A689" s="5">
        <f>IFERROR(__xludf.DUMMYFUNCTION("""COMPUTED_VALUE"""),45946.64583333333)</f>
        <v>45946.64583</v>
      </c>
      <c r="B689" s="5">
        <f>IFERROR(__xludf.DUMMYFUNCTION("""COMPUTED_VALUE"""),1240.2)</f>
        <v>1240.2</v>
      </c>
    </row>
    <row r="690">
      <c r="A690" s="5">
        <f>IFERROR(__xludf.DUMMYFUNCTION("""COMPUTED_VALUE"""),45947.64583333333)</f>
        <v>45947.64583</v>
      </c>
      <c r="B690" s="5">
        <f>IFERROR(__xludf.DUMMYFUNCTION("""COMPUTED_VALUE"""),1255.9)</f>
        <v>1255.9</v>
      </c>
    </row>
    <row r="691">
      <c r="A691" s="5">
        <f>IFERROR(__xludf.DUMMYFUNCTION("""COMPUTED_VALUE"""),45950.64583333333)</f>
        <v>45950.64583</v>
      </c>
      <c r="B691" s="5">
        <f>IFERROR(__xludf.DUMMYFUNCTION("""COMPUTED_VALUE"""),1282.0)</f>
        <v>1282</v>
      </c>
    </row>
    <row r="692">
      <c r="A692" s="5">
        <f>IFERROR(__xludf.DUMMYFUNCTION("""COMPUTED_VALUE"""),45951.64583333333)</f>
        <v>45951.64583</v>
      </c>
      <c r="B692" s="5">
        <f>IFERROR(__xludf.DUMMYFUNCTION("""COMPUTED_VALUE"""),1288.7)</f>
        <v>1288.7</v>
      </c>
    </row>
    <row r="693">
      <c r="A693" s="5">
        <f>IFERROR(__xludf.DUMMYFUNCTION("""COMPUTED_VALUE"""),45953.64583333333)</f>
        <v>45953.64583</v>
      </c>
      <c r="B693" s="5">
        <f>IFERROR(__xludf.DUMMYFUNCTION("""COMPUTED_VALUE"""),1279.4)</f>
        <v>1279.4</v>
      </c>
    </row>
    <row r="694">
      <c r="A694" s="5">
        <f>IFERROR(__xludf.DUMMYFUNCTION("""COMPUTED_VALUE"""),45954.64583333333)</f>
        <v>45954.64583</v>
      </c>
      <c r="B694" s="5">
        <f>IFERROR(__xludf.DUMMYFUNCTION("""COMPUTED_VALUE"""),1283.6)</f>
        <v>1283.6</v>
      </c>
    </row>
    <row r="695">
      <c r="A695" s="5">
        <f>IFERROR(__xludf.DUMMYFUNCTION("""COMPUTED_VALUE"""),45957.64583333333)</f>
        <v>45957.64583</v>
      </c>
      <c r="B695" s="5">
        <f>IFERROR(__xludf.DUMMYFUNCTION("""COMPUTED_VALUE"""),1284.3)</f>
        <v>1284.3</v>
      </c>
    </row>
    <row r="696">
      <c r="A696" s="5">
        <f>IFERROR(__xludf.DUMMYFUNCTION("""COMPUTED_VALUE"""),45958.64583333333)</f>
        <v>45958.64583</v>
      </c>
      <c r="B696" s="5">
        <f>IFERROR(__xludf.DUMMYFUNCTION("""COMPUTED_VALUE"""),1289.4)</f>
        <v>1289.4</v>
      </c>
    </row>
    <row r="697">
      <c r="A697" s="5">
        <f>IFERROR(__xludf.DUMMYFUNCTION("""COMPUTED_VALUE"""),45959.64583333333)</f>
        <v>45959.64583</v>
      </c>
      <c r="B697" s="5">
        <f>IFERROR(__xludf.DUMMYFUNCTION("""COMPUTED_VALUE"""),1250.9)</f>
        <v>1250.9</v>
      </c>
    </row>
    <row r="698">
      <c r="A698" s="5">
        <f>IFERROR(__xludf.DUMMYFUNCTION("""COMPUTED_VALUE"""),45960.64583333333)</f>
        <v>45960.64583</v>
      </c>
      <c r="B698" s="5">
        <f>IFERROR(__xludf.DUMMYFUNCTION("""COMPUTED_VALUE"""),1202.2)</f>
        <v>1202.2</v>
      </c>
    </row>
    <row r="699">
      <c r="A699" s="5">
        <f>IFERROR(__xludf.DUMMYFUNCTION("""COMPUTED_VALUE"""),45961.64583333333)</f>
        <v>45961.64583</v>
      </c>
      <c r="B699" s="5">
        <f>IFERROR(__xludf.DUMMYFUNCTION("""COMPUTED_VALUE"""),1197.6)</f>
        <v>1197.6</v>
      </c>
    </row>
    <row r="700">
      <c r="A700" s="5">
        <f>IFERROR(__xludf.DUMMYFUNCTION("""COMPUTED_VALUE"""),45964.64583333333)</f>
        <v>45964.64583</v>
      </c>
      <c r="B700" s="5">
        <f>IFERROR(__xludf.DUMMYFUNCTION("""COMPUTED_VALUE"""),1196.0)</f>
        <v>1196</v>
      </c>
    </row>
    <row r="701">
      <c r="A701" s="5">
        <f>IFERROR(__xludf.DUMMYFUNCTION("""COMPUTED_VALUE"""),45965.64583333333)</f>
        <v>45965.64583</v>
      </c>
      <c r="B701" s="5">
        <f>IFERROR(__xludf.DUMMYFUNCTION("""COMPUTED_VALUE"""),1200.0)</f>
        <v>1200</v>
      </c>
    </row>
    <row r="702">
      <c r="A702" s="5">
        <f>IFERROR(__xludf.DUMMYFUNCTION("""COMPUTED_VALUE"""),45967.64583333333)</f>
        <v>45967.64583</v>
      </c>
      <c r="B702" s="5">
        <f>IFERROR(__xludf.DUMMYFUNCTION("""COMPUTED_VALUE"""),1205.2)</f>
        <v>1205.2</v>
      </c>
    </row>
    <row r="703">
      <c r="A703" s="5">
        <f>IFERROR(__xludf.DUMMYFUNCTION("""COMPUTED_VALUE"""),45968.64583333333)</f>
        <v>45968.64583</v>
      </c>
      <c r="B703" s="5">
        <f>IFERROR(__xludf.DUMMYFUNCTION("""COMPUTED_VALUE"""),1205.4)</f>
        <v>1205.4</v>
      </c>
    </row>
    <row r="704">
      <c r="A704" s="5">
        <f>IFERROR(__xludf.DUMMYFUNCTION("""COMPUTED_VALUE"""),45971.64583333333)</f>
        <v>45971.64583</v>
      </c>
      <c r="B704" s="5">
        <f>IFERROR(__xludf.DUMMYFUNCTION("""COMPUTED_VALUE"""),1198.7)</f>
        <v>1198.7</v>
      </c>
    </row>
    <row r="705">
      <c r="A705" s="5">
        <f>IFERROR(__xludf.DUMMYFUNCTION("""COMPUTED_VALUE"""),45972.64583333333)</f>
        <v>45972.64583</v>
      </c>
      <c r="B705" s="5">
        <f>IFERROR(__xludf.DUMMYFUNCTION("""COMPUTED_VALUE"""),1211.5)</f>
        <v>1211.5</v>
      </c>
    </row>
    <row r="706">
      <c r="A706" s="5">
        <f>IFERROR(__xludf.DUMMYFUNCTION("""COMPUTED_VALUE"""),45973.64583333333)</f>
        <v>45973.64583</v>
      </c>
      <c r="B706" s="5">
        <f>IFERROR(__xludf.DUMMYFUNCTION("""COMPUTED_VALUE"""),1229.6)</f>
        <v>1229.6</v>
      </c>
    </row>
    <row r="707">
      <c r="A707" s="5">
        <f>IFERROR(__xludf.DUMMYFUNCTION("""COMPUTED_VALUE"""),45974.64583333333)</f>
        <v>45974.64583</v>
      </c>
      <c r="B707" s="5">
        <f>IFERROR(__xludf.DUMMYFUNCTION("""COMPUTED_VALUE"""),1234.9)</f>
        <v>1234.9</v>
      </c>
    </row>
    <row r="708">
      <c r="A708" s="5">
        <f>IFERROR(__xludf.DUMMYFUNCTION("""COMPUTED_VALUE"""),45975.64583333333)</f>
        <v>45975.64583</v>
      </c>
      <c r="B708" s="5">
        <f>IFERROR(__xludf.DUMMYFUNCTION("""COMPUTED_VALUE"""),1246.0)</f>
        <v>1246</v>
      </c>
    </row>
    <row r="709">
      <c r="A709" s="5">
        <f>IFERROR(__xludf.DUMMYFUNCTION("""COMPUTED_VALUE"""),45978.64583333333)</f>
        <v>45978.64583</v>
      </c>
      <c r="B709" s="5">
        <f>IFERROR(__xludf.DUMMYFUNCTION("""COMPUTED_VALUE"""),1244.4)</f>
        <v>1244.4</v>
      </c>
    </row>
    <row r="710">
      <c r="A710" s="5">
        <f>IFERROR(__xludf.DUMMYFUNCTION("""COMPUTED_VALUE"""),45979.64583333333)</f>
        <v>45979.64583</v>
      </c>
      <c r="B710" s="5">
        <f>IFERROR(__xludf.DUMMYFUNCTION("""COMPUTED_VALUE"""),1243.8)</f>
        <v>1243.8</v>
      </c>
    </row>
    <row r="711">
      <c r="A711" s="5">
        <f>IFERROR(__xludf.DUMMYFUNCTION("""COMPUTED_VALUE"""),45980.64583333333)</f>
        <v>45980.64583</v>
      </c>
      <c r="B711" s="5">
        <f>IFERROR(__xludf.DUMMYFUNCTION("""COMPUTED_VALUE"""),1250.2)</f>
        <v>1250.2</v>
      </c>
    </row>
    <row r="712">
      <c r="A712" s="5">
        <f>IFERROR(__xludf.DUMMYFUNCTION("""COMPUTED_VALUE"""),45981.64583333333)</f>
        <v>45981.64583</v>
      </c>
      <c r="B712" s="5">
        <f>IFERROR(__xludf.DUMMYFUNCTION("""COMPUTED_VALUE"""),1248.6)</f>
        <v>1248.6</v>
      </c>
    </row>
    <row r="713">
      <c r="A713" s="5">
        <f>IFERROR(__xludf.DUMMYFUNCTION("""COMPUTED_VALUE"""),45982.64583333333)</f>
        <v>45982.64583</v>
      </c>
      <c r="B713" s="5">
        <f>IFERROR(__xludf.DUMMYFUNCTION("""COMPUTED_VALUE"""),1243.9)</f>
        <v>1243.9</v>
      </c>
    </row>
    <row r="714">
      <c r="A714" s="5">
        <f>IFERROR(__xludf.DUMMYFUNCTION("""COMPUTED_VALUE"""),45985.64583333333)</f>
        <v>45985.64583</v>
      </c>
      <c r="B714" s="5">
        <f>IFERROR(__xludf.DUMMYFUNCTION("""COMPUTED_VALUE"""),1226.2)</f>
        <v>1226.2</v>
      </c>
    </row>
    <row r="715">
      <c r="A715" s="5">
        <f>IFERROR(__xludf.DUMMYFUNCTION("""COMPUTED_VALUE"""),45986.64583333333)</f>
        <v>45986.64583</v>
      </c>
      <c r="B715" s="5">
        <f>IFERROR(__xludf.DUMMYFUNCTION("""COMPUTED_VALUE"""),1236.1)</f>
        <v>1236.1</v>
      </c>
    </row>
    <row r="716">
      <c r="A716" s="5">
        <f>IFERROR(__xludf.DUMMYFUNCTION("""COMPUTED_VALUE"""),45987.64583333333)</f>
        <v>45987.64583</v>
      </c>
      <c r="B716" s="5">
        <f>IFERROR(__xludf.DUMMYFUNCTION("""COMPUTED_VALUE"""),1248.0)</f>
        <v>1248</v>
      </c>
    </row>
    <row r="717">
      <c r="A717" s="5">
        <f>IFERROR(__xludf.DUMMYFUNCTION("""COMPUTED_VALUE"""),45988.64583333333)</f>
        <v>45988.64583</v>
      </c>
      <c r="B717" s="5">
        <f>IFERROR(__xludf.DUMMYFUNCTION("""COMPUTED_VALUE"""),1249.3)</f>
        <v>1249.3</v>
      </c>
    </row>
    <row r="718">
      <c r="A718" s="5">
        <f>IFERROR(__xludf.DUMMYFUNCTION("""COMPUTED_VALUE"""),45989.64583333333)</f>
        <v>45989.64583</v>
      </c>
      <c r="B718" s="5">
        <f>IFERROR(__xludf.DUMMYFUNCTION("""COMPUTED_VALUE"""),1258.8)</f>
        <v>1258.8</v>
      </c>
    </row>
    <row r="719">
      <c r="A719" s="5">
        <f>IFERROR(__xludf.DUMMYFUNCTION("""COMPUTED_VALUE"""),45992.64583333333)</f>
        <v>45992.64583</v>
      </c>
      <c r="B719" s="5">
        <f>IFERROR(__xludf.DUMMYFUNCTION("""COMPUTED_VALUE"""),1260.1)</f>
        <v>1260.1</v>
      </c>
    </row>
    <row r="720">
      <c r="A720" s="5">
        <f>IFERROR(__xludf.DUMMYFUNCTION("""COMPUTED_VALUE"""),45993.64583333333)</f>
        <v>45993.64583</v>
      </c>
      <c r="B720" s="5">
        <f>IFERROR(__xludf.DUMMYFUNCTION("""COMPUTED_VALUE"""),1275.2)</f>
        <v>1275.2</v>
      </c>
    </row>
    <row r="721">
      <c r="A721" s="5">
        <f>IFERROR(__xludf.DUMMYFUNCTION("""COMPUTED_VALUE"""),45994.64583333333)</f>
        <v>45994.64583</v>
      </c>
      <c r="B721" s="5">
        <f>IFERROR(__xludf.DUMMYFUNCTION("""COMPUTED_VALUE"""),1280.7)</f>
        <v>1280.7</v>
      </c>
    </row>
    <row r="722">
      <c r="A722" s="5">
        <f>IFERROR(__xludf.DUMMYFUNCTION("""COMPUTED_VALUE"""),45995.64583333333)</f>
        <v>45995.64583</v>
      </c>
      <c r="B722" s="5">
        <f>IFERROR(__xludf.DUMMYFUNCTION("""COMPUTED_VALUE"""),1277.6)</f>
        <v>1277.6</v>
      </c>
    </row>
    <row r="723">
      <c r="A723" s="5">
        <f>IFERROR(__xludf.DUMMYFUNCTION("""COMPUTED_VALUE"""),45996.64583333333)</f>
        <v>45996.64583</v>
      </c>
      <c r="B723" s="5">
        <f>IFERROR(__xludf.DUMMYFUNCTION("""COMPUTED_VALUE"""),1275.2)</f>
        <v>1275.2</v>
      </c>
    </row>
    <row r="724">
      <c r="A724" s="5">
        <f>IFERROR(__xludf.DUMMYFUNCTION("""COMPUTED_VALUE"""),45999.64583333333)</f>
        <v>45999.64583</v>
      </c>
      <c r="B724" s="5">
        <f>IFERROR(__xludf.DUMMYFUNCTION("""COMPUTED_VALUE"""),1266.5)</f>
        <v>1266.5</v>
      </c>
    </row>
    <row r="725">
      <c r="A725" s="5">
        <f>IFERROR(__xludf.DUMMYFUNCTION("""COMPUTED_VALUE"""),46000.64583333333)</f>
        <v>46000.64583</v>
      </c>
      <c r="B725" s="5">
        <f>IFERROR(__xludf.DUMMYFUNCTION("""COMPUTED_VALUE"""),1246.2)</f>
        <v>1246.2</v>
      </c>
    </row>
    <row r="726">
      <c r="A726" s="5">
        <f>IFERROR(__xludf.DUMMYFUNCTION("""COMPUTED_VALUE"""),46001.64583333333)</f>
        <v>46001.64583</v>
      </c>
      <c r="B726" s="5">
        <f>IFERROR(__xludf.DUMMYFUNCTION("""COMPUTED_VALUE"""),1250.8)</f>
        <v>1250.8</v>
      </c>
    </row>
    <row r="727">
      <c r="A727" s="5">
        <f>IFERROR(__xludf.DUMMYFUNCTION("""COMPUTED_VALUE"""),46002.64583333333)</f>
        <v>46002.64583</v>
      </c>
      <c r="B727" s="5">
        <f>IFERROR(__xludf.DUMMYFUNCTION("""COMPUTED_VALUE"""),1273.5)</f>
        <v>1273.5</v>
      </c>
    </row>
    <row r="728">
      <c r="A728" s="5">
        <f>IFERROR(__xludf.DUMMYFUNCTION("""COMPUTED_VALUE"""),46003.64583333333)</f>
        <v>46003.64583</v>
      </c>
      <c r="B728" s="5">
        <f>IFERROR(__xludf.DUMMYFUNCTION("""COMPUTED_VALUE"""),1279.3)</f>
        <v>1279.3</v>
      </c>
    </row>
    <row r="729">
      <c r="A729" s="5">
        <f>IFERROR(__xludf.DUMMYFUNCTION("""COMPUTED_VALUE"""),46006.64583333333)</f>
        <v>46006.64583</v>
      </c>
      <c r="B729" s="5">
        <f>IFERROR(__xludf.DUMMYFUNCTION("""COMPUTED_VALUE"""),1280.6)</f>
        <v>1280.6</v>
      </c>
    </row>
    <row r="730">
      <c r="A730" s="5">
        <f>IFERROR(__xludf.DUMMYFUNCTION("""COMPUTED_VALUE"""),46007.64583333333)</f>
        <v>46007.64583</v>
      </c>
      <c r="B730" s="5">
        <f>IFERROR(__xludf.DUMMYFUNCTION("""COMPUTED_VALUE"""),1276.9)</f>
        <v>1276.9</v>
      </c>
    </row>
    <row r="731">
      <c r="A731" s="5">
        <f>IFERROR(__xludf.DUMMYFUNCTION("""COMPUTED_VALUE"""),46008.64583333333)</f>
        <v>46008.64583</v>
      </c>
      <c r="B731" s="5">
        <f>IFERROR(__xludf.DUMMYFUNCTION("""COMPUTED_VALUE"""),1272.0)</f>
        <v>1272</v>
      </c>
    </row>
    <row r="732">
      <c r="A732" s="5">
        <f>IFERROR(__xludf.DUMMYFUNCTION("""COMPUTED_VALUE"""),46009.64583333333)</f>
        <v>46009.64583</v>
      </c>
      <c r="B732" s="5">
        <f>IFERROR(__xludf.DUMMYFUNCTION("""COMPUTED_VALUE"""),1280.0)</f>
        <v>1280</v>
      </c>
    </row>
    <row r="733">
      <c r="A733" s="5">
        <f>IFERROR(__xludf.DUMMYFUNCTION("""COMPUTED_VALUE"""),46010.64583333333)</f>
        <v>46010.64583</v>
      </c>
      <c r="B733" s="5">
        <f>IFERROR(__xludf.DUMMYFUNCTION("""COMPUTED_VALUE"""),1278.2)</f>
        <v>1278.2</v>
      </c>
    </row>
    <row r="734">
      <c r="A734" s="5">
        <f>IFERROR(__xludf.DUMMYFUNCTION("""COMPUTED_VALUE"""),46013.64583333333)</f>
        <v>46013.64583</v>
      </c>
      <c r="B734" s="5">
        <f>IFERROR(__xludf.DUMMYFUNCTION("""COMPUTED_VALUE"""),1283.4)</f>
        <v>1283.4</v>
      </c>
    </row>
    <row r="735">
      <c r="A735" s="5">
        <f>IFERROR(__xludf.DUMMYFUNCTION("""COMPUTED_VALUE"""),46014.64583333333)</f>
        <v>46014.64583</v>
      </c>
      <c r="B735" s="5">
        <f>IFERROR(__xludf.DUMMYFUNCTION("""COMPUTED_VALUE"""),1283.5)</f>
        <v>1283.5</v>
      </c>
    </row>
    <row r="736">
      <c r="A736" s="5">
        <f>IFERROR(__xludf.DUMMYFUNCTION("""COMPUTED_VALUE"""),46015.64583333333)</f>
        <v>46015.64583</v>
      </c>
      <c r="B736" s="5">
        <f>IFERROR(__xludf.DUMMYFUNCTION("""COMPUTED_VALUE"""),1265.8)</f>
        <v>1265.8</v>
      </c>
    </row>
    <row r="737">
      <c r="A737" s="5">
        <f>IFERROR(__xludf.DUMMYFUNCTION("""COMPUTED_VALUE"""),46017.64583333333)</f>
        <v>46017.64583</v>
      </c>
      <c r="B737" s="5">
        <f>IFERROR(__xludf.DUMMYFUNCTION("""COMPUTED_VALUE"""),1269.3)</f>
        <v>1269.3</v>
      </c>
    </row>
    <row r="738">
      <c r="A738" s="5">
        <f>IFERROR(__xludf.DUMMYFUNCTION("""COMPUTED_VALUE"""),46020.64583333333)</f>
        <v>46020.64583</v>
      </c>
      <c r="B738" s="5">
        <f>IFERROR(__xludf.DUMMYFUNCTION("""COMPUTED_VALUE"""),1268.6)</f>
        <v>1268.6</v>
      </c>
    </row>
    <row r="739">
      <c r="A739" s="5">
        <f>IFERROR(__xludf.DUMMYFUNCTION("""COMPUTED_VALUE"""),46021.64583333333)</f>
        <v>46021.64583</v>
      </c>
      <c r="B739" s="5">
        <f>IFERROR(__xludf.DUMMYFUNCTION("""COMPUTED_VALUE"""),1265.8)</f>
        <v>1265.8</v>
      </c>
    </row>
    <row r="740">
      <c r="A740" s="5">
        <f>IFERROR(__xludf.DUMMYFUNCTION("""COMPUTED_VALUE"""),46022.64583333333)</f>
        <v>46022.64583</v>
      </c>
      <c r="B740" s="5">
        <f>IFERROR(__xludf.DUMMYFUNCTION("""COMPUTED_VALUE"""),1271.4)</f>
        <v>1271.4</v>
      </c>
    </row>
    <row r="741">
      <c r="A741" s="5">
        <f>IFERROR(__xludf.DUMMYFUNCTION("""COMPUTED_VALUE"""),46023.64583333333)</f>
        <v>46023.64583</v>
      </c>
      <c r="B741" s="5">
        <f>IFERROR(__xludf.DUMMYFUNCTION("""COMPUTED_VALUE"""),1253.4)</f>
        <v>1253.4</v>
      </c>
    </row>
    <row r="742">
      <c r="A742" s="5">
        <f>IFERROR(__xludf.DUMMYFUNCTION("""COMPUTED_VALUE"""),46024.64583333333)</f>
        <v>46024.64583</v>
      </c>
      <c r="B742" s="5">
        <f>IFERROR(__xludf.DUMMYFUNCTION("""COMPUTED_VALUE"""),1256.1)</f>
        <v>1256.1</v>
      </c>
    </row>
    <row r="743">
      <c r="A743" s="5">
        <f>IFERROR(__xludf.DUMMYFUNCTION("""COMPUTED_VALUE"""),46027.64583333333)</f>
        <v>46027.64583</v>
      </c>
      <c r="B743" s="5">
        <f>IFERROR(__xludf.DUMMYFUNCTION("""COMPUTED_VALUE"""),1250.0)</f>
        <v>1250</v>
      </c>
    </row>
    <row r="744">
      <c r="A744" s="5">
        <f>IFERROR(__xludf.DUMMYFUNCTION("""COMPUTED_VALUE"""),46028.64583333333)</f>
        <v>46028.64583</v>
      </c>
      <c r="B744" s="5">
        <f>IFERROR(__xludf.DUMMYFUNCTION("""COMPUTED_VALUE"""),1256.2)</f>
        <v>1256.2</v>
      </c>
    </row>
    <row r="745">
      <c r="A745" s="5">
        <f>IFERROR(__xludf.DUMMYFUNCTION("""COMPUTED_VALUE"""),46029.64583333333)</f>
        <v>46029.64583</v>
      </c>
      <c r="B745" s="5">
        <f>IFERROR(__xludf.DUMMYFUNCTION("""COMPUTED_VALUE"""),1242.8)</f>
        <v>1242.8</v>
      </c>
    </row>
    <row r="746">
      <c r="A746" s="5">
        <f>IFERROR(__xludf.DUMMYFUNCTION("""COMPUTED_VALUE"""),46030.64583333333)</f>
        <v>46030.64583</v>
      </c>
      <c r="B746" s="5">
        <f>IFERROR(__xludf.DUMMYFUNCTION("""COMPUTED_VALUE"""),1206.9)</f>
        <v>1206.9</v>
      </c>
    </row>
    <row r="747">
      <c r="A747" s="5">
        <f>IFERROR(__xludf.DUMMYFUNCTION("""COMPUTED_VALUE"""),46031.64583333333)</f>
        <v>46031.64583</v>
      </c>
      <c r="B747" s="5">
        <f>IFERROR(__xludf.DUMMYFUNCTION("""COMPUTED_VALUE"""),1210.1)</f>
        <v>1210.1</v>
      </c>
    </row>
    <row r="748">
      <c r="A748" s="5">
        <f>IFERROR(__xludf.DUMMYFUNCTION("""COMPUTED_VALUE"""),46034.64583333333)</f>
        <v>46034.64583</v>
      </c>
      <c r="B748" s="5">
        <f>IFERROR(__xludf.DUMMYFUNCTION("""COMPUTED_VALUE"""),1215.5)</f>
        <v>1215.5</v>
      </c>
    </row>
    <row r="749">
      <c r="A749" s="5">
        <f>IFERROR(__xludf.DUMMYFUNCTION("""COMPUTED_VALUE"""),46035.64583333333)</f>
        <v>46035.64583</v>
      </c>
      <c r="B749" s="5">
        <f>IFERROR(__xludf.DUMMYFUNCTION("""COMPUTED_VALUE"""),1191.3)</f>
        <v>1191.3</v>
      </c>
    </row>
    <row r="750">
      <c r="A750" s="5">
        <f>IFERROR(__xludf.DUMMYFUNCTION("""COMPUTED_VALUE"""),46036.64583333333)</f>
        <v>46036.64583</v>
      </c>
      <c r="B750" s="5">
        <f>IFERROR(__xludf.DUMMYFUNCTION("""COMPUTED_VALUE"""),1186.5)</f>
        <v>1186.5</v>
      </c>
    </row>
    <row r="751">
      <c r="A751" s="5">
        <f>IFERROR(__xludf.DUMMYFUNCTION("""COMPUTED_VALUE"""),46038.64583333333)</f>
        <v>46038.64583</v>
      </c>
      <c r="B751" s="5">
        <f>IFERROR(__xludf.DUMMYFUNCTION("""COMPUTED_VALUE"""),1175.5)</f>
        <v>1175.5</v>
      </c>
    </row>
    <row r="752">
      <c r="A752" s="5">
        <f>IFERROR(__xludf.DUMMYFUNCTION("""COMPUTED_VALUE"""),46041.64583333333)</f>
        <v>46041.64583</v>
      </c>
      <c r="B752" s="5">
        <f>IFERROR(__xludf.DUMMYFUNCTION("""COMPUTED_VALUE"""),1167.2)</f>
        <v>1167.2</v>
      </c>
    </row>
    <row r="753">
      <c r="A753" s="5">
        <f>IFERROR(__xludf.DUMMYFUNCTION("""COMPUTED_VALUE"""),46042.64583333333)</f>
        <v>46042.64583</v>
      </c>
      <c r="B753" s="5">
        <f>IFERROR(__xludf.DUMMYFUNCTION("""COMPUTED_VALUE"""),1166.7)</f>
        <v>1166.7</v>
      </c>
    </row>
    <row r="754">
      <c r="A754" s="5">
        <f>IFERROR(__xludf.DUMMYFUNCTION("""COMPUTED_VALUE"""),46043.64583333333)</f>
        <v>46043.64583</v>
      </c>
      <c r="B754" s="5">
        <f>IFERROR(__xludf.DUMMYFUNCTION("""COMPUTED_VALUE"""),1157.2)</f>
        <v>1157.2</v>
      </c>
    </row>
    <row r="755">
      <c r="A755" s="5">
        <f>IFERROR(__xludf.DUMMYFUNCTION("""COMPUTED_VALUE"""),46044.64583333333)</f>
        <v>46044.64583</v>
      </c>
      <c r="B755" s="5">
        <f>IFERROR(__xludf.DUMMYFUNCTION("""COMPUTED_VALUE"""),1217.5)</f>
        <v>1217.5</v>
      </c>
    </row>
    <row r="756">
      <c r="A756" s="5">
        <f>IFERROR(__xludf.DUMMYFUNCTION("""COMPUTED_VALUE"""),46045.64583333333)</f>
        <v>46045.64583</v>
      </c>
      <c r="B756" s="5">
        <f>IFERROR(__xludf.DUMMYFUNCTION("""COMPUTED_VALUE"""),1235.6)</f>
        <v>1235.6</v>
      </c>
    </row>
    <row r="757">
      <c r="A757" s="5">
        <f>IFERROR(__xludf.DUMMYFUNCTION("""COMPUTED_VALUE"""),46049.64583333333)</f>
        <v>46049.64583</v>
      </c>
      <c r="B757" s="5">
        <f>IFERROR(__xludf.DUMMYFUNCTION("""COMPUTED_VALUE"""),1239.8)</f>
        <v>1239.8</v>
      </c>
    </row>
    <row r="758">
      <c r="A758" s="5">
        <f>IFERROR(__xludf.DUMMYFUNCTION("""COMPUTED_VALUE"""),46050.64583333333)</f>
        <v>46050.64583</v>
      </c>
      <c r="B758" s="5">
        <f>IFERROR(__xludf.DUMMYFUNCTION("""COMPUTED_VALUE"""),1222.5)</f>
        <v>1222.5</v>
      </c>
    </row>
    <row r="759">
      <c r="A759" s="5">
        <f>IFERROR(__xludf.DUMMYFUNCTION("""COMPUTED_VALUE"""),46051.64583333333)</f>
        <v>46051.64583</v>
      </c>
      <c r="B759" s="5">
        <f>IFERROR(__xludf.DUMMYFUNCTION("""COMPUTED_VALUE"""),1208.9)</f>
        <v>1208.9</v>
      </c>
    </row>
    <row r="760">
      <c r="A760" s="5">
        <f>IFERROR(__xludf.DUMMYFUNCTION("""COMPUTED_VALUE"""),46052.64583333333)</f>
        <v>46052.64583</v>
      </c>
      <c r="B760" s="5">
        <f>IFERROR(__xludf.DUMMYFUNCTION("""COMPUTED_VALUE"""),1218.1)</f>
        <v>1218.1</v>
      </c>
    </row>
    <row r="761">
      <c r="A761" s="5">
        <f>IFERROR(__xludf.DUMMYFUNCTION("""COMPUTED_VALUE"""),46055.64583333333)</f>
        <v>46055.64583</v>
      </c>
      <c r="B761" s="5">
        <f>IFERROR(__xludf.DUMMYFUNCTION("""COMPUTED_VALUE"""),1182.5)</f>
        <v>1182.5</v>
      </c>
    </row>
    <row r="762">
      <c r="A762" s="5">
        <f>IFERROR(__xludf.DUMMYFUNCTION("""COMPUTED_VALUE"""),46056.64583333333)</f>
        <v>46056.64583</v>
      </c>
      <c r="B762" s="5">
        <f>IFERROR(__xludf.DUMMYFUNCTION("""COMPUTED_VALUE"""),1235.4)</f>
        <v>1235.4</v>
      </c>
    </row>
    <row r="763">
      <c r="A763" s="5">
        <f>IFERROR(__xludf.DUMMYFUNCTION("""COMPUTED_VALUE"""),46057.64583333333)</f>
        <v>46057.64583</v>
      </c>
      <c r="B763" s="5">
        <f>IFERROR(__xludf.DUMMYFUNCTION("""COMPUTED_VALUE"""),1240.2)</f>
        <v>1240.2</v>
      </c>
    </row>
    <row r="764">
      <c r="A764" s="5">
        <f>IFERROR(__xludf.DUMMYFUNCTION("""COMPUTED_VALUE"""),46058.64583333333)</f>
        <v>46058.64583</v>
      </c>
      <c r="B764" s="5">
        <f>IFERROR(__xludf.DUMMYFUNCTION("""COMPUTED_VALUE"""),1244.9)</f>
        <v>1244.9</v>
      </c>
    </row>
    <row r="765">
      <c r="A765" s="5">
        <f>IFERROR(__xludf.DUMMYFUNCTION("""COMPUTED_VALUE"""),46059.64583333333)</f>
        <v>46059.64583</v>
      </c>
      <c r="B765" s="5">
        <f>IFERROR(__xludf.DUMMYFUNCTION("""COMPUTED_VALUE"""),1241.2)</f>
        <v>1241.2</v>
      </c>
    </row>
    <row r="766">
      <c r="A766" s="5">
        <f>IFERROR(__xludf.DUMMYFUNCTION("""COMPUTED_VALUE"""),46062.64583333333)</f>
        <v>46062.64583</v>
      </c>
      <c r="B766" s="5">
        <f>IFERROR(__xludf.DUMMYFUNCTION("""COMPUTED_VALUE"""),1275.5)</f>
        <v>1275.5</v>
      </c>
    </row>
    <row r="767">
      <c r="A767" s="5">
        <f>IFERROR(__xludf.DUMMYFUNCTION("""COMPUTED_VALUE"""),46063.64583333333)</f>
        <v>46063.64583</v>
      </c>
      <c r="B767" s="5">
        <f>IFERROR(__xludf.DUMMYFUNCTION("""COMPUTED_VALUE"""),1256.0)</f>
        <v>1256</v>
      </c>
    </row>
    <row r="768">
      <c r="A768" s="5">
        <f>IFERROR(__xludf.DUMMYFUNCTION("""COMPUTED_VALUE"""),46064.64583333333)</f>
        <v>46064.64583</v>
      </c>
      <c r="B768" s="5">
        <f>IFERROR(__xludf.DUMMYFUNCTION("""COMPUTED_VALUE"""),1270.3)</f>
        <v>1270.3</v>
      </c>
    </row>
    <row r="769">
      <c r="A769" s="5">
        <f>IFERROR(__xludf.DUMMYFUNCTION("""COMPUTED_VALUE"""),46065.64583333333)</f>
        <v>46065.64583</v>
      </c>
      <c r="B769" s="5">
        <f>IFERROR(__xludf.DUMMYFUNCTION("""COMPUTED_VALUE"""),1274.9)</f>
        <v>1274.9</v>
      </c>
    </row>
    <row r="770">
      <c r="A770" s="5">
        <f>IFERROR(__xludf.DUMMYFUNCTION("""COMPUTED_VALUE"""),46066.64583333333)</f>
        <v>46066.64583</v>
      </c>
      <c r="B770" s="5">
        <f>IFERROR(__xludf.DUMMYFUNCTION("""COMPUTED_VALUE"""),1268.1)</f>
        <v>1268.1</v>
      </c>
    </row>
    <row r="771">
      <c r="A771" s="5">
        <f>IFERROR(__xludf.DUMMYFUNCTION("""COMPUTED_VALUE"""),46069.64583333333)</f>
        <v>46069.64583</v>
      </c>
      <c r="B771" s="5">
        <f>IFERROR(__xludf.DUMMYFUNCTION("""COMPUTED_VALUE"""),1269.4)</f>
        <v>1269.4</v>
      </c>
    </row>
    <row r="772">
      <c r="A772" s="5">
        <f>IFERROR(__xludf.DUMMYFUNCTION("""COMPUTED_VALUE"""),46070.64583333333)</f>
        <v>46070.64583</v>
      </c>
      <c r="B772" s="5">
        <f>IFERROR(__xludf.DUMMYFUNCTION("""COMPUTED_VALUE"""),1284.8)</f>
        <v>1284.8</v>
      </c>
    </row>
    <row r="773">
      <c r="A773" s="5">
        <f>IFERROR(__xludf.DUMMYFUNCTION("""COMPUTED_VALUE"""),46071.64583333333)</f>
        <v>46071.64583</v>
      </c>
      <c r="B773" s="5">
        <f>IFERROR(__xludf.DUMMYFUNCTION("""COMPUTED_VALUE"""),1280.3)</f>
        <v>1280.3</v>
      </c>
    </row>
    <row r="774">
      <c r="A774" s="5">
        <f>IFERROR(__xludf.DUMMYFUNCTION("""COMPUTED_VALUE"""),46072.64583333333)</f>
        <v>46072.64583</v>
      </c>
      <c r="B774" s="5">
        <f>IFERROR(__xludf.DUMMYFUNCTION("""COMPUTED_VALUE"""),1282.3)</f>
        <v>1282.3</v>
      </c>
    </row>
    <row r="775">
      <c r="A775" s="5">
        <f>IFERROR(__xludf.DUMMYFUNCTION("""COMPUTED_VALUE"""),46073.64583333333)</f>
        <v>46073.64583</v>
      </c>
      <c r="B775" s="5">
        <f>IFERROR(__xludf.DUMMYFUNCTION("""COMPUTED_VALUE"""),1280.4)</f>
        <v>1280.4</v>
      </c>
    </row>
    <row r="776">
      <c r="A776" s="5">
        <f>IFERROR(__xludf.DUMMYFUNCTION("""COMPUTED_VALUE"""),46076.64583333333)</f>
        <v>46076.64583</v>
      </c>
      <c r="B776" s="5">
        <f>IFERROR(__xludf.DUMMYFUNCTION("""COMPUTED_VALUE"""),1307.4)</f>
        <v>1307.4</v>
      </c>
    </row>
    <row r="777">
      <c r="A777" s="5">
        <f>IFERROR(__xludf.DUMMYFUNCTION("""COMPUTED_VALUE"""),46077.64583333333)</f>
        <v>46077.64583</v>
      </c>
      <c r="B777" s="5">
        <f>IFERROR(__xludf.DUMMYFUNCTION("""COMPUTED_VALUE"""),1300.2)</f>
        <v>1300.2</v>
      </c>
    </row>
    <row r="778">
      <c r="A778" s="5">
        <f>IFERROR(__xludf.DUMMYFUNCTION("""COMPUTED_VALUE"""),46078.64583333333)</f>
        <v>46078.64583</v>
      </c>
      <c r="B778" s="5">
        <f>IFERROR(__xludf.DUMMYFUNCTION("""COMPUTED_VALUE"""),1306.5)</f>
        <v>1306.5</v>
      </c>
    </row>
    <row r="779">
      <c r="A779" s="5">
        <f>IFERROR(__xludf.DUMMYFUNCTION("""COMPUTED_VALUE"""),46079.64583333333)</f>
        <v>46079.64583</v>
      </c>
      <c r="B779" s="5">
        <f>IFERROR(__xludf.DUMMYFUNCTION("""COMPUTED_VALUE"""),1319.3)</f>
        <v>1319.3</v>
      </c>
    </row>
    <row r="780">
      <c r="A780" s="5">
        <f>IFERROR(__xludf.DUMMYFUNCTION("""COMPUTED_VALUE"""),46080.64583333333)</f>
        <v>46080.64583</v>
      </c>
      <c r="B780" s="5">
        <f>IFERROR(__xludf.DUMMYFUNCTION("""COMPUTED_VALUE"""),1286.3)</f>
        <v>1286.3</v>
      </c>
    </row>
    <row r="781">
      <c r="A781" s="5">
        <f>IFERROR(__xludf.DUMMYFUNCTION("""COMPUTED_VALUE"""),46083.64583333333)</f>
        <v>46083.64583</v>
      </c>
      <c r="B781" s="5">
        <f>IFERROR(__xludf.DUMMYFUNCTION("""COMPUTED_VALUE"""),1294.4)</f>
        <v>1294.4</v>
      </c>
    </row>
    <row r="782">
      <c r="A782" s="5">
        <f>IFERROR(__xludf.DUMMYFUNCTION("""COMPUTED_VALUE"""),46086.64583333333)</f>
        <v>46086.64583</v>
      </c>
      <c r="B782" s="5">
        <f>IFERROR(__xludf.DUMMYFUNCTION("""COMPUTED_VALUE"""),1313.5)</f>
        <v>1313.5</v>
      </c>
    </row>
    <row r="783">
      <c r="A783" s="5">
        <f>IFERROR(__xludf.DUMMYFUNCTION("""COMPUTED_VALUE"""),46087.64583333333)</f>
        <v>46087.64583</v>
      </c>
      <c r="B783" s="5">
        <f>IFERROR(__xludf.DUMMYFUNCTION("""COMPUTED_VALUE"""),1303.8)</f>
        <v>1303.8</v>
      </c>
    </row>
    <row r="784">
      <c r="A784" s="5">
        <f>IFERROR(__xludf.DUMMYFUNCTION("""COMPUTED_VALUE"""),46090.64583333333)</f>
        <v>46090.64583</v>
      </c>
      <c r="B784" s="5">
        <f>IFERROR(__xludf.DUMMYFUNCTION("""COMPUTED_VALUE"""),1287.0)</f>
        <v>1287</v>
      </c>
    </row>
    <row r="785">
      <c r="A785" s="5">
        <f>IFERROR(__xludf.DUMMYFUNCTION("""COMPUTED_VALUE"""),46091.64583333333)</f>
        <v>46091.64583</v>
      </c>
      <c r="B785" s="5">
        <f>IFERROR(__xludf.DUMMYFUNCTION("""COMPUTED_VALUE"""),1314.6)</f>
        <v>1314.6</v>
      </c>
    </row>
    <row r="786">
      <c r="A786" s="5">
        <f>IFERROR(__xludf.DUMMYFUNCTION("""COMPUTED_VALUE"""),46092.64583333333)</f>
        <v>46092.64583</v>
      </c>
      <c r="B786" s="5">
        <f>IFERROR(__xludf.DUMMYFUNCTION("""COMPUTED_VALUE"""),1325.5)</f>
        <v>1325.5</v>
      </c>
    </row>
    <row r="787">
      <c r="A787" s="5">
        <f>IFERROR(__xludf.DUMMYFUNCTION("""COMPUTED_VALUE"""),46093.64583333333)</f>
        <v>46093.64583</v>
      </c>
      <c r="B787" s="5">
        <f>IFERROR(__xludf.DUMMYFUNCTION("""COMPUTED_VALUE"""),1319.0)</f>
        <v>1319</v>
      </c>
    </row>
    <row r="788">
      <c r="A788" s="5">
        <f>IFERROR(__xludf.DUMMYFUNCTION("""COMPUTED_VALUE"""),46094.64583333333)</f>
        <v>46094.64583</v>
      </c>
      <c r="B788" s="5">
        <f>IFERROR(__xludf.DUMMYFUNCTION("""COMPUTED_VALUE"""),1292.3)</f>
        <v>1292.3</v>
      </c>
    </row>
    <row r="789">
      <c r="A789" s="5">
        <f>IFERROR(__xludf.DUMMYFUNCTION("""COMPUTED_VALUE"""),46097.64583333333)</f>
        <v>46097.64583</v>
      </c>
      <c r="B789" s="5">
        <f>IFERROR(__xludf.DUMMYFUNCTION("""COMPUTED_VALUE"""),1276.9)</f>
        <v>1276.9</v>
      </c>
    </row>
    <row r="790">
      <c r="A790" s="5">
        <f>IFERROR(__xludf.DUMMYFUNCTION("""COMPUTED_VALUE"""),46098.64583333333)</f>
        <v>46098.64583</v>
      </c>
      <c r="B790" s="5">
        <f>IFERROR(__xludf.DUMMYFUNCTION("""COMPUTED_VALUE"""),1283.8)</f>
        <v>1283.8</v>
      </c>
    </row>
    <row r="791">
      <c r="A791" s="5">
        <f>IFERROR(__xludf.DUMMYFUNCTION("""COMPUTED_VALUE"""),46099.64583333333)</f>
        <v>46099.64583</v>
      </c>
      <c r="B791" s="5">
        <f>IFERROR(__xludf.DUMMYFUNCTION("""COMPUTED_VALUE"""),1294.8)</f>
        <v>1294.8</v>
      </c>
    </row>
    <row r="792">
      <c r="A792" s="5">
        <f>IFERROR(__xludf.DUMMYFUNCTION("""COMPUTED_VALUE"""),46100.64583333333)</f>
        <v>46100.64583</v>
      </c>
      <c r="B792" s="5">
        <f>IFERROR(__xludf.DUMMYFUNCTION("""COMPUTED_VALUE"""),1274.5)</f>
        <v>1274.5</v>
      </c>
    </row>
    <row r="793">
      <c r="A793" s="5">
        <f>IFERROR(__xludf.DUMMYFUNCTION("""COMPUTED_VALUE"""),46101.64583333333)</f>
        <v>46101.64583</v>
      </c>
      <c r="B793" s="5">
        <f>IFERROR(__xludf.DUMMYFUNCTION("""COMPUTED_VALUE"""),1298.9)</f>
        <v>1298.9</v>
      </c>
    </row>
    <row r="794">
      <c r="A794" s="5">
        <f>IFERROR(__xludf.DUMMYFUNCTION("""COMPUTED_VALUE"""),46104.64583333333)</f>
        <v>46104.64583</v>
      </c>
      <c r="B794" s="5">
        <f>IFERROR(__xludf.DUMMYFUNCTION("""COMPUTED_VALUE"""),1253.3)</f>
        <v>1253.3</v>
      </c>
    </row>
    <row r="795">
      <c r="A795" s="5">
        <f>IFERROR(__xludf.DUMMYFUNCTION("""COMPUTED_VALUE"""),46105.64583333333)</f>
        <v>46105.64583</v>
      </c>
      <c r="B795" s="5">
        <f>IFERROR(__xludf.DUMMYFUNCTION("""COMPUTED_VALUE"""),1259.6)</f>
        <v>1259.6</v>
      </c>
    </row>
    <row r="796">
      <c r="A796" s="5">
        <f>IFERROR(__xludf.DUMMYFUNCTION("""COMPUTED_VALUE"""),46106.64583333333)</f>
        <v>46106.64583</v>
      </c>
      <c r="B796" s="5">
        <f>IFERROR(__xludf.DUMMYFUNCTION("""COMPUTED_VALUE"""),1300.7)</f>
        <v>1300.7</v>
      </c>
    </row>
    <row r="797">
      <c r="A797" s="5">
        <f>IFERROR(__xludf.DUMMYFUNCTION("""COMPUTED_VALUE"""),46108.64583333333)</f>
        <v>46108.64583</v>
      </c>
      <c r="B797" s="5">
        <f>IFERROR(__xludf.DUMMYFUNCTION("""COMPUTED_VALUE"""),1281.7)</f>
        <v>1281.7</v>
      </c>
    </row>
    <row r="798">
      <c r="A798" s="5">
        <f>IFERROR(__xludf.DUMMYFUNCTION("""COMPUTED_VALUE"""),46111.64583333333)</f>
        <v>46111.64583</v>
      </c>
      <c r="B798" s="5">
        <f>IFERROR(__xludf.DUMMYFUNCTION("""COMPUTED_VALUE"""),1254.9)</f>
        <v>1254.9</v>
      </c>
    </row>
    <row r="799">
      <c r="A799" s="5">
        <f>IFERROR(__xludf.DUMMYFUNCTION("""COMPUTED_VALUE"""),46113.64583333333)</f>
        <v>46113.64583</v>
      </c>
      <c r="B799" s="5">
        <f>IFERROR(__xludf.DUMMYFUNCTION("""COMPUTED_VALUE"""),1209.6)</f>
        <v>1209.6</v>
      </c>
    </row>
    <row r="800">
      <c r="A800" s="5">
        <f>IFERROR(__xludf.DUMMYFUNCTION("""COMPUTED_VALUE"""),46114.64583333333)</f>
        <v>46114.64583</v>
      </c>
      <c r="B800" s="5">
        <f>IFERROR(__xludf.DUMMYFUNCTION("""COMPUTED_VALUE"""),1217.3)</f>
        <v>1217.3</v>
      </c>
    </row>
    <row r="801">
      <c r="A801" s="5">
        <f>IFERROR(__xludf.DUMMYFUNCTION("""COMPUTED_VALUE"""),46118.64583333333)</f>
        <v>46118.64583</v>
      </c>
      <c r="B801" s="5">
        <f>IFERROR(__xludf.DUMMYFUNCTION("""COMPUTED_VALUE"""),1217.8)</f>
        <v>1217.8</v>
      </c>
    </row>
    <row r="802">
      <c r="A802" s="5">
        <f>IFERROR(__xludf.DUMMYFUNCTION("""COMPUTED_VALUE"""),46119.64583333333)</f>
        <v>46119.64583</v>
      </c>
      <c r="B802" s="5">
        <f>IFERROR(__xludf.DUMMYFUNCTION("""COMPUTED_VALUE"""),1196.1)</f>
        <v>1196.1</v>
      </c>
    </row>
    <row r="803">
      <c r="A803" s="5">
        <f>IFERROR(__xludf.DUMMYFUNCTION("""COMPUTED_VALUE"""),46120.64583333333)</f>
        <v>46120.64583</v>
      </c>
      <c r="B803" s="5">
        <f>IFERROR(__xludf.DUMMYFUNCTION("""COMPUTED_VALUE"""),1191.4)</f>
        <v>1191.4</v>
      </c>
    </row>
    <row r="804">
      <c r="A804" s="5">
        <f>IFERROR(__xludf.DUMMYFUNCTION("""COMPUTED_VALUE"""),46121.64583333333)</f>
        <v>46121.64583</v>
      </c>
      <c r="B804" s="5">
        <f>IFERROR(__xludf.DUMMYFUNCTION("""COMPUTED_VALUE"""),1211.9)</f>
        <v>1211.9</v>
      </c>
    </row>
    <row r="805">
      <c r="A805" s="5">
        <f>IFERROR(__xludf.DUMMYFUNCTION("""COMPUTED_VALUE"""),46122.64583333333)</f>
        <v>46122.64583</v>
      </c>
      <c r="B805" s="5">
        <f>IFERROR(__xludf.DUMMYFUNCTION("""COMPUTED_VALUE"""),1232.2)</f>
        <v>1232.2</v>
      </c>
    </row>
    <row r="806">
      <c r="A806" s="5">
        <f>IFERROR(__xludf.DUMMYFUNCTION("""COMPUTED_VALUE"""),46125.64583333333)</f>
        <v>46125.64583</v>
      </c>
      <c r="B806" s="5">
        <f>IFERROR(__xludf.DUMMYFUNCTION("""COMPUTED_VALUE"""),1235.9)</f>
        <v>1235.9</v>
      </c>
    </row>
    <row r="807">
      <c r="A807" s="5">
        <f>IFERROR(__xludf.DUMMYFUNCTION("""COMPUTED_VALUE"""),46127.64583333333)</f>
        <v>46127.64583</v>
      </c>
      <c r="B807" s="5">
        <f>IFERROR(__xludf.DUMMYFUNCTION("""COMPUTED_VALUE"""),1217.8)</f>
        <v>1217.8</v>
      </c>
    </row>
    <row r="808">
      <c r="A808" s="5">
        <f>IFERROR(__xludf.DUMMYFUNCTION("""COMPUTED_VALUE"""),46128.64583333333)</f>
        <v>46128.64583</v>
      </c>
      <c r="B808" s="5">
        <f>IFERROR(__xludf.DUMMYFUNCTION("""COMPUTED_VALUE"""),1221.4)</f>
        <v>1221.4</v>
      </c>
    </row>
    <row r="809">
      <c r="A809" s="5">
        <f>IFERROR(__xludf.DUMMYFUNCTION("""COMPUTED_VALUE"""),46129.64583333333)</f>
        <v>46129.64583</v>
      </c>
      <c r="B809" s="5">
        <f>IFERROR(__xludf.DUMMYFUNCTION("""COMPUTED_VALUE"""),1235.7)</f>
        <v>1235.7</v>
      </c>
    </row>
    <row r="810">
      <c r="A810" s="5">
        <f>IFERROR(__xludf.DUMMYFUNCTION("""COMPUTED_VALUE"""),46132.64583333333)</f>
        <v>46132.64583</v>
      </c>
      <c r="B810" s="5">
        <f>IFERROR(__xludf.DUMMYFUNCTION("""COMPUTED_VALUE"""),1232.6)</f>
        <v>1232.6</v>
      </c>
    </row>
    <row r="811">
      <c r="A811" s="5">
        <f>IFERROR(__xludf.DUMMYFUNCTION("""COMPUTED_VALUE"""),46133.64583333333)</f>
        <v>46133.64583</v>
      </c>
      <c r="B811" s="5">
        <f>IFERROR(__xludf.DUMMYFUNCTION("""COMPUTED_VALUE"""),1220.6)</f>
        <v>1220.6</v>
      </c>
    </row>
    <row r="812">
      <c r="A812" s="5">
        <f>IFERROR(__xludf.DUMMYFUNCTION("""COMPUTED_VALUE"""),46134.64583333333)</f>
        <v>46134.64583</v>
      </c>
      <c r="B812" s="5">
        <f>IFERROR(__xludf.DUMMYFUNCTION("""COMPUTED_VALUE"""),1217.0)</f>
        <v>1217</v>
      </c>
    </row>
    <row r="813">
      <c r="A813" s="5">
        <f>IFERROR(__xludf.DUMMYFUNCTION("""COMPUTED_VALUE"""),46135.64583333333)</f>
        <v>46135.64583</v>
      </c>
      <c r="B813" s="5">
        <f>IFERROR(__xludf.DUMMYFUNCTION("""COMPUTED_VALUE"""),1331.0)</f>
        <v>1331</v>
      </c>
    </row>
    <row r="814">
      <c r="A814" s="5">
        <f>IFERROR(__xludf.DUMMYFUNCTION("""COMPUTED_VALUE"""),46136.64583333333)</f>
        <v>46136.64583</v>
      </c>
      <c r="B814" s="5">
        <f>IFERROR(__xludf.DUMMYFUNCTION("""COMPUTED_VALUE"""),1317.1)</f>
        <v>1317.1</v>
      </c>
    </row>
    <row r="815">
      <c r="A815" s="5">
        <f>IFERROR(__xludf.DUMMYFUNCTION("""COMPUTED_VALUE"""),46139.64583333333)</f>
        <v>46139.64583</v>
      </c>
      <c r="B815" s="5">
        <f>IFERROR(__xludf.DUMMYFUNCTION("""COMPUTED_VALUE"""),1334.5)</f>
        <v>1334.5</v>
      </c>
    </row>
    <row r="816">
      <c r="A816" s="5">
        <f>IFERROR(__xludf.DUMMYFUNCTION("""COMPUTED_VALUE"""),46140.64583333333)</f>
        <v>46140.64583</v>
      </c>
      <c r="B816" s="5">
        <f>IFERROR(__xludf.DUMMYFUNCTION("""COMPUTED_VALUE"""),1354.6)</f>
        <v>1354.6</v>
      </c>
    </row>
    <row r="817">
      <c r="A817" s="5">
        <f>IFERROR(__xludf.DUMMYFUNCTION("""COMPUTED_VALUE"""),46141.64583333333)</f>
        <v>46141.64583</v>
      </c>
      <c r="B817" s="5">
        <f>IFERROR(__xludf.DUMMYFUNCTION("""COMPUTED_VALUE"""),1329.8)</f>
        <v>1329.8</v>
      </c>
    </row>
    <row r="818">
      <c r="A818" s="5">
        <f>IFERROR(__xludf.DUMMYFUNCTION("""COMPUTED_VALUE"""),46142.64583333333)</f>
        <v>46142.64583</v>
      </c>
      <c r="B818" s="5">
        <f>IFERROR(__xludf.DUMMYFUNCTION("""COMPUTED_VALUE"""),1322.9)</f>
        <v>1322.9</v>
      </c>
    </row>
    <row r="819">
      <c r="A819" s="5">
        <f>IFERROR(__xludf.DUMMYFUNCTION("""COMPUTED_VALUE"""),46146.64583333333)</f>
        <v>46146.64583</v>
      </c>
      <c r="B819" s="5">
        <f>IFERROR(__xludf.DUMMYFUNCTION("""COMPUTED_VALUE"""),1287.2)</f>
        <v>1287.2</v>
      </c>
    </row>
    <row r="820">
      <c r="A820" s="5">
        <f>IFERROR(__xludf.DUMMYFUNCTION("""COMPUTED_VALUE"""),46147.64583333333)</f>
        <v>46147.64583</v>
      </c>
      <c r="B820" s="5">
        <f>IFERROR(__xludf.DUMMYFUNCTION("""COMPUTED_VALUE"""),1271.2)</f>
        <v>1271.2</v>
      </c>
    </row>
    <row r="821">
      <c r="A821" s="5">
        <f>IFERROR(__xludf.DUMMYFUNCTION("""COMPUTED_VALUE"""),46148.64583333333)</f>
        <v>46148.64583</v>
      </c>
      <c r="B821" s="5">
        <f>IFERROR(__xludf.DUMMYFUNCTION("""COMPUTED_VALUE"""),1311.0)</f>
        <v>1311</v>
      </c>
    </row>
    <row r="822">
      <c r="A822" s="5">
        <f>IFERROR(__xludf.DUMMYFUNCTION("""COMPUTED_VALUE"""),46149.64583333333)</f>
        <v>46149.64583</v>
      </c>
      <c r="B822" s="5">
        <f>IFERROR(__xludf.DUMMYFUNCTION("""COMPUTED_VALUE"""),1307.6)</f>
        <v>1307.6</v>
      </c>
    </row>
    <row r="823">
      <c r="A823" s="5">
        <f>IFERROR(__xludf.DUMMYFUNCTION("""COMPUTED_VALUE"""),46150.64583333333)</f>
        <v>46150.64583</v>
      </c>
      <c r="B823" s="5">
        <f>IFERROR(__xludf.DUMMYFUNCTION("""COMPUTED_VALUE"""),1293.9)</f>
        <v>1293.9</v>
      </c>
    </row>
    <row r="824">
      <c r="A824" s="5">
        <f>IFERROR(__xludf.DUMMYFUNCTION("""COMPUTED_VALUE"""),46153.64583333333)</f>
        <v>46153.64583</v>
      </c>
      <c r="B824" s="5">
        <f>IFERROR(__xludf.DUMMYFUNCTION("""COMPUTED_VALUE"""),1279.9)</f>
        <v>1279.9</v>
      </c>
    </row>
    <row r="825">
      <c r="A825" s="5">
        <f>IFERROR(__xludf.DUMMYFUNCTION("""COMPUTED_VALUE"""),46154.64583333333)</f>
        <v>46154.64583</v>
      </c>
      <c r="B825" s="5">
        <f>IFERROR(__xludf.DUMMYFUNCTION("""COMPUTED_VALUE"""),1270.0)</f>
        <v>1270</v>
      </c>
    </row>
    <row r="826">
      <c r="A826" s="5">
        <f>IFERROR(__xludf.DUMMYFUNCTION("""COMPUTED_VALUE"""),46155.64583333333)</f>
        <v>46155.64583</v>
      </c>
      <c r="B826" s="5">
        <f>IFERROR(__xludf.DUMMYFUNCTION("""COMPUTED_VALUE"""),1265.3)</f>
        <v>1265.3</v>
      </c>
    </row>
    <row r="827">
      <c r="A827" s="5">
        <f>IFERROR(__xludf.DUMMYFUNCTION("""COMPUTED_VALUE"""),46156.64583333333)</f>
        <v>46156.64583</v>
      </c>
      <c r="B827" s="5">
        <f>IFERROR(__xludf.DUMMYFUNCTION("""COMPUTED_VALUE"""),1303.6)</f>
        <v>1303.6</v>
      </c>
    </row>
    <row r="828">
      <c r="A828" s="5">
        <f>IFERROR(__xludf.DUMMYFUNCTION("""COMPUTED_VALUE"""),46157.64583333333)</f>
        <v>46157.64583</v>
      </c>
      <c r="B828" s="5">
        <f>IFERROR(__xludf.DUMMYFUNCTION("""COMPUTED_VALUE"""),1336.7)</f>
        <v>1336.7</v>
      </c>
    </row>
    <row r="829">
      <c r="A829" s="5">
        <f>IFERROR(__xludf.DUMMYFUNCTION("""COMPUTED_VALUE"""),46160.64583333333)</f>
        <v>46160.64583</v>
      </c>
      <c r="B829" s="5">
        <f>IFERROR(__xludf.DUMMYFUNCTION("""COMPUTED_VALUE"""),1331.2)</f>
        <v>1331.2</v>
      </c>
    </row>
    <row r="830">
      <c r="A830" s="5">
        <f>IFERROR(__xludf.DUMMYFUNCTION("""COMPUTED_VALUE"""),46161.64583333333)</f>
        <v>46161.64583</v>
      </c>
      <c r="B830" s="5">
        <f>IFERROR(__xludf.DUMMYFUNCTION("""COMPUTED_VALUE"""),1335.2)</f>
        <v>1335.2</v>
      </c>
    </row>
    <row r="831">
      <c r="A831" s="5">
        <f>IFERROR(__xludf.DUMMYFUNCTION("""COMPUTED_VALUE"""),46162.64583333333)</f>
        <v>46162.64583</v>
      </c>
      <c r="B831" s="5">
        <f>IFERROR(__xludf.DUMMYFUNCTION("""COMPUTED_VALUE"""),1321.9)</f>
        <v>1321.9</v>
      </c>
    </row>
    <row r="832">
      <c r="A832" s="5">
        <f>IFERROR(__xludf.DUMMYFUNCTION("""COMPUTED_VALUE"""),46163.64583333333)</f>
        <v>46163.64583</v>
      </c>
      <c r="B832" s="5">
        <f>IFERROR(__xludf.DUMMYFUNCTION("""COMPUTED_VALUE"""),1318.5)</f>
        <v>1318.5</v>
      </c>
    </row>
    <row r="833">
      <c r="A833" s="5">
        <f>IFERROR(__xludf.DUMMYFUNCTION("""COMPUTED_VALUE"""),46164.64583333333)</f>
        <v>46164.64583</v>
      </c>
      <c r="B833" s="5">
        <f>IFERROR(__xludf.DUMMYFUNCTION("""COMPUTED_VALUE"""),1307.2)</f>
        <v>1307.2</v>
      </c>
    </row>
    <row r="834">
      <c r="A834" s="5">
        <f>IFERROR(__xludf.DUMMYFUNCTION("""COMPUTED_VALUE"""),46167.64583333333)</f>
        <v>46167.64583</v>
      </c>
      <c r="B834" s="5">
        <f>IFERROR(__xludf.DUMMYFUNCTION("""COMPUTED_VALUE"""),1331.4)</f>
        <v>1331.4</v>
      </c>
    </row>
    <row r="835">
      <c r="A835" s="5">
        <f>IFERROR(__xludf.DUMMYFUNCTION("""COMPUTED_VALUE"""),46168.64583333333)</f>
        <v>46168.64583</v>
      </c>
      <c r="B835" s="5">
        <f>IFERROR(__xludf.DUMMYFUNCTION("""COMPUTED_VALUE"""),1327.9)</f>
        <v>1327.9</v>
      </c>
    </row>
    <row r="836">
      <c r="A836" s="5">
        <f>IFERROR(__xludf.DUMMYFUNCTION("""COMPUTED_VALUE"""),46169.64583333333)</f>
        <v>46169.64583</v>
      </c>
      <c r="B836" s="5">
        <f>IFERROR(__xludf.DUMMYFUNCTION("""COMPUTED_VALUE"""),1319.0)</f>
        <v>1319</v>
      </c>
    </row>
    <row r="837">
      <c r="A837" s="5">
        <f>IFERROR(__xludf.DUMMYFUNCTION("""COMPUTED_VALUE"""),46171.64583333333)</f>
        <v>46171.64583</v>
      </c>
      <c r="B837" s="5">
        <f>IFERROR(__xludf.DUMMYFUNCTION("""COMPUTED_VALUE"""),1303.5)</f>
        <v>1303.5</v>
      </c>
    </row>
    <row r="838">
      <c r="A838" s="5">
        <f>IFERROR(__xludf.DUMMYFUNCTION("""COMPUTED_VALUE"""),46174.64583333333)</f>
        <v>46174.64583</v>
      </c>
      <c r="B838" s="5">
        <f>IFERROR(__xludf.DUMMYFUNCTION("""COMPUTED_VALUE"""),1290.4)</f>
        <v>1290.4</v>
      </c>
    </row>
    <row r="839">
      <c r="A839" s="5">
        <f>IFERROR(__xludf.DUMMYFUNCTION("""COMPUTED_VALUE"""),46175.64583333333)</f>
        <v>46175.64583</v>
      </c>
      <c r="B839" s="5">
        <f>IFERROR(__xludf.DUMMYFUNCTION("""COMPUTED_VALUE"""),1274.0)</f>
        <v>1274</v>
      </c>
    </row>
    <row r="840">
      <c r="A840" s="5">
        <f>IFERROR(__xludf.DUMMYFUNCTION("""COMPUTED_VALUE"""),46176.64583333333)</f>
        <v>46176.64583</v>
      </c>
      <c r="B840" s="5">
        <f>IFERROR(__xludf.DUMMYFUNCTION("""COMPUTED_VALUE"""),1263.3)</f>
        <v>1263.3</v>
      </c>
    </row>
    <row r="841">
      <c r="A841" s="5">
        <f>IFERROR(__xludf.DUMMYFUNCTION("""COMPUTED_VALUE"""),46177.64583333333)</f>
        <v>46177.64583</v>
      </c>
      <c r="B841" s="5">
        <f>IFERROR(__xludf.DUMMYFUNCTION("""COMPUTED_VALUE"""),1267.5)</f>
        <v>1267.5</v>
      </c>
    </row>
    <row r="842">
      <c r="A842" s="5">
        <f>IFERROR(__xludf.DUMMYFUNCTION("""COMPUTED_VALUE"""),46178.64583333333)</f>
        <v>46178.64583</v>
      </c>
      <c r="B842" s="5">
        <f>IFERROR(__xludf.DUMMYFUNCTION("""COMPUTED_VALUE"""),1278.2)</f>
        <v>1278.2</v>
      </c>
    </row>
    <row r="843">
      <c r="A843" s="5">
        <f>IFERROR(__xludf.DUMMYFUNCTION("""COMPUTED_VALUE"""),46181.64583333333)</f>
        <v>46181.64583</v>
      </c>
      <c r="B843" s="5">
        <f>IFERROR(__xludf.DUMMYFUNCTION("""COMPUTED_VALUE"""),1275.6)</f>
        <v>1275.6</v>
      </c>
    </row>
    <row r="844">
      <c r="A844" s="5">
        <f>IFERROR(__xludf.DUMMYFUNCTION("""COMPUTED_VALUE"""),46182.64583333333)</f>
        <v>46182.64583</v>
      </c>
      <c r="B844" s="5">
        <f>IFERROR(__xludf.DUMMYFUNCTION("""COMPUTED_VALUE"""),1268.5)</f>
        <v>1268.5</v>
      </c>
    </row>
    <row r="845">
      <c r="A845" s="5">
        <f>IFERROR(__xludf.DUMMYFUNCTION("""COMPUTED_VALUE"""),46183.64583333333)</f>
        <v>46183.64583</v>
      </c>
      <c r="B845" s="5">
        <f>IFERROR(__xludf.DUMMYFUNCTION("""COMPUTED_VALUE"""),1271.7)</f>
        <v>1271.7</v>
      </c>
    </row>
    <row r="846">
      <c r="A846" s="5">
        <f>IFERROR(__xludf.DUMMYFUNCTION("""COMPUTED_VALUE"""),46184.64583333333)</f>
        <v>46184.64583</v>
      </c>
      <c r="B846" s="5">
        <f>IFERROR(__xludf.DUMMYFUNCTION("""COMPUTED_VALUE"""),1276.0)</f>
        <v>1276</v>
      </c>
    </row>
    <row r="847">
      <c r="A847" s="5">
        <f>IFERROR(__xludf.DUMMYFUNCTION("""COMPUTED_VALUE"""),46185.64583333333)</f>
        <v>46185.64583</v>
      </c>
      <c r="B847" s="5">
        <f>IFERROR(__xludf.DUMMYFUNCTION("""COMPUTED_VALUE"""),1275.4)</f>
        <v>1275.4</v>
      </c>
    </row>
    <row r="848">
      <c r="A848" s="5">
        <f>IFERROR(__xludf.DUMMYFUNCTION("""COMPUTED_VALUE"""),46188.64583333333)</f>
        <v>46188.64583</v>
      </c>
      <c r="B848" s="5">
        <f>IFERROR(__xludf.DUMMYFUNCTION("""COMPUTED_VALUE"""),1279.5)</f>
        <v>1279.5</v>
      </c>
    </row>
    <row r="849">
      <c r="A849" s="5">
        <f>IFERROR(__xludf.DUMMYFUNCTION("""COMPUTED_VALUE"""),46189.64583333333)</f>
        <v>46189.64583</v>
      </c>
      <c r="B849" s="5">
        <f>IFERROR(__xludf.DUMMYFUNCTION("""COMPUTED_VALUE"""),1276.9)</f>
        <v>1276.9</v>
      </c>
    </row>
    <row r="850">
      <c r="A850" s="5">
        <f>IFERROR(__xludf.DUMMYFUNCTION("""COMPUTED_VALUE"""),46190.64583333333)</f>
        <v>46190.64583</v>
      </c>
      <c r="B850" s="5">
        <f>IFERROR(__xludf.DUMMYFUNCTION("""COMPUTED_VALUE"""),1269.0)</f>
        <v>1269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40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IFERROR(__xludf.DUMMYFUNCTION("""COMPUTED_VALUE"""),2715.9)</f>
        <v>2715.9</v>
      </c>
    </row>
    <row r="4">
      <c r="A4" s="4">
        <f>IFERROR(__xludf.DUMMYFUNCTION("""COMPUTED_VALUE"""),44929.64583333333)</f>
        <v>44929.64583</v>
      </c>
      <c r="B4" s="5">
        <f>IFERROR(__xludf.DUMMYFUNCTION("""COMPUTED_VALUE"""),2720.4)</f>
        <v>2720.4</v>
      </c>
    </row>
    <row r="5">
      <c r="A5" s="4">
        <f>IFERROR(__xludf.DUMMYFUNCTION("""COMPUTED_VALUE"""),44930.64583333333)</f>
        <v>44930.64583</v>
      </c>
      <c r="B5" s="5">
        <f>IFERROR(__xludf.DUMMYFUNCTION("""COMPUTED_VALUE"""),2709.3)</f>
        <v>2709.3</v>
      </c>
    </row>
    <row r="6">
      <c r="A6" s="4">
        <f>IFERROR(__xludf.DUMMYFUNCTION("""COMPUTED_VALUE"""),44931.64583333333)</f>
        <v>44931.64583</v>
      </c>
      <c r="B6" s="5">
        <f>IFERROR(__xludf.DUMMYFUNCTION("""COMPUTED_VALUE"""),2767.15)</f>
        <v>2767.15</v>
      </c>
    </row>
    <row r="7">
      <c r="A7" s="4">
        <f>IFERROR(__xludf.DUMMYFUNCTION("""COMPUTED_VALUE"""),44932.64583333333)</f>
        <v>44932.64583</v>
      </c>
      <c r="B7" s="5">
        <f>IFERROR(__xludf.DUMMYFUNCTION("""COMPUTED_VALUE"""),2742.55)</f>
        <v>2742.55</v>
      </c>
    </row>
    <row r="8">
      <c r="A8" s="4">
        <f>IFERROR(__xludf.DUMMYFUNCTION("""COMPUTED_VALUE"""),44935.64583333333)</f>
        <v>44935.64583</v>
      </c>
      <c r="B8" s="5">
        <f>IFERROR(__xludf.DUMMYFUNCTION("""COMPUTED_VALUE"""),2752.35)</f>
        <v>2752.35</v>
      </c>
    </row>
    <row r="9">
      <c r="A9" s="4">
        <f>IFERROR(__xludf.DUMMYFUNCTION("""COMPUTED_VALUE"""),44936.64583333333)</f>
        <v>44936.64583</v>
      </c>
      <c r="B9" s="5">
        <f>IFERROR(__xludf.DUMMYFUNCTION("""COMPUTED_VALUE"""),2712.05)</f>
        <v>2712.05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IFERROR(__xludf.DUMMYFUNCTION("""COMPUTED_VALUE"""),2693.75)</f>
        <v>2693.75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IFERROR(__xludf.DUMMYFUNCTION("""COMPUTED_VALUE"""),2694.25)</f>
        <v>2694.25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IFERROR(__xludf.DUMMYFUNCTION("""COMPUTED_VALUE"""),2728.45)</f>
        <v>2728.45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IFERROR(__xludf.DUMMYFUNCTION("""COMPUTED_VALUE"""),2758.6)</f>
        <v>2758.6</v>
      </c>
    </row>
    <row r="14">
      <c r="A14" s="4">
        <f>IFERROR(__xludf.DUMMYFUNCTION("""COMPUTED_VALUE"""),44943.64583333333)</f>
        <v>44943.64583</v>
      </c>
      <c r="B14" s="5">
        <f>IFERROR(__xludf.DUMMYFUNCTION("""COMPUTED_VALUE"""),2766.85)</f>
        <v>2766.85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IFERROR(__xludf.DUMMYFUNCTION("""COMPUTED_VALUE"""),2769.95)</f>
        <v>2769.95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IFERROR(__xludf.DUMMYFUNCTION("""COMPUTED_VALUE"""),2769.55)</f>
        <v>2769.55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IFERROR(__xludf.DUMMYFUNCTION("""COMPUTED_VALUE"""),2746.45)</f>
        <v>2746.45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IFERROR(__xludf.DUMMYFUNCTION("""COMPUTED_VALUE"""),2774.6)</f>
        <v>2774.6</v>
      </c>
    </row>
    <row r="19">
      <c r="A19" s="4">
        <f>IFERROR(__xludf.DUMMYFUNCTION("""COMPUTED_VALUE"""),44950.64583333333)</f>
        <v>44950.64583</v>
      </c>
      <c r="B19" s="5">
        <f>IFERROR(__xludf.DUMMYFUNCTION("""COMPUTED_VALUE"""),2771.9)</f>
        <v>2771.9</v>
      </c>
    </row>
    <row r="20">
      <c r="A20" s="4">
        <f>IFERROR(__xludf.DUMMYFUNCTION("""COMPUTED_VALUE"""),44951.64583333333)</f>
        <v>44951.64583</v>
      </c>
      <c r="B20" s="5">
        <f>IFERROR(__xludf.DUMMYFUNCTION("""COMPUTED_VALUE"""),2785.0)</f>
        <v>2785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IFERROR(__xludf.DUMMYFUNCTION("""COMPUTED_VALUE"""),2736.15)</f>
        <v>2736.15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IFERROR(__xludf.DUMMYFUNCTION("""COMPUTED_VALUE"""),2702.3)</f>
        <v>2702.3</v>
      </c>
    </row>
    <row r="23">
      <c r="A23" s="4">
        <f>IFERROR(__xludf.DUMMYFUNCTION("""COMPUTED_VALUE"""),44957.64583333333)</f>
        <v>44957.64583</v>
      </c>
      <c r="B23" s="5">
        <f>IFERROR(__xludf.DUMMYFUNCTION("""COMPUTED_VALUE"""),2763.25)</f>
        <v>2763.25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IFERROR(__xludf.DUMMYFUNCTION("""COMPUTED_VALUE"""),2727.25)</f>
        <v>2727.25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IFERROR(__xludf.DUMMYFUNCTION("""COMPUTED_VALUE"""),2660.95)</f>
        <v>2660.95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IFERROR(__xludf.DUMMYFUNCTION("""COMPUTED_VALUE"""),2654.25)</f>
        <v>2654.25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IFERROR(__xludf.DUMMYFUNCTION("""COMPUTED_VALUE"""),2695.0)</f>
        <v>2695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IFERROR(__xludf.DUMMYFUNCTION("""COMPUTED_VALUE"""),2652.6)</f>
        <v>2652.6</v>
      </c>
    </row>
    <row r="29">
      <c r="A29" s="4">
        <f>IFERROR(__xludf.DUMMYFUNCTION("""COMPUTED_VALUE"""),44965.64583333333)</f>
        <v>44965.64583</v>
      </c>
      <c r="B29" s="5">
        <f>IFERROR(__xludf.DUMMYFUNCTION("""COMPUTED_VALUE"""),2614.65)</f>
        <v>2614.65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IFERROR(__xludf.DUMMYFUNCTION("""COMPUTED_VALUE"""),2559.2)</f>
        <v>2559.2</v>
      </c>
    </row>
    <row r="31">
      <c r="A31" s="4">
        <f>IFERROR(__xludf.DUMMYFUNCTION("""COMPUTED_VALUE"""),44967.64583333333)</f>
        <v>44967.64583</v>
      </c>
      <c r="B31" s="5">
        <f>IFERROR(__xludf.DUMMYFUNCTION("""COMPUTED_VALUE"""),2583.3)</f>
        <v>2583.3</v>
      </c>
    </row>
    <row r="32">
      <c r="A32" s="4">
        <f>IFERROR(__xludf.DUMMYFUNCTION("""COMPUTED_VALUE"""),44970.64583333333)</f>
        <v>44970.64583</v>
      </c>
      <c r="B32" s="5">
        <f>IFERROR(__xludf.DUMMYFUNCTION("""COMPUTED_VALUE"""),2561.55)</f>
        <v>2561.55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IFERROR(__xludf.DUMMYFUNCTION("""COMPUTED_VALUE"""),2542.5)</f>
        <v>2542.5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IFERROR(__xludf.DUMMYFUNCTION("""COMPUTED_VALUE"""),2572.0)</f>
        <v>2572</v>
      </c>
    </row>
    <row r="35">
      <c r="A35" s="4">
        <f>IFERROR(__xludf.DUMMYFUNCTION("""COMPUTED_VALUE"""),44973.64583333333)</f>
        <v>44973.64583</v>
      </c>
      <c r="B35" s="5">
        <f>IFERROR(__xludf.DUMMYFUNCTION("""COMPUTED_VALUE"""),2556.7)</f>
        <v>2556.7</v>
      </c>
    </row>
    <row r="36">
      <c r="A36" s="4">
        <f>IFERROR(__xludf.DUMMYFUNCTION("""COMPUTED_VALUE"""),44974.64583333333)</f>
        <v>44974.64583</v>
      </c>
      <c r="B36" s="5">
        <f>IFERROR(__xludf.DUMMYFUNCTION("""COMPUTED_VALUE"""),2535.55)</f>
        <v>2535.55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IFERROR(__xludf.DUMMYFUNCTION("""COMPUTED_VALUE"""),2527.45)</f>
        <v>2527.45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IFERROR(__xludf.DUMMYFUNCTION("""COMPUTED_VALUE"""),2520.55)</f>
        <v>2520.55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IFERROR(__xludf.DUMMYFUNCTION("""COMPUTED_VALUE"""),2499.45)</f>
        <v>2499.45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IFERROR(__xludf.DUMMYFUNCTION("""COMPUTED_VALUE"""),2495.5)</f>
        <v>2495.5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IFERROR(__xludf.DUMMYFUNCTION("""COMPUTED_VALUE"""),2485.65)</f>
        <v>2485.65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IFERROR(__xludf.DUMMYFUNCTION("""COMPUTED_VALUE"""),2437.55)</f>
        <v>2437.55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IFERROR(__xludf.DUMMYFUNCTION("""COMPUTED_VALUE"""),2419.1)</f>
        <v>2419.1</v>
      </c>
    </row>
    <row r="44">
      <c r="A44" s="4">
        <f>IFERROR(__xludf.DUMMYFUNCTION("""COMPUTED_VALUE"""),44986.64583333333)</f>
        <v>44986.64583</v>
      </c>
      <c r="B44" s="5">
        <f>IFERROR(__xludf.DUMMYFUNCTION("""COMPUTED_VALUE"""),2431.1)</f>
        <v>2431.1</v>
      </c>
    </row>
    <row r="45">
      <c r="A45" s="4">
        <f>IFERROR(__xludf.DUMMYFUNCTION("""COMPUTED_VALUE"""),44987.64583333333)</f>
        <v>44987.64583</v>
      </c>
      <c r="B45" s="5">
        <f>IFERROR(__xludf.DUMMYFUNCTION("""COMPUTED_VALUE"""),2463.35)</f>
        <v>2463.35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IFERROR(__xludf.DUMMYFUNCTION("""COMPUTED_VALUE"""),2461.55)</f>
        <v>2461.55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IFERROR(__xludf.DUMMYFUNCTION("""COMPUTED_VALUE"""),2479.7)</f>
        <v>2479.7</v>
      </c>
    </row>
    <row r="48">
      <c r="A48" s="4">
        <f>IFERROR(__xludf.DUMMYFUNCTION("""COMPUTED_VALUE"""),44993.64583333333)</f>
        <v>44993.64583</v>
      </c>
      <c r="B48" s="5">
        <f>IFERROR(__xludf.DUMMYFUNCTION("""COMPUTED_VALUE"""),2478.05)</f>
        <v>2478.05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IFERROR(__xludf.DUMMYFUNCTION("""COMPUTED_VALUE"""),2443.8)</f>
        <v>2443.8</v>
      </c>
    </row>
    <row r="50">
      <c r="A50" s="4">
        <f>IFERROR(__xludf.DUMMYFUNCTION("""COMPUTED_VALUE"""),44995.64583333333)</f>
        <v>44995.64583</v>
      </c>
      <c r="B50" s="5">
        <f>IFERROR(__xludf.DUMMYFUNCTION("""COMPUTED_VALUE"""),2440.3)</f>
        <v>2440.3</v>
      </c>
    </row>
    <row r="51">
      <c r="A51" s="4">
        <f>IFERROR(__xludf.DUMMYFUNCTION("""COMPUTED_VALUE"""),44998.64583333333)</f>
        <v>44998.64583</v>
      </c>
      <c r="B51" s="5">
        <f>IFERROR(__xludf.DUMMYFUNCTION("""COMPUTED_VALUE"""),2387.05)</f>
        <v>2387.05</v>
      </c>
    </row>
    <row r="52">
      <c r="A52" s="4">
        <f>IFERROR(__xludf.DUMMYFUNCTION("""COMPUTED_VALUE"""),44999.64583333333)</f>
        <v>44999.64583</v>
      </c>
      <c r="B52" s="5">
        <f>IFERROR(__xludf.DUMMYFUNCTION("""COMPUTED_VALUE"""),2373.45)</f>
        <v>2373.45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IFERROR(__xludf.DUMMYFUNCTION("""COMPUTED_VALUE"""),2379.45)</f>
        <v>2379.45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IFERROR(__xludf.DUMMYFUNCTION("""COMPUTED_VALUE"""),2370.95)</f>
        <v>2370.95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IFERROR(__xludf.DUMMYFUNCTION("""COMPUTED_VALUE"""),2355.15)</f>
        <v>2355.15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IFERROR(__xludf.DUMMYFUNCTION("""COMPUTED_VALUE"""),2339.35)</f>
        <v>2339.35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IFERROR(__xludf.DUMMYFUNCTION("""COMPUTED_VALUE"""),2349.05)</f>
        <v>2349.05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IFERROR(__xludf.DUMMYFUNCTION("""COMPUTED_VALUE"""),2353.2)</f>
        <v>2353.2</v>
      </c>
    </row>
    <row r="59">
      <c r="A59" s="4">
        <f>IFERROR(__xludf.DUMMYFUNCTION("""COMPUTED_VALUE"""),45008.64583333333)</f>
        <v>45008.64583</v>
      </c>
      <c r="B59" s="5">
        <f>IFERROR(__xludf.DUMMYFUNCTION("""COMPUTED_VALUE"""),2362.5)</f>
        <v>2362.5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IFERROR(__xludf.DUMMYFUNCTION("""COMPUTED_VALUE"""),2313.35)</f>
        <v>2313.35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IFERROR(__xludf.DUMMYFUNCTION("""COMPUTED_VALUE"""),2308.6)</f>
        <v>2308.6</v>
      </c>
    </row>
    <row r="62">
      <c r="A62" s="4">
        <f>IFERROR(__xludf.DUMMYFUNCTION("""COMPUTED_VALUE"""),45013.64583333333)</f>
        <v>45013.64583</v>
      </c>
      <c r="B62" s="5">
        <f>IFERROR(__xludf.DUMMYFUNCTION("""COMPUTED_VALUE"""),2249.5)</f>
        <v>2249.5</v>
      </c>
    </row>
    <row r="63">
      <c r="A63" s="4">
        <f>IFERROR(__xludf.DUMMYFUNCTION("""COMPUTED_VALUE"""),45014.64583333333)</f>
        <v>45014.64583</v>
      </c>
      <c r="B63" s="5">
        <f>IFERROR(__xludf.DUMMYFUNCTION("""COMPUTED_VALUE"""),2304.15)</f>
        <v>2304.15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IFERROR(__xludf.DUMMYFUNCTION("""COMPUTED_VALUE"""),2347.35)</f>
        <v>2347.35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IFERROR(__xludf.DUMMYFUNCTION("""COMPUTED_VALUE"""),2431.1)</f>
        <v>2431.1</v>
      </c>
    </row>
    <row r="66">
      <c r="A66" s="4">
        <f>IFERROR(__xludf.DUMMYFUNCTION("""COMPUTED_VALUE"""),45021.64583333333)</f>
        <v>45021.64583</v>
      </c>
      <c r="B66" s="5">
        <f>IFERROR(__xludf.DUMMYFUNCTION("""COMPUTED_VALUE"""),2432.2)</f>
        <v>2432.2</v>
      </c>
    </row>
    <row r="67">
      <c r="A67" s="4">
        <f>IFERROR(__xludf.DUMMYFUNCTION("""COMPUTED_VALUE"""),45022.64583333333)</f>
        <v>45022.64583</v>
      </c>
      <c r="B67" s="5">
        <f>IFERROR(__xludf.DUMMYFUNCTION("""COMPUTED_VALUE"""),2426.45)</f>
        <v>2426.45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IFERROR(__xludf.DUMMYFUNCTION("""COMPUTED_VALUE"""),2460.65)</f>
        <v>2460.65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IFERROR(__xludf.DUMMYFUNCTION("""COMPUTED_VALUE"""),2469.85)</f>
        <v>2469.85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IFERROR(__xludf.DUMMYFUNCTION("""COMPUTED_VALUE"""),2477.3)</f>
        <v>2477.3</v>
      </c>
    </row>
    <row r="71">
      <c r="A71" s="4">
        <f>IFERROR(__xludf.DUMMYFUNCTION("""COMPUTED_VALUE"""),45029.64583333333)</f>
        <v>45029.64583</v>
      </c>
      <c r="B71" s="5">
        <f>IFERROR(__xludf.DUMMYFUNCTION("""COMPUTED_VALUE"""),2447.05)</f>
        <v>2447.05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IFERROR(__xludf.DUMMYFUNCTION("""COMPUTED_VALUE"""),2465.95)</f>
        <v>2465.95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IFERROR(__xludf.DUMMYFUNCTION("""COMPUTED_VALUE"""),2439.7)</f>
        <v>2439.7</v>
      </c>
    </row>
    <row r="74">
      <c r="A74" s="4">
        <f>IFERROR(__xludf.DUMMYFUNCTION("""COMPUTED_VALUE"""),45035.64583333333)</f>
        <v>45035.64583</v>
      </c>
      <c r="B74" s="5">
        <f>IFERROR(__xludf.DUMMYFUNCTION("""COMPUTED_VALUE"""),2445.95)</f>
        <v>2445.95</v>
      </c>
    </row>
    <row r="75">
      <c r="A75" s="4">
        <f>IFERROR(__xludf.DUMMYFUNCTION("""COMPUTED_VALUE"""),45036.64583333333)</f>
        <v>45036.64583</v>
      </c>
      <c r="B75" s="5">
        <f>IFERROR(__xludf.DUMMYFUNCTION("""COMPUTED_VALUE"""),2448.55)</f>
        <v>2448.55</v>
      </c>
    </row>
    <row r="76">
      <c r="A76" s="4">
        <f>IFERROR(__xludf.DUMMYFUNCTION("""COMPUTED_VALUE"""),45037.64583333333)</f>
        <v>45037.64583</v>
      </c>
      <c r="B76" s="5">
        <f>IFERROR(__xludf.DUMMYFUNCTION("""COMPUTED_VALUE"""),2459.35)</f>
        <v>2459.35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IFERROR(__xludf.DUMMYFUNCTION("""COMPUTED_VALUE"""),2501.05)</f>
        <v>2501.05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IFERROR(__xludf.DUMMYFUNCTION("""COMPUTED_VALUE"""),2497.75)</f>
        <v>2497.75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IFERROR(__xludf.DUMMYFUNCTION("""COMPUTED_VALUE"""),2505.15)</f>
        <v>2505.15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IFERROR(__xludf.DUMMYFUNCTION("""COMPUTED_VALUE"""),2508.65)</f>
        <v>2508.65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IFERROR(__xludf.DUMMYFUNCTION("""COMPUTED_VALUE"""),2558.6)</f>
        <v>2558.6</v>
      </c>
    </row>
    <row r="82">
      <c r="A82" s="4">
        <f>IFERROR(__xludf.DUMMYFUNCTION("""COMPUTED_VALUE"""),45048.64583333333)</f>
        <v>45048.64583</v>
      </c>
      <c r="B82" s="5">
        <f>IFERROR(__xludf.DUMMYFUNCTION("""COMPUTED_VALUE"""),2495.9)</f>
        <v>2495.9</v>
      </c>
    </row>
    <row r="83">
      <c r="A83" s="4">
        <f>IFERROR(__xludf.DUMMYFUNCTION("""COMPUTED_VALUE"""),45049.64583333333)</f>
        <v>45049.64583</v>
      </c>
      <c r="B83" s="5">
        <f>IFERROR(__xludf.DUMMYFUNCTION("""COMPUTED_VALUE"""),2502.65)</f>
        <v>2502.65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IFERROR(__xludf.DUMMYFUNCTION("""COMPUTED_VALUE"""),2514.5)</f>
        <v>2514.5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IFERROR(__xludf.DUMMYFUNCTION("""COMPUTED_VALUE"""),2547.25)</f>
        <v>2547.25</v>
      </c>
    </row>
    <row r="86">
      <c r="A86" s="4">
        <f>IFERROR(__xludf.DUMMYFUNCTION("""COMPUTED_VALUE"""),45054.64583333333)</f>
        <v>45054.64583</v>
      </c>
      <c r="B86" s="5">
        <f>IFERROR(__xludf.DUMMYFUNCTION("""COMPUTED_VALUE"""),2576.35)</f>
        <v>2576.35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IFERROR(__xludf.DUMMYFUNCTION("""COMPUTED_VALUE"""),2591.55)</f>
        <v>2591.55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IFERROR(__xludf.DUMMYFUNCTION("""COMPUTED_VALUE"""),2586.05)</f>
        <v>2586.05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IFERROR(__xludf.DUMMYFUNCTION("""COMPUTED_VALUE"""),2585.45)</f>
        <v>2585.45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IFERROR(__xludf.DUMMYFUNCTION("""COMPUTED_VALUE"""),2605.9)</f>
        <v>2605.9</v>
      </c>
    </row>
    <row r="91">
      <c r="A91" s="4">
        <f>IFERROR(__xludf.DUMMYFUNCTION("""COMPUTED_VALUE"""),45061.64583333333)</f>
        <v>45061.64583</v>
      </c>
      <c r="B91" s="5">
        <f>IFERROR(__xludf.DUMMYFUNCTION("""COMPUTED_VALUE"""),2691.9)</f>
        <v>2691.9</v>
      </c>
    </row>
    <row r="92">
      <c r="A92" s="4">
        <f>IFERROR(__xludf.DUMMYFUNCTION("""COMPUTED_VALUE"""),45062.64583333333)</f>
        <v>45062.64583</v>
      </c>
      <c r="B92" s="5">
        <f>IFERROR(__xludf.DUMMYFUNCTION("""COMPUTED_VALUE"""),2686.0)</f>
        <v>2686</v>
      </c>
    </row>
    <row r="93">
      <c r="A93" s="4">
        <f>IFERROR(__xludf.DUMMYFUNCTION("""COMPUTED_VALUE"""),45063.64583333333)</f>
        <v>45063.64583</v>
      </c>
      <c r="B93" s="5">
        <f>IFERROR(__xludf.DUMMYFUNCTION("""COMPUTED_VALUE"""),2722.95)</f>
        <v>2722.95</v>
      </c>
    </row>
    <row r="94">
      <c r="A94" s="4">
        <f>IFERROR(__xludf.DUMMYFUNCTION("""COMPUTED_VALUE"""),45064.64583333333)</f>
        <v>45064.64583</v>
      </c>
      <c r="B94" s="5">
        <f>IFERROR(__xludf.DUMMYFUNCTION("""COMPUTED_VALUE"""),2735.15)</f>
        <v>2735.15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IFERROR(__xludf.DUMMYFUNCTION("""COMPUTED_VALUE"""),2713.0)</f>
        <v>2713</v>
      </c>
    </row>
    <row r="96">
      <c r="A96" s="4">
        <f>IFERROR(__xludf.DUMMYFUNCTION("""COMPUTED_VALUE"""),45068.64583333333)</f>
        <v>45068.64583</v>
      </c>
      <c r="B96" s="5">
        <f>IFERROR(__xludf.DUMMYFUNCTION("""COMPUTED_VALUE"""),2692.15)</f>
        <v>2692.15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IFERROR(__xludf.DUMMYFUNCTION("""COMPUTED_VALUE"""),2710.45)</f>
        <v>2710.45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IFERROR(__xludf.DUMMYFUNCTION("""COMPUTED_VALUE"""),2738.7)</f>
        <v>2738.7</v>
      </c>
    </row>
    <row r="99">
      <c r="A99" s="4">
        <f>IFERROR(__xludf.DUMMYFUNCTION("""COMPUTED_VALUE"""),45071.64583333333)</f>
        <v>45071.64583</v>
      </c>
      <c r="B99" s="5">
        <f>IFERROR(__xludf.DUMMYFUNCTION("""COMPUTED_VALUE"""),2732.8)</f>
        <v>2732.8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IFERROR(__xludf.DUMMYFUNCTION("""COMPUTED_VALUE"""),2745.15)</f>
        <v>2745.15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IFERROR(__xludf.DUMMYFUNCTION("""COMPUTED_VALUE"""),2776.9)</f>
        <v>2776.9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IFERROR(__xludf.DUMMYFUNCTION("""COMPUTED_VALUE"""),2779.15)</f>
        <v>2779.15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IFERROR(__xludf.DUMMYFUNCTION("""COMPUTED_VALUE"""),2759.9)</f>
        <v>2759.9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IFERROR(__xludf.DUMMYFUNCTION("""COMPUTED_VALUE"""),2800.4)</f>
        <v>2800.4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IFERROR(__xludf.DUMMYFUNCTION("""COMPUTED_VALUE"""),2892.65)</f>
        <v>2892.65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IFERROR(__xludf.DUMMYFUNCTION("""COMPUTED_VALUE"""),2870.6)</f>
        <v>2870.6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IFERROR(__xludf.DUMMYFUNCTION("""COMPUTED_VALUE"""),2904.8)</f>
        <v>2904.8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IFERROR(__xludf.DUMMYFUNCTION("""COMPUTED_VALUE"""),2958.0)</f>
        <v>2958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IFERROR(__xludf.DUMMYFUNCTION("""COMPUTED_VALUE"""),2964.8)</f>
        <v>2964.8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IFERROR(__xludf.DUMMYFUNCTION("""COMPUTED_VALUE"""),2899.3)</f>
        <v>2899.3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IFERROR(__xludf.DUMMYFUNCTION("""COMPUTED_VALUE"""),2930.4)</f>
        <v>2930.4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IFERROR(__xludf.DUMMYFUNCTION("""COMPUTED_VALUE"""),2952.45)</f>
        <v>2952.45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IFERROR(__xludf.DUMMYFUNCTION("""COMPUTED_VALUE"""),2931.6)</f>
        <v>2931.6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IFERROR(__xludf.DUMMYFUNCTION("""COMPUTED_VALUE"""),2843.05)</f>
        <v>2843.05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IFERROR(__xludf.DUMMYFUNCTION("""COMPUTED_VALUE"""),2832.05)</f>
        <v>2832.05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IFERROR(__xludf.DUMMYFUNCTION("""COMPUTED_VALUE"""),2782.6)</f>
        <v>2782.6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IFERROR(__xludf.DUMMYFUNCTION("""COMPUTED_VALUE"""),2800.7)</f>
        <v>2800.7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IFERROR(__xludf.DUMMYFUNCTION("""COMPUTED_VALUE"""),2823.55)</f>
        <v>2823.55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IFERROR(__xludf.DUMMYFUNCTION("""COMPUTED_VALUE"""),2825.05)</f>
        <v>2825.05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IFERROR(__xludf.DUMMYFUNCTION("""COMPUTED_VALUE"""),2776.4)</f>
        <v>2776.4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IFERROR(__xludf.DUMMYFUNCTION("""COMPUTED_VALUE"""),2851.25)</f>
        <v>2851.25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IFERROR(__xludf.DUMMYFUNCTION("""COMPUTED_VALUE"""),2844.1)</f>
        <v>2844.1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IFERROR(__xludf.DUMMYFUNCTION("""COMPUTED_VALUE"""),2828.75)</f>
        <v>2828.75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IFERROR(__xludf.DUMMYFUNCTION("""COMPUTED_VALUE"""),2910.1)</f>
        <v>2910.1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IFERROR(__xludf.DUMMYFUNCTION("""COMPUTED_VALUE"""),2898.75)</f>
        <v>2898.75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IFERROR(__xludf.DUMMYFUNCTION("""COMPUTED_VALUE"""),3029.8)</f>
        <v>3029.8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IFERROR(__xludf.DUMMYFUNCTION("""COMPUTED_VALUE"""),3158.2)</f>
        <v>3158.2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IFERROR(__xludf.DUMMYFUNCTION("""COMPUTED_VALUE"""),3172.1)</f>
        <v>3172.1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IFERROR(__xludf.DUMMYFUNCTION("""COMPUTED_VALUE"""),3148.2)</f>
        <v>3148.2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IFERROR(__xludf.DUMMYFUNCTION("""COMPUTED_VALUE"""),3123.7)</f>
        <v>3123.7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IFERROR(__xludf.DUMMYFUNCTION("""COMPUTED_VALUE"""),3102.6)</f>
        <v>3102.6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IFERROR(__xludf.DUMMYFUNCTION("""COMPUTED_VALUE"""),3078.85)</f>
        <v>3078.85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IFERROR(__xludf.DUMMYFUNCTION("""COMPUTED_VALUE"""),3073.1)</f>
        <v>3073.1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IFERROR(__xludf.DUMMYFUNCTION("""COMPUTED_VALUE"""),3136.3)</f>
        <v>3136.3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IFERROR(__xludf.DUMMYFUNCTION("""COMPUTED_VALUE"""),3091.6)</f>
        <v>3091.6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IFERROR(__xludf.DUMMYFUNCTION("""COMPUTED_VALUE"""),3116.4)</f>
        <v>3116.4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IFERROR(__xludf.DUMMYFUNCTION("""COMPUTED_VALUE"""),3096.65)</f>
        <v>3096.65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IFERROR(__xludf.DUMMYFUNCTION("""COMPUTED_VALUE"""),3087.15)</f>
        <v>3087.15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IFERROR(__xludf.DUMMYFUNCTION("""COMPUTED_VALUE"""),3102.05)</f>
        <v>3102.05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IFERROR(__xludf.DUMMYFUNCTION("""COMPUTED_VALUE"""),3134.05)</f>
        <v>3134.05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IFERROR(__xludf.DUMMYFUNCTION("""COMPUTED_VALUE"""),3140.3)</f>
        <v>3140.3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IFERROR(__xludf.DUMMYFUNCTION("""COMPUTED_VALUE"""),3145.7)</f>
        <v>3145.7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IFERROR(__xludf.DUMMYFUNCTION("""COMPUTED_VALUE"""),3136.95)</f>
        <v>3136.95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IFERROR(__xludf.DUMMYFUNCTION("""COMPUTED_VALUE"""),3172.5)</f>
        <v>3172.5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IFERROR(__xludf.DUMMYFUNCTION("""COMPUTED_VALUE"""),3203.7)</f>
        <v>3203.7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IFERROR(__xludf.DUMMYFUNCTION("""COMPUTED_VALUE"""),3102.1)</f>
        <v>3102.1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IFERROR(__xludf.DUMMYFUNCTION("""COMPUTED_VALUE"""),2993.45)</f>
        <v>2993.45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IFERROR(__xludf.DUMMYFUNCTION("""COMPUTED_VALUE"""),2952.4)</f>
        <v>2952.4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IFERROR(__xludf.DUMMYFUNCTION("""COMPUTED_VALUE"""),2944.7)</f>
        <v>2944.7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IFERROR(__xludf.DUMMYFUNCTION("""COMPUTED_VALUE"""),2954.05)</f>
        <v>2954.05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IFERROR(__xludf.DUMMYFUNCTION("""COMPUTED_VALUE"""),3066.9)</f>
        <v>3066.9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IFERROR(__xludf.DUMMYFUNCTION("""COMPUTED_VALUE"""),3059.7)</f>
        <v>3059.7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IFERROR(__xludf.DUMMYFUNCTION("""COMPUTED_VALUE"""),3035.9)</f>
        <v>3035.9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IFERROR(__xludf.DUMMYFUNCTION("""COMPUTED_VALUE"""),2998.2)</f>
        <v>2998.2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IFERROR(__xludf.DUMMYFUNCTION("""COMPUTED_VALUE"""),3010.65)</f>
        <v>3010.65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IFERROR(__xludf.DUMMYFUNCTION("""COMPUTED_VALUE"""),2981.75)</f>
        <v>2981.75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IFERROR(__xludf.DUMMYFUNCTION("""COMPUTED_VALUE"""),2991.05)</f>
        <v>2991.05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IFERROR(__xludf.DUMMYFUNCTION("""COMPUTED_VALUE"""),2927.05)</f>
        <v>2927.05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IFERROR(__xludf.DUMMYFUNCTION("""COMPUTED_VALUE"""),2931.5)</f>
        <v>2931.5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IFERROR(__xludf.DUMMYFUNCTION("""COMPUTED_VALUE"""),2956.75)</f>
        <v>2956.75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IFERROR(__xludf.DUMMYFUNCTION("""COMPUTED_VALUE"""),2951.75)</f>
        <v>2951.75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IFERROR(__xludf.DUMMYFUNCTION("""COMPUTED_VALUE"""),2927.75)</f>
        <v>2927.75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IFERROR(__xludf.DUMMYFUNCTION("""COMPUTED_VALUE"""),2910.9)</f>
        <v>2910.9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IFERROR(__xludf.DUMMYFUNCTION("""COMPUTED_VALUE"""),2931.75)</f>
        <v>2931.75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IFERROR(__xludf.DUMMYFUNCTION("""COMPUTED_VALUE"""),2988.15)</f>
        <v>2988.15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IFERROR(__xludf.DUMMYFUNCTION("""COMPUTED_VALUE"""),2951.85)</f>
        <v>2951.85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IFERROR(__xludf.DUMMYFUNCTION("""COMPUTED_VALUE"""),2915.95)</f>
        <v>2915.95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IFERROR(__xludf.DUMMYFUNCTION("""COMPUTED_VALUE"""),2927.4)</f>
        <v>2927.4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IFERROR(__xludf.DUMMYFUNCTION("""COMPUTED_VALUE"""),2942.85)</f>
        <v>2942.85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IFERROR(__xludf.DUMMYFUNCTION("""COMPUTED_VALUE"""),2935.35)</f>
        <v>2935.35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IFERROR(__xludf.DUMMYFUNCTION("""COMPUTED_VALUE"""),2938.0)</f>
        <v>2938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IFERROR(__xludf.DUMMYFUNCTION("""COMPUTED_VALUE"""),2960.9)</f>
        <v>2960.9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IFERROR(__xludf.DUMMYFUNCTION("""COMPUTED_VALUE"""),3008.75)</f>
        <v>3008.75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IFERROR(__xludf.DUMMYFUNCTION("""COMPUTED_VALUE"""),3054.35)</f>
        <v>3054.35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IFERROR(__xludf.DUMMYFUNCTION("""COMPUTED_VALUE"""),3020.05)</f>
        <v>3020.05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IFERROR(__xludf.DUMMYFUNCTION("""COMPUTED_VALUE"""),2994.4)</f>
        <v>2994.4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IFERROR(__xludf.DUMMYFUNCTION("""COMPUTED_VALUE"""),2998.4)</f>
        <v>2998.4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IFERROR(__xludf.DUMMYFUNCTION("""COMPUTED_VALUE"""),3064.85)</f>
        <v>3064.85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IFERROR(__xludf.DUMMYFUNCTION("""COMPUTED_VALUE"""),3114.65)</f>
        <v>3114.65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IFERROR(__xludf.DUMMYFUNCTION("""COMPUTED_VALUE"""),3061.85)</f>
        <v>3061.85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IFERROR(__xludf.DUMMYFUNCTION("""COMPUTED_VALUE"""),3000.95)</f>
        <v>3000.95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IFERROR(__xludf.DUMMYFUNCTION("""COMPUTED_VALUE"""),3022.7)</f>
        <v>3022.7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IFERROR(__xludf.DUMMYFUNCTION("""COMPUTED_VALUE"""),2974.7)</f>
        <v>2974.7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IFERROR(__xludf.DUMMYFUNCTION("""COMPUTED_VALUE"""),3034.35)</f>
        <v>3034.35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IFERROR(__xludf.DUMMYFUNCTION("""COMPUTED_VALUE"""),3006.35)</f>
        <v>3006.35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IFERROR(__xludf.DUMMYFUNCTION("""COMPUTED_VALUE"""),2970.0)</f>
        <v>2970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IFERROR(__xludf.DUMMYFUNCTION("""COMPUTED_VALUE"""),3057.25)</f>
        <v>3057.25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IFERROR(__xludf.DUMMYFUNCTION("""COMPUTED_VALUE"""),3015.6)</f>
        <v>3015.6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IFERROR(__xludf.DUMMYFUNCTION("""COMPUTED_VALUE"""),2989.05)</f>
        <v>2989.05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IFERROR(__xludf.DUMMYFUNCTION("""COMPUTED_VALUE"""),3016.65)</f>
        <v>3016.65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IFERROR(__xludf.DUMMYFUNCTION("""COMPUTED_VALUE"""),3038.0)</f>
        <v>3038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IFERROR(__xludf.DUMMYFUNCTION("""COMPUTED_VALUE"""),2955.1)</f>
        <v>2955.1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IFERROR(__xludf.DUMMYFUNCTION("""COMPUTED_VALUE"""),2976.8)</f>
        <v>2976.8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IFERROR(__xludf.DUMMYFUNCTION("""COMPUTED_VALUE"""),3100.85)</f>
        <v>3100.85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IFERROR(__xludf.DUMMYFUNCTION("""COMPUTED_VALUE"""),3088.25)</f>
        <v>3088.25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IFERROR(__xludf.DUMMYFUNCTION("""COMPUTED_VALUE"""),3098.45)</f>
        <v>3098.45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IFERROR(__xludf.DUMMYFUNCTION("""COMPUTED_VALUE"""),3161.0)</f>
        <v>3161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IFERROR(__xludf.DUMMYFUNCTION("""COMPUTED_VALUE"""),3172.95)</f>
        <v>3172.95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IFERROR(__xludf.DUMMYFUNCTION("""COMPUTED_VALUE"""),3153.15)</f>
        <v>3153.15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IFERROR(__xludf.DUMMYFUNCTION("""COMPUTED_VALUE"""),3265.85)</f>
        <v>3265.85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IFERROR(__xludf.DUMMYFUNCTION("""COMPUTED_VALUE"""),3211.25)</f>
        <v>3211.25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IFERROR(__xludf.DUMMYFUNCTION("""COMPUTED_VALUE"""),3149.85)</f>
        <v>3149.85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IFERROR(__xludf.DUMMYFUNCTION("""COMPUTED_VALUE"""),3140.85)</f>
        <v>3140.85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IFERROR(__xludf.DUMMYFUNCTION("""COMPUTED_VALUE"""),3111.95)</f>
        <v>3111.95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IFERROR(__xludf.DUMMYFUNCTION("""COMPUTED_VALUE"""),3112.2)</f>
        <v>3112.2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IFERROR(__xludf.DUMMYFUNCTION("""COMPUTED_VALUE"""),3110.35)</f>
        <v>3110.35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IFERROR(__xludf.DUMMYFUNCTION("""COMPUTED_VALUE"""),3088.35)</f>
        <v>3088.35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IFERROR(__xludf.DUMMYFUNCTION("""COMPUTED_VALUE"""),3092.45)</f>
        <v>3092.45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IFERROR(__xludf.DUMMYFUNCTION("""COMPUTED_VALUE"""),3052.1)</f>
        <v>3052.1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IFERROR(__xludf.DUMMYFUNCTION("""COMPUTED_VALUE"""),3089.4)</f>
        <v>3089.4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IFERROR(__xludf.DUMMYFUNCTION("""COMPUTED_VALUE"""),3166.9)</f>
        <v>3166.9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IFERROR(__xludf.DUMMYFUNCTION("""COMPUTED_VALUE"""),3130.25)</f>
        <v>3130.25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IFERROR(__xludf.DUMMYFUNCTION("""COMPUTED_VALUE"""),3132.1)</f>
        <v>3132.1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IFERROR(__xludf.DUMMYFUNCTION("""COMPUTED_VALUE"""),3173.9)</f>
        <v>3173.9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IFERROR(__xludf.DUMMYFUNCTION("""COMPUTED_VALUE"""),3105.2)</f>
        <v>3105.2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IFERROR(__xludf.DUMMYFUNCTION("""COMPUTED_VALUE"""),3118.8)</f>
        <v>3118.8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IFERROR(__xludf.DUMMYFUNCTION("""COMPUTED_VALUE"""),3177.85)</f>
        <v>3177.85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IFERROR(__xludf.DUMMYFUNCTION("""COMPUTED_VALUE"""),3280.05)</f>
        <v>3280.05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IFERROR(__xludf.DUMMYFUNCTION("""COMPUTED_VALUE"""),3334.75)</f>
        <v>3334.75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IFERROR(__xludf.DUMMYFUNCTION("""COMPUTED_VALUE"""),3346.35)</f>
        <v>3346.35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IFERROR(__xludf.DUMMYFUNCTION("""COMPUTED_VALUE"""),3376.5)</f>
        <v>3376.5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IFERROR(__xludf.DUMMYFUNCTION("""COMPUTED_VALUE"""),3413.6)</f>
        <v>3413.6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IFERROR(__xludf.DUMMYFUNCTION("""COMPUTED_VALUE"""),3568.0)</f>
        <v>3568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IFERROR(__xludf.DUMMYFUNCTION("""COMPUTED_VALUE"""),3548.6)</f>
        <v>3548.6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IFERROR(__xludf.DUMMYFUNCTION("""COMPUTED_VALUE"""),3622.0)</f>
        <v>3622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IFERROR(__xludf.DUMMYFUNCTION("""COMPUTED_VALUE"""),3746.9)</f>
        <v>3746.9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IFERROR(__xludf.DUMMYFUNCTION("""COMPUTED_VALUE"""),3819.05)</f>
        <v>3819.05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IFERROR(__xludf.DUMMYFUNCTION("""COMPUTED_VALUE"""),3760.0)</f>
        <v>3760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IFERROR(__xludf.DUMMYFUNCTION("""COMPUTED_VALUE"""),3797.1)</f>
        <v>3797.1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IFERROR(__xludf.DUMMYFUNCTION("""COMPUTED_VALUE"""),3806.75)</f>
        <v>3806.75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IFERROR(__xludf.DUMMYFUNCTION("""COMPUTED_VALUE"""),3761.05)</f>
        <v>3761.05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IFERROR(__xludf.DUMMYFUNCTION("""COMPUTED_VALUE"""),3772.65)</f>
        <v>3772.65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IFERROR(__xludf.DUMMYFUNCTION("""COMPUTED_VALUE"""),3715.75)</f>
        <v>3715.75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IFERROR(__xludf.DUMMYFUNCTION("""COMPUTED_VALUE"""),3704.65)</f>
        <v>3704.65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IFERROR(__xludf.DUMMYFUNCTION("""COMPUTED_VALUE"""),3747.15)</f>
        <v>3747.15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IFERROR(__xludf.DUMMYFUNCTION("""COMPUTED_VALUE"""),3863.3)</f>
        <v>3863.3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IFERROR(__xludf.DUMMYFUNCTION("""COMPUTED_VALUE"""),3883.65)</f>
        <v>3883.65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IFERROR(__xludf.DUMMYFUNCTION("""COMPUTED_VALUE"""),3896.55)</f>
        <v>3896.55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IFERROR(__xludf.DUMMYFUNCTION("""COMPUTED_VALUE"""),3889.75)</f>
        <v>3889.75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IFERROR(__xludf.DUMMYFUNCTION("""COMPUTED_VALUE"""),3821.85)</f>
        <v>3821.85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IFERROR(__xludf.DUMMYFUNCTION("""COMPUTED_VALUE"""),3815.5)</f>
        <v>3815.5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IFERROR(__xludf.DUMMYFUNCTION("""COMPUTED_VALUE"""),3850.15)</f>
        <v>3850.15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IFERROR(__xludf.DUMMYFUNCTION("""COMPUTED_VALUE"""),3935.7)</f>
        <v>3935.7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IFERROR(__xludf.DUMMYFUNCTION("""COMPUTED_VALUE"""),4067.45)</f>
        <v>4067.45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IFERROR(__xludf.DUMMYFUNCTION("""COMPUTED_VALUE"""),4064.3)</f>
        <v>4064.3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IFERROR(__xludf.DUMMYFUNCTION("""COMPUTED_VALUE"""),4173.25)</f>
        <v>4173.25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IFERROR(__xludf.DUMMYFUNCTION("""COMPUTED_VALUE"""),4139.55)</f>
        <v>4139.55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IFERROR(__xludf.DUMMYFUNCTION("""COMPUTED_VALUE"""),4118.55)</f>
        <v>4118.55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IFERROR(__xludf.DUMMYFUNCTION("""COMPUTED_VALUE"""),4088.2)</f>
        <v>4088.2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IFERROR(__xludf.DUMMYFUNCTION("""COMPUTED_VALUE"""),3989.85)</f>
        <v>3989.85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IFERROR(__xludf.DUMMYFUNCTION("""COMPUTED_VALUE"""),3946.95)</f>
        <v>3946.95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IFERROR(__xludf.DUMMYFUNCTION("""COMPUTED_VALUE"""),3990.3)</f>
        <v>3990.3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IFERROR(__xludf.DUMMYFUNCTION("""COMPUTED_VALUE"""),4009.5)</f>
        <v>4009.5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IFERROR(__xludf.DUMMYFUNCTION("""COMPUTED_VALUE"""),4112.5)</f>
        <v>4112.5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IFERROR(__xludf.DUMMYFUNCTION("""COMPUTED_VALUE"""),4138.05)</f>
        <v>4138.05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IFERROR(__xludf.DUMMYFUNCTION("""COMPUTED_VALUE"""),4342.2)</f>
        <v>4342.2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IFERROR(__xludf.DUMMYFUNCTION("""COMPUTED_VALUE"""),4383.15)</f>
        <v>4383.15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IFERROR(__xludf.DUMMYFUNCTION("""COMPUTED_VALUE"""),4372.4)</f>
        <v>4372.4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IFERROR(__xludf.DUMMYFUNCTION("""COMPUTED_VALUE"""),4384.65)</f>
        <v>4384.65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IFERROR(__xludf.DUMMYFUNCTION("""COMPUTED_VALUE"""),4370.85)</f>
        <v>4370.85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IFERROR(__xludf.DUMMYFUNCTION("""COMPUTED_VALUE"""),4394.0)</f>
        <v>4394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IFERROR(__xludf.DUMMYFUNCTION("""COMPUTED_VALUE"""),4399.75)</f>
        <v>4399.75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IFERROR(__xludf.DUMMYFUNCTION("""COMPUTED_VALUE"""),4444.2)</f>
        <v>4444.2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IFERROR(__xludf.DUMMYFUNCTION("""COMPUTED_VALUE"""),4433.65)</f>
        <v>4433.65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IFERROR(__xludf.DUMMYFUNCTION("""COMPUTED_VALUE"""),4442.15)</f>
        <v>4442.15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IFERROR(__xludf.DUMMYFUNCTION("""COMPUTED_VALUE"""),4593.5)</f>
        <v>4593.5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IFERROR(__xludf.DUMMYFUNCTION("""COMPUTED_VALUE"""),4588.35)</f>
        <v>4588.35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IFERROR(__xludf.DUMMYFUNCTION("""COMPUTED_VALUE"""),4621.55)</f>
        <v>4621.55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IFERROR(__xludf.DUMMYFUNCTION("""COMPUTED_VALUE"""),4586.7)</f>
        <v>4586.7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IFERROR(__xludf.DUMMYFUNCTION("""COMPUTED_VALUE"""),4717.3)</f>
        <v>4717.3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IFERROR(__xludf.DUMMYFUNCTION("""COMPUTED_VALUE"""),4746.65)</f>
        <v>4746.65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IFERROR(__xludf.DUMMYFUNCTION("""COMPUTED_VALUE"""),4783.45)</f>
        <v>4783.45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IFERROR(__xludf.DUMMYFUNCTION("""COMPUTED_VALUE"""),4793.35)</f>
        <v>4793.35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IFERROR(__xludf.DUMMYFUNCTION("""COMPUTED_VALUE"""),4807.9)</f>
        <v>4807.9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IFERROR(__xludf.DUMMYFUNCTION("""COMPUTED_VALUE"""),4908.85)</f>
        <v>4908.85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IFERROR(__xludf.DUMMYFUNCTION("""COMPUTED_VALUE"""),4687.5)</f>
        <v>4687.5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IFERROR(__xludf.DUMMYFUNCTION("""COMPUTED_VALUE"""),4744.8)</f>
        <v>4744.8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IFERROR(__xludf.DUMMYFUNCTION("""COMPUTED_VALUE"""),4814.05)</f>
        <v>4814.05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IFERROR(__xludf.DUMMYFUNCTION("""COMPUTED_VALUE"""),4816.95)</f>
        <v>4816.95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IFERROR(__xludf.DUMMYFUNCTION("""COMPUTED_VALUE"""),4894.3)</f>
        <v>4894.3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IFERROR(__xludf.DUMMYFUNCTION("""COMPUTED_VALUE"""),4852.6)</f>
        <v>4852.6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IFERROR(__xludf.DUMMYFUNCTION("""COMPUTED_VALUE"""),4663.35)</f>
        <v>4663.35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IFERROR(__xludf.DUMMYFUNCTION("""COMPUTED_VALUE"""),4534.85)</f>
        <v>4534.85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IFERROR(__xludf.DUMMYFUNCTION("""COMPUTED_VALUE"""),4495.15)</f>
        <v>4495.15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IFERROR(__xludf.DUMMYFUNCTION("""COMPUTED_VALUE"""),4519.25)</f>
        <v>4519.25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IFERROR(__xludf.DUMMYFUNCTION("""COMPUTED_VALUE"""),4496.1)</f>
        <v>4496.1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IFERROR(__xludf.DUMMYFUNCTION("""COMPUTED_VALUE"""),4430.05)</f>
        <v>4430.05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IFERROR(__xludf.DUMMYFUNCTION("""COMPUTED_VALUE"""),4375.05)</f>
        <v>4375.05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IFERROR(__xludf.DUMMYFUNCTION("""COMPUTED_VALUE"""),4426.5)</f>
        <v>4426.5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IFERROR(__xludf.DUMMYFUNCTION("""COMPUTED_VALUE"""),4507.1)</f>
        <v>4507.1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IFERROR(__xludf.DUMMYFUNCTION("""COMPUTED_VALUE"""),4611.7)</f>
        <v>4611.7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IFERROR(__xludf.DUMMYFUNCTION("""COMPUTED_VALUE"""),4590.0)</f>
        <v>4590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IFERROR(__xludf.DUMMYFUNCTION("""COMPUTED_VALUE"""),4635.3)</f>
        <v>4635.3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IFERROR(__xludf.DUMMYFUNCTION("""COMPUTED_VALUE"""),4652.9)</f>
        <v>4652.9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IFERROR(__xludf.DUMMYFUNCTION("""COMPUTED_VALUE"""),4671.7)</f>
        <v>4671.7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IFERROR(__xludf.DUMMYFUNCTION("""COMPUTED_VALUE"""),4658.9)</f>
        <v>4658.9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IFERROR(__xludf.DUMMYFUNCTION("""COMPUTED_VALUE"""),4512.1)</f>
        <v>4512.1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IFERROR(__xludf.DUMMYFUNCTION("""COMPUTED_VALUE"""),4675.3)</f>
        <v>4675.3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IFERROR(__xludf.DUMMYFUNCTION("""COMPUTED_VALUE"""),4585.3)</f>
        <v>4585.3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IFERROR(__xludf.DUMMYFUNCTION("""COMPUTED_VALUE"""),4554.2)</f>
        <v>4554.2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IFERROR(__xludf.DUMMYFUNCTION("""COMPUTED_VALUE"""),4541.75)</f>
        <v>4541.75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IFERROR(__xludf.DUMMYFUNCTION("""COMPUTED_VALUE"""),4510.45)</f>
        <v>4510.45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IFERROR(__xludf.DUMMYFUNCTION("""COMPUTED_VALUE"""),4519.9)</f>
        <v>4519.9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IFERROR(__xludf.DUMMYFUNCTION("""COMPUTED_VALUE"""),4684.0)</f>
        <v>4684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IFERROR(__xludf.DUMMYFUNCTION("""COMPUTED_VALUE"""),4671.15)</f>
        <v>4671.15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IFERROR(__xludf.DUMMYFUNCTION("""COMPUTED_VALUE"""),4572.55)</f>
        <v>4572.55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IFERROR(__xludf.DUMMYFUNCTION("""COMPUTED_VALUE"""),4722.3)</f>
        <v>4722.3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IFERROR(__xludf.DUMMYFUNCTION("""COMPUTED_VALUE"""),4680.75)</f>
        <v>4680.75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IFERROR(__xludf.DUMMYFUNCTION("""COMPUTED_VALUE"""),4560.8)</f>
        <v>4560.8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IFERROR(__xludf.DUMMYFUNCTION("""COMPUTED_VALUE"""),4557.2)</f>
        <v>4557.2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IFERROR(__xludf.DUMMYFUNCTION("""COMPUTED_VALUE"""),4522.95)</f>
        <v>4522.95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IFERROR(__xludf.DUMMYFUNCTION("""COMPUTED_VALUE"""),4524.9)</f>
        <v>4524.9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IFERROR(__xludf.DUMMYFUNCTION("""COMPUTED_VALUE"""),4595.1)</f>
        <v>4595.1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IFERROR(__xludf.DUMMYFUNCTION("""COMPUTED_VALUE"""),4521.7)</f>
        <v>4521.7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IFERROR(__xludf.DUMMYFUNCTION("""COMPUTED_VALUE"""),4494.9)</f>
        <v>4494.9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IFERROR(__xludf.DUMMYFUNCTION("""COMPUTED_VALUE"""),4440.8)</f>
        <v>4440.8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IFERROR(__xludf.DUMMYFUNCTION("""COMPUTED_VALUE"""),4381.2)</f>
        <v>4381.2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IFERROR(__xludf.DUMMYFUNCTION("""COMPUTED_VALUE"""),4322.9)</f>
        <v>4322.9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IFERROR(__xludf.DUMMYFUNCTION("""COMPUTED_VALUE"""),4251.3)</f>
        <v>4251.3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IFERROR(__xludf.DUMMYFUNCTION("""COMPUTED_VALUE"""),4213.7)</f>
        <v>4213.7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IFERROR(__xludf.DUMMYFUNCTION("""COMPUTED_VALUE"""),4311.9)</f>
        <v>4311.9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IFERROR(__xludf.DUMMYFUNCTION("""COMPUTED_VALUE"""),4345.05)</f>
        <v>4345.05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IFERROR(__xludf.DUMMYFUNCTION("""COMPUTED_VALUE"""),4393.35)</f>
        <v>4393.35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IFERROR(__xludf.DUMMYFUNCTION("""COMPUTED_VALUE"""),4498.3)</f>
        <v>4498.3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IFERROR(__xludf.DUMMYFUNCTION("""COMPUTED_VALUE"""),4491.6)</f>
        <v>4491.6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IFERROR(__xludf.DUMMYFUNCTION("""COMPUTED_VALUE"""),4457.7)</f>
        <v>4457.7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IFERROR(__xludf.DUMMYFUNCTION("""COMPUTED_VALUE"""),4543.05)</f>
        <v>4543.05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IFERROR(__xludf.DUMMYFUNCTION("""COMPUTED_VALUE"""),4561.5)</f>
        <v>4561.5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IFERROR(__xludf.DUMMYFUNCTION("""COMPUTED_VALUE"""),4552.75)</f>
        <v>4552.75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IFERROR(__xludf.DUMMYFUNCTION("""COMPUTED_VALUE"""),4509.75)</f>
        <v>4509.75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IFERROR(__xludf.DUMMYFUNCTION("""COMPUTED_VALUE"""),4476.75)</f>
        <v>4476.75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IFERROR(__xludf.DUMMYFUNCTION("""COMPUTED_VALUE"""),4613.9)</f>
        <v>4613.9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IFERROR(__xludf.DUMMYFUNCTION("""COMPUTED_VALUE"""),4764.9)</f>
        <v>4764.9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IFERROR(__xludf.DUMMYFUNCTION("""COMPUTED_VALUE"""),4877.4)</f>
        <v>4877.4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IFERROR(__xludf.DUMMYFUNCTION("""COMPUTED_VALUE"""),4885.55)</f>
        <v>4885.55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IFERROR(__xludf.DUMMYFUNCTION("""COMPUTED_VALUE"""),5043.45)</f>
        <v>5043.45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IFERROR(__xludf.DUMMYFUNCTION("""COMPUTED_VALUE"""),5057.3)</f>
        <v>5057.3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IFERROR(__xludf.DUMMYFUNCTION("""COMPUTED_VALUE"""),5141.35)</f>
        <v>5141.35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IFERROR(__xludf.DUMMYFUNCTION("""COMPUTED_VALUE"""),5089.2)</f>
        <v>5089.2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IFERROR(__xludf.DUMMYFUNCTION("""COMPUTED_VALUE"""),5053.85)</f>
        <v>5053.85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IFERROR(__xludf.DUMMYFUNCTION("""COMPUTED_VALUE"""),4995.95)</f>
        <v>4995.95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IFERROR(__xludf.DUMMYFUNCTION("""COMPUTED_VALUE"""),5145.2)</f>
        <v>5145.2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IFERROR(__xludf.DUMMYFUNCTION("""COMPUTED_VALUE"""),5118.3)</f>
        <v>5118.3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IFERROR(__xludf.DUMMYFUNCTION("""COMPUTED_VALUE"""),5083.9)</f>
        <v>5083.9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IFERROR(__xludf.DUMMYFUNCTION("""COMPUTED_VALUE"""),5183.95)</f>
        <v>5183.95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IFERROR(__xludf.DUMMYFUNCTION("""COMPUTED_VALUE"""),5143.75)</f>
        <v>5143.75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IFERROR(__xludf.DUMMYFUNCTION("""COMPUTED_VALUE"""),5136.0)</f>
        <v>5136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IFERROR(__xludf.DUMMYFUNCTION("""COMPUTED_VALUE"""),5119.6)</f>
        <v>5119.6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IFERROR(__xludf.DUMMYFUNCTION("""COMPUTED_VALUE"""),5160.6)</f>
        <v>5160.6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IFERROR(__xludf.DUMMYFUNCTION("""COMPUTED_VALUE"""),5310.7)</f>
        <v>5310.7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IFERROR(__xludf.DUMMYFUNCTION("""COMPUTED_VALUE"""),5658.5)</f>
        <v>5658.5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IFERROR(__xludf.DUMMYFUNCTION("""COMPUTED_VALUE"""),5534.25)</f>
        <v>5534.25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IFERROR(__xludf.DUMMYFUNCTION("""COMPUTED_VALUE"""),5581.85)</f>
        <v>5581.85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IFERROR(__xludf.DUMMYFUNCTION("""COMPUTED_VALUE"""),5722.2)</f>
        <v>5722.2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IFERROR(__xludf.DUMMYFUNCTION("""COMPUTED_VALUE"""),5786.6)</f>
        <v>5786.6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IFERROR(__xludf.DUMMYFUNCTION("""COMPUTED_VALUE"""),5790.2)</f>
        <v>5790.2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IFERROR(__xludf.DUMMYFUNCTION("""COMPUTED_VALUE"""),5816.0)</f>
        <v>5816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IFERROR(__xludf.DUMMYFUNCTION("""COMPUTED_VALUE"""),5804.2)</f>
        <v>5804.2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IFERROR(__xludf.DUMMYFUNCTION("""COMPUTED_VALUE"""),5754.85)</f>
        <v>5754.85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IFERROR(__xludf.DUMMYFUNCTION("""COMPUTED_VALUE"""),5647.7)</f>
        <v>5647.7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IFERROR(__xludf.DUMMYFUNCTION("""COMPUTED_VALUE"""),5504.6)</f>
        <v>5504.6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IFERROR(__xludf.DUMMYFUNCTION("""COMPUTED_VALUE"""),5452.0)</f>
        <v>5452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IFERROR(__xludf.DUMMYFUNCTION("""COMPUTED_VALUE"""),5524.45)</f>
        <v>5524.45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IFERROR(__xludf.DUMMYFUNCTION("""COMPUTED_VALUE"""),5510.0)</f>
        <v>5510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IFERROR(__xludf.DUMMYFUNCTION("""COMPUTED_VALUE"""),5453.0)</f>
        <v>5453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IFERROR(__xludf.DUMMYFUNCTION("""COMPUTED_VALUE"""),5485.2)</f>
        <v>5485.2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IFERROR(__xludf.DUMMYFUNCTION("""COMPUTED_VALUE"""),5579.6)</f>
        <v>5579.6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IFERROR(__xludf.DUMMYFUNCTION("""COMPUTED_VALUE"""),5603.1)</f>
        <v>5603.1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IFERROR(__xludf.DUMMYFUNCTION("""COMPUTED_VALUE"""),5567.1)</f>
        <v>5567.1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IFERROR(__xludf.DUMMYFUNCTION("""COMPUTED_VALUE"""),5579.75)</f>
        <v>5579.75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IFERROR(__xludf.DUMMYFUNCTION("""COMPUTED_VALUE"""),5558.35)</f>
        <v>5558.35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IFERROR(__xludf.DUMMYFUNCTION("""COMPUTED_VALUE"""),5558.05)</f>
        <v>5558.05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IFERROR(__xludf.DUMMYFUNCTION("""COMPUTED_VALUE"""),5501.9)</f>
        <v>5501.9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IFERROR(__xludf.DUMMYFUNCTION("""COMPUTED_VALUE"""),5589.15)</f>
        <v>5589.15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IFERROR(__xludf.DUMMYFUNCTION("""COMPUTED_VALUE"""),5508.75)</f>
        <v>5508.75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IFERROR(__xludf.DUMMYFUNCTION("""COMPUTED_VALUE"""),5526.25)</f>
        <v>5526.25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IFERROR(__xludf.DUMMYFUNCTION("""COMPUTED_VALUE"""),5546.9)</f>
        <v>5546.9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IFERROR(__xludf.DUMMYFUNCTION("""COMPUTED_VALUE"""),5606.35)</f>
        <v>5606.35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IFERROR(__xludf.DUMMYFUNCTION("""COMPUTED_VALUE"""),5578.1)</f>
        <v>5578.1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IFERROR(__xludf.DUMMYFUNCTION("""COMPUTED_VALUE"""),5502.2)</f>
        <v>5502.2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IFERROR(__xludf.DUMMYFUNCTION("""COMPUTED_VALUE"""),5427.7)</f>
        <v>5427.7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IFERROR(__xludf.DUMMYFUNCTION("""COMPUTED_VALUE"""),5463.15)</f>
        <v>5463.15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IFERROR(__xludf.DUMMYFUNCTION("""COMPUTED_VALUE"""),5513.55)</f>
        <v>5513.55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IFERROR(__xludf.DUMMYFUNCTION("""COMPUTED_VALUE"""),5417.75)</f>
        <v>5417.75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IFERROR(__xludf.DUMMYFUNCTION("""COMPUTED_VALUE"""),5403.2)</f>
        <v>5403.2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IFERROR(__xludf.DUMMYFUNCTION("""COMPUTED_VALUE"""),5478.9)</f>
        <v>5478.9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IFERROR(__xludf.DUMMYFUNCTION("""COMPUTED_VALUE"""),5424.35)</f>
        <v>5424.35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IFERROR(__xludf.DUMMYFUNCTION("""COMPUTED_VALUE"""),5444.3)</f>
        <v>5444.3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IFERROR(__xludf.DUMMYFUNCTION("""COMPUTED_VALUE"""),5488.45)</f>
        <v>5488.45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IFERROR(__xludf.DUMMYFUNCTION("""COMPUTED_VALUE"""),5371.85)</f>
        <v>5371.85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IFERROR(__xludf.DUMMYFUNCTION("""COMPUTED_VALUE"""),5274.2)</f>
        <v>5274.2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IFERROR(__xludf.DUMMYFUNCTION("""COMPUTED_VALUE"""),5183.9)</f>
        <v>5183.9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IFERROR(__xludf.DUMMYFUNCTION("""COMPUTED_VALUE"""),5173.8)</f>
        <v>5173.8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IFERROR(__xludf.DUMMYFUNCTION("""COMPUTED_VALUE"""),5241.15)</f>
        <v>5241.15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IFERROR(__xludf.DUMMYFUNCTION("""COMPUTED_VALUE"""),5158.9)</f>
        <v>5158.9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IFERROR(__xludf.DUMMYFUNCTION("""COMPUTED_VALUE"""),5207.2)</f>
        <v>5207.2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IFERROR(__xludf.DUMMYFUNCTION("""COMPUTED_VALUE"""),5311.85)</f>
        <v>5311.85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IFERROR(__xludf.DUMMYFUNCTION("""COMPUTED_VALUE"""),5245.5)</f>
        <v>5245.5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IFERROR(__xludf.DUMMYFUNCTION("""COMPUTED_VALUE"""),5072.45)</f>
        <v>5072.45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IFERROR(__xludf.DUMMYFUNCTION("""COMPUTED_VALUE"""),5128.1)</f>
        <v>5128.1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IFERROR(__xludf.DUMMYFUNCTION("""COMPUTED_VALUE"""),5188.9)</f>
        <v>5188.9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IFERROR(__xludf.DUMMYFUNCTION("""COMPUTED_VALUE"""),5244.4)</f>
        <v>5244.4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IFERROR(__xludf.DUMMYFUNCTION("""COMPUTED_VALUE"""),5284.7)</f>
        <v>5284.7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IFERROR(__xludf.DUMMYFUNCTION("""COMPUTED_VALUE"""),5329.95)</f>
        <v>5329.95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IFERROR(__xludf.DUMMYFUNCTION("""COMPUTED_VALUE"""),5384.9)</f>
        <v>5384.9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IFERROR(__xludf.DUMMYFUNCTION("""COMPUTED_VALUE"""),5343.75)</f>
        <v>5343.75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IFERROR(__xludf.DUMMYFUNCTION("""COMPUTED_VALUE"""),5356.55)</f>
        <v>5356.55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IFERROR(__xludf.DUMMYFUNCTION("""COMPUTED_VALUE"""),5311.4)</f>
        <v>5311.4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IFERROR(__xludf.DUMMYFUNCTION("""COMPUTED_VALUE"""),5374.5)</f>
        <v>5374.5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IFERROR(__xludf.DUMMYFUNCTION("""COMPUTED_VALUE"""),5455.4)</f>
        <v>5455.4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IFERROR(__xludf.DUMMYFUNCTION("""COMPUTED_VALUE"""),5578.2)</f>
        <v>5578.2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IFERROR(__xludf.DUMMYFUNCTION("""COMPUTED_VALUE"""),5646.5)</f>
        <v>5646.5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IFERROR(__xludf.DUMMYFUNCTION("""COMPUTED_VALUE"""),5683.75)</f>
        <v>5683.75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IFERROR(__xludf.DUMMYFUNCTION("""COMPUTED_VALUE"""),5734.2)</f>
        <v>5734.2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IFERROR(__xludf.DUMMYFUNCTION("""COMPUTED_VALUE"""),5743.75)</f>
        <v>5743.75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IFERROR(__xludf.DUMMYFUNCTION("""COMPUTED_VALUE"""),5745.3)</f>
        <v>5745.3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IFERROR(__xludf.DUMMYFUNCTION("""COMPUTED_VALUE"""),5669.7)</f>
        <v>5669.7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IFERROR(__xludf.DUMMYFUNCTION("""COMPUTED_VALUE"""),5654.45)</f>
        <v>5654.45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IFERROR(__xludf.DUMMYFUNCTION("""COMPUTED_VALUE"""),5803.15)</f>
        <v>5803.15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IFERROR(__xludf.DUMMYFUNCTION("""COMPUTED_VALUE"""),5795.8)</f>
        <v>5795.8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IFERROR(__xludf.DUMMYFUNCTION("""COMPUTED_VALUE"""),5779.45)</f>
        <v>5779.45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IFERROR(__xludf.DUMMYFUNCTION("""COMPUTED_VALUE"""),5961.2)</f>
        <v>5961.2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IFERROR(__xludf.DUMMYFUNCTION("""COMPUTED_VALUE"""),5964.75)</f>
        <v>5964.75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IFERROR(__xludf.DUMMYFUNCTION("""COMPUTED_VALUE"""),6006.05)</f>
        <v>6006.05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IFERROR(__xludf.DUMMYFUNCTION("""COMPUTED_VALUE"""),6013.25)</f>
        <v>6013.25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IFERROR(__xludf.DUMMYFUNCTION("""COMPUTED_VALUE"""),6190.55)</f>
        <v>6190.55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IFERROR(__xludf.DUMMYFUNCTION("""COMPUTED_VALUE"""),6126.3)</f>
        <v>6126.3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IFERROR(__xludf.DUMMYFUNCTION("""COMPUTED_VALUE"""),6088.3)</f>
        <v>6088.3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IFERROR(__xludf.DUMMYFUNCTION("""COMPUTED_VALUE"""),6051.45)</f>
        <v>6051.45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IFERROR(__xludf.DUMMYFUNCTION("""COMPUTED_VALUE"""),5957.35)</f>
        <v>5957.35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IFERROR(__xludf.DUMMYFUNCTION("""COMPUTED_VALUE"""),5712.4)</f>
        <v>5712.4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IFERROR(__xludf.DUMMYFUNCTION("""COMPUTED_VALUE"""),5750.1)</f>
        <v>5750.1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IFERROR(__xludf.DUMMYFUNCTION("""COMPUTED_VALUE"""),5662.75)</f>
        <v>5662.75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IFERROR(__xludf.DUMMYFUNCTION("""COMPUTED_VALUE"""),5520.85)</f>
        <v>5520.85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IFERROR(__xludf.DUMMYFUNCTION("""COMPUTED_VALUE"""),5501.55)</f>
        <v>5501.55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IFERROR(__xludf.DUMMYFUNCTION("""COMPUTED_VALUE"""),5529.85)</f>
        <v>5529.85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IFERROR(__xludf.DUMMYFUNCTION("""COMPUTED_VALUE"""),5554.6)</f>
        <v>5554.6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IFERROR(__xludf.DUMMYFUNCTION("""COMPUTED_VALUE"""),5456.1)</f>
        <v>5456.1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IFERROR(__xludf.DUMMYFUNCTION("""COMPUTED_VALUE"""),5476.3)</f>
        <v>5476.3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IFERROR(__xludf.DUMMYFUNCTION("""COMPUTED_VALUE"""),5555.35)</f>
        <v>5555.35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IFERROR(__xludf.DUMMYFUNCTION("""COMPUTED_VALUE"""),5505.65)</f>
        <v>5505.65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IFERROR(__xludf.DUMMYFUNCTION("""COMPUTED_VALUE"""),5398.2)</f>
        <v>5398.2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IFERROR(__xludf.DUMMYFUNCTION("""COMPUTED_VALUE"""),5217.45)</f>
        <v>5217.45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IFERROR(__xludf.DUMMYFUNCTION("""COMPUTED_VALUE"""),5216.2)</f>
        <v>5216.2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IFERROR(__xludf.DUMMYFUNCTION("""COMPUTED_VALUE"""),5242.25)</f>
        <v>5242.25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IFERROR(__xludf.DUMMYFUNCTION("""COMPUTED_VALUE"""),5175.8)</f>
        <v>5175.8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IFERROR(__xludf.DUMMYFUNCTION("""COMPUTED_VALUE"""),5145.7)</f>
        <v>5145.7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IFERROR(__xludf.DUMMYFUNCTION("""COMPUTED_VALUE"""),5113.6)</f>
        <v>5113.6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IFERROR(__xludf.DUMMYFUNCTION("""COMPUTED_VALUE"""),4973.3)</f>
        <v>4973.3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IFERROR(__xludf.DUMMYFUNCTION("""COMPUTED_VALUE"""),4927.8)</f>
        <v>4927.8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IFERROR(__xludf.DUMMYFUNCTION("""COMPUTED_VALUE"""),4787.45)</f>
        <v>4787.45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IFERROR(__xludf.DUMMYFUNCTION("""COMPUTED_VALUE"""),4909.3)</f>
        <v>4909.3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IFERROR(__xludf.DUMMYFUNCTION("""COMPUTED_VALUE"""),4989.55)</f>
        <v>4989.55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IFERROR(__xludf.DUMMYFUNCTION("""COMPUTED_VALUE"""),4806.05)</f>
        <v>4806.05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IFERROR(__xludf.DUMMYFUNCTION("""COMPUTED_VALUE"""),4820.7)</f>
        <v>4820.7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IFERROR(__xludf.DUMMYFUNCTION("""COMPUTED_VALUE"""),4892.8)</f>
        <v>4892.8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IFERROR(__xludf.DUMMYFUNCTION("""COMPUTED_VALUE"""),4816.0)</f>
        <v>4816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IFERROR(__xludf.DUMMYFUNCTION("""COMPUTED_VALUE"""),4768.9)</f>
        <v>4768.9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IFERROR(__xludf.DUMMYFUNCTION("""COMPUTED_VALUE"""),4757.5)</f>
        <v>4757.5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IFERROR(__xludf.DUMMYFUNCTION("""COMPUTED_VALUE"""),4724.2)</f>
        <v>4724.2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IFERROR(__xludf.DUMMYFUNCTION("""COMPUTED_VALUE"""),4519.6)</f>
        <v>4519.6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IFERROR(__xludf.DUMMYFUNCTION("""COMPUTED_VALUE"""),4604.0)</f>
        <v>4604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IFERROR(__xludf.DUMMYFUNCTION("""COMPUTED_VALUE"""),4733.0)</f>
        <v>4733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IFERROR(__xludf.DUMMYFUNCTION("""COMPUTED_VALUE"""),4775.8)</f>
        <v>4775.8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IFERROR(__xludf.DUMMYFUNCTION("""COMPUTED_VALUE"""),4767.85)</f>
        <v>4767.85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IFERROR(__xludf.DUMMYFUNCTION("""COMPUTED_VALUE"""),4794.1)</f>
        <v>4794.1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IFERROR(__xludf.DUMMYFUNCTION("""COMPUTED_VALUE"""),4858.3)</f>
        <v>4858.3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IFERROR(__xludf.DUMMYFUNCTION("""COMPUTED_VALUE"""),4838.7)</f>
        <v>4838.7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IFERROR(__xludf.DUMMYFUNCTION("""COMPUTED_VALUE"""),4871.25)</f>
        <v>4871.25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IFERROR(__xludf.DUMMYFUNCTION("""COMPUTED_VALUE"""),4783.5)</f>
        <v>4783.5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IFERROR(__xludf.DUMMYFUNCTION("""COMPUTED_VALUE"""),4761.7)</f>
        <v>4761.7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IFERROR(__xludf.DUMMYFUNCTION("""COMPUTED_VALUE"""),4748.45)</f>
        <v>4748.45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IFERROR(__xludf.DUMMYFUNCTION("""COMPUTED_VALUE"""),4697.0)</f>
        <v>4697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IFERROR(__xludf.DUMMYFUNCTION("""COMPUTED_VALUE"""),4635.85)</f>
        <v>4635.85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IFERROR(__xludf.DUMMYFUNCTION("""COMPUTED_VALUE"""),4644.35)</f>
        <v>4644.35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IFERROR(__xludf.DUMMYFUNCTION("""COMPUTED_VALUE"""),4629.6)</f>
        <v>4629.6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IFERROR(__xludf.DUMMYFUNCTION("""COMPUTED_VALUE"""),4595.95)</f>
        <v>4595.95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IFERROR(__xludf.DUMMYFUNCTION("""COMPUTED_VALUE"""),4588.3)</f>
        <v>4588.3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IFERROR(__xludf.DUMMYFUNCTION("""COMPUTED_VALUE"""),4650.45)</f>
        <v>4650.45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IFERROR(__xludf.DUMMYFUNCTION("""COMPUTED_VALUE"""),4556.75)</f>
        <v>4556.75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IFERROR(__xludf.DUMMYFUNCTION("""COMPUTED_VALUE"""),4575.45)</f>
        <v>4575.45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IFERROR(__xludf.DUMMYFUNCTION("""COMPUTED_VALUE"""),4539.0)</f>
        <v>4539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IFERROR(__xludf.DUMMYFUNCTION("""COMPUTED_VALUE"""),4415.1)</f>
        <v>4415.1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IFERROR(__xludf.DUMMYFUNCTION("""COMPUTED_VALUE"""),4389.45)</f>
        <v>4389.45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IFERROR(__xludf.DUMMYFUNCTION("""COMPUTED_VALUE"""),4406.95)</f>
        <v>4406.95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IFERROR(__xludf.DUMMYFUNCTION("""COMPUTED_VALUE"""),4339.95)</f>
        <v>4339.95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IFERROR(__xludf.DUMMYFUNCTION("""COMPUTED_VALUE"""),4272.6)</f>
        <v>4272.6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IFERROR(__xludf.DUMMYFUNCTION("""COMPUTED_VALUE"""),4259.1)</f>
        <v>4259.1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IFERROR(__xludf.DUMMYFUNCTION("""COMPUTED_VALUE"""),4275.0)</f>
        <v>4275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IFERROR(__xludf.DUMMYFUNCTION("""COMPUTED_VALUE"""),4237.95)</f>
        <v>4237.95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IFERROR(__xludf.DUMMYFUNCTION("""COMPUTED_VALUE"""),4187.6)</f>
        <v>4187.6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IFERROR(__xludf.DUMMYFUNCTION("""COMPUTED_VALUE"""),4160.6)</f>
        <v>4160.6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IFERROR(__xludf.DUMMYFUNCTION("""COMPUTED_VALUE"""),4184.35)</f>
        <v>4184.35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IFERROR(__xludf.DUMMYFUNCTION("""COMPUTED_VALUE"""),4311.5)</f>
        <v>4311.5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IFERROR(__xludf.DUMMYFUNCTION("""COMPUTED_VALUE"""),4243.1)</f>
        <v>4243.1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IFERROR(__xludf.DUMMYFUNCTION("""COMPUTED_VALUE"""),4202.8)</f>
        <v>4202.8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IFERROR(__xludf.DUMMYFUNCTION("""COMPUTED_VALUE"""),4162.05)</f>
        <v>4162.05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IFERROR(__xludf.DUMMYFUNCTION("""COMPUTED_VALUE"""),4138.1)</f>
        <v>4138.1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IFERROR(__xludf.DUMMYFUNCTION("""COMPUTED_VALUE"""),4141.25)</f>
        <v>4141.25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IFERROR(__xludf.DUMMYFUNCTION("""COMPUTED_VALUE"""),4122.2)</f>
        <v>4122.2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IFERROR(__xludf.DUMMYFUNCTION("""COMPUTED_VALUE"""),4043.65)</f>
        <v>4043.65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IFERROR(__xludf.DUMMYFUNCTION("""COMPUTED_VALUE"""),4102.65)</f>
        <v>4102.65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IFERROR(__xludf.DUMMYFUNCTION("""COMPUTED_VALUE"""),4111.9)</f>
        <v>4111.9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IFERROR(__xludf.DUMMYFUNCTION("""COMPUTED_VALUE"""),4074.1)</f>
        <v>4074.1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IFERROR(__xludf.DUMMYFUNCTION("""COMPUTED_VALUE"""),4098.0)</f>
        <v>4098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IFERROR(__xludf.DUMMYFUNCTION("""COMPUTED_VALUE"""),4092.1)</f>
        <v>4092.1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IFERROR(__xludf.DUMMYFUNCTION("""COMPUTED_VALUE"""),4024.8)</f>
        <v>4024.8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IFERROR(__xludf.DUMMYFUNCTION("""COMPUTED_VALUE"""),4055.7)</f>
        <v>4055.7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IFERROR(__xludf.DUMMYFUNCTION("""COMPUTED_VALUE"""),4100.35)</f>
        <v>4100.35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IFERROR(__xludf.DUMMYFUNCTION("""COMPUTED_VALUE"""),4051.9)</f>
        <v>4051.9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IFERROR(__xludf.DUMMYFUNCTION("""COMPUTED_VALUE"""),4015.95)</f>
        <v>4015.95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IFERROR(__xludf.DUMMYFUNCTION("""COMPUTED_VALUE"""),4026.35)</f>
        <v>4026.35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IFERROR(__xludf.DUMMYFUNCTION("""COMPUTED_VALUE"""),4072.45)</f>
        <v>4072.45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IFERROR(__xludf.DUMMYFUNCTION("""COMPUTED_VALUE"""),4177.8)</f>
        <v>4177.8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IFERROR(__xludf.DUMMYFUNCTION("""COMPUTED_VALUE"""),4339.15)</f>
        <v>4339.15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IFERROR(__xludf.DUMMYFUNCTION("""COMPUTED_VALUE"""),4286.65)</f>
        <v>4286.65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IFERROR(__xludf.DUMMYFUNCTION("""COMPUTED_VALUE"""),4237.1)</f>
        <v>4237.1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IFERROR(__xludf.DUMMYFUNCTION("""COMPUTED_VALUE"""),4270.4)</f>
        <v>4270.4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IFERROR(__xludf.DUMMYFUNCTION("""COMPUTED_VALUE"""),4230.05)</f>
        <v>4230.05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IFERROR(__xludf.DUMMYFUNCTION("""COMPUTED_VALUE"""),4274.65)</f>
        <v>4274.65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IFERROR(__xludf.DUMMYFUNCTION("""COMPUTED_VALUE"""),4196.45)</f>
        <v>4196.45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IFERROR(__xludf.DUMMYFUNCTION("""COMPUTED_VALUE"""),4085.55)</f>
        <v>4085.55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IFERROR(__xludf.DUMMYFUNCTION("""COMPUTED_VALUE"""),4015.75)</f>
        <v>4015.75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IFERROR(__xludf.DUMMYFUNCTION("""COMPUTED_VALUE"""),3956.55)</f>
        <v>3956.55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IFERROR(__xludf.DUMMYFUNCTION("""COMPUTED_VALUE"""),3862.4)</f>
        <v>3862.4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IFERROR(__xludf.DUMMYFUNCTION("""COMPUTED_VALUE"""),3876.45)</f>
        <v>3876.45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IFERROR(__xludf.DUMMYFUNCTION("""COMPUTED_VALUE"""),3840.5)</f>
        <v>3840.5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IFERROR(__xludf.DUMMYFUNCTION("""COMPUTED_VALUE"""),3879.15)</f>
        <v>3879.15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IFERROR(__xludf.DUMMYFUNCTION("""COMPUTED_VALUE"""),3909.1)</f>
        <v>3909.1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IFERROR(__xludf.DUMMYFUNCTION("""COMPUTED_VALUE"""),3852.6)</f>
        <v>3852.6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IFERROR(__xludf.DUMMYFUNCTION("""COMPUTED_VALUE"""),3884.85)</f>
        <v>3884.85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IFERROR(__xludf.DUMMYFUNCTION("""COMPUTED_VALUE"""),3828.25)</f>
        <v>3828.25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IFERROR(__xludf.DUMMYFUNCTION("""COMPUTED_VALUE"""),3759.55)</f>
        <v>3759.55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IFERROR(__xludf.DUMMYFUNCTION("""COMPUTED_VALUE"""),3681.1)</f>
        <v>3681.1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IFERROR(__xludf.DUMMYFUNCTION("""COMPUTED_VALUE"""),3630.75)</f>
        <v>3630.75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IFERROR(__xludf.DUMMYFUNCTION("""COMPUTED_VALUE"""),3514.85)</f>
        <v>3514.85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IFERROR(__xludf.DUMMYFUNCTION("""COMPUTED_VALUE"""),3588.75)</f>
        <v>3588.75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IFERROR(__xludf.DUMMYFUNCTION("""COMPUTED_VALUE"""),3648.75)</f>
        <v>3648.75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IFERROR(__xludf.DUMMYFUNCTION("""COMPUTED_VALUE"""),3652.5)</f>
        <v>3652.5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IFERROR(__xludf.DUMMYFUNCTION("""COMPUTED_VALUE"""),3582.85)</f>
        <v>3582.85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IFERROR(__xludf.DUMMYFUNCTION("""COMPUTED_VALUE"""),3650.65)</f>
        <v>3650.65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IFERROR(__xludf.DUMMYFUNCTION("""COMPUTED_VALUE"""),3610.25)</f>
        <v>3610.25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IFERROR(__xludf.DUMMYFUNCTION("""COMPUTED_VALUE"""),3529.15)</f>
        <v>3529.15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IFERROR(__xludf.DUMMYFUNCTION("""COMPUTED_VALUE"""),3490.0)</f>
        <v>3490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IFERROR(__xludf.DUMMYFUNCTION("""COMPUTED_VALUE"""),3564.65)</f>
        <v>3564.65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IFERROR(__xludf.DUMMYFUNCTION("""COMPUTED_VALUE"""),3537.0)</f>
        <v>3537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IFERROR(__xludf.DUMMYFUNCTION("""COMPUTED_VALUE"""),3597.15)</f>
        <v>3597.15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IFERROR(__xludf.DUMMYFUNCTION("""COMPUTED_VALUE"""),3629.0)</f>
        <v>3629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IFERROR(__xludf.DUMMYFUNCTION("""COMPUTED_VALUE"""),3626.35)</f>
        <v>3626.35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IFERROR(__xludf.DUMMYFUNCTION("""COMPUTED_VALUE"""),3627.95)</f>
        <v>3627.95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IFERROR(__xludf.DUMMYFUNCTION("""COMPUTED_VALUE"""),3645.95)</f>
        <v>3645.95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IFERROR(__xludf.DUMMYFUNCTION("""COMPUTED_VALUE"""),3772.05)</f>
        <v>3772.05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IFERROR(__xludf.DUMMYFUNCTION("""COMPUTED_VALUE"""),3722.95)</f>
        <v>3722.95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IFERROR(__xludf.DUMMYFUNCTION("""COMPUTED_VALUE"""),3762.05)</f>
        <v>3762.05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IFERROR(__xludf.DUMMYFUNCTION("""COMPUTED_VALUE"""),3783.95)</f>
        <v>3783.95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IFERROR(__xludf.DUMMYFUNCTION("""COMPUTED_VALUE"""),3753.35)</f>
        <v>3753.35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IFERROR(__xludf.DUMMYFUNCTION("""COMPUTED_VALUE"""),3659.2)</f>
        <v>3659.2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IFERROR(__xludf.DUMMYFUNCTION("""COMPUTED_VALUE"""),3526.9)</f>
        <v>3526.9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IFERROR(__xludf.DUMMYFUNCTION("""COMPUTED_VALUE"""),3574.15)</f>
        <v>3574.15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IFERROR(__xludf.DUMMYFUNCTION("""COMPUTED_VALUE"""),3610.9)</f>
        <v>3610.9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IFERROR(__xludf.DUMMYFUNCTION("""COMPUTED_VALUE"""),3666.0)</f>
        <v>3666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IFERROR(__xludf.DUMMYFUNCTION("""COMPUTED_VALUE"""),3803.9)</f>
        <v>3803.9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IFERROR(__xludf.DUMMYFUNCTION("""COMPUTED_VALUE"""),3781.9)</f>
        <v>3781.9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IFERROR(__xludf.DUMMYFUNCTION("""COMPUTED_VALUE"""),3771.8)</f>
        <v>3771.8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IFERROR(__xludf.DUMMYFUNCTION("""COMPUTED_VALUE"""),3917.0)</f>
        <v>3917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IFERROR(__xludf.DUMMYFUNCTION("""COMPUTED_VALUE"""),3833.6)</f>
        <v>3833.6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IFERROR(__xludf.DUMMYFUNCTION("""COMPUTED_VALUE"""),3940.5)</f>
        <v>3940.5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IFERROR(__xludf.DUMMYFUNCTION("""COMPUTED_VALUE"""),3954.5)</f>
        <v>3954.5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IFERROR(__xludf.DUMMYFUNCTION("""COMPUTED_VALUE"""),3895.5)</f>
        <v>3895.5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IFERROR(__xludf.DUMMYFUNCTION("""COMPUTED_VALUE"""),3911.7)</f>
        <v>3911.7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IFERROR(__xludf.DUMMYFUNCTION("""COMPUTED_VALUE"""),3852.7)</f>
        <v>3852.7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IFERROR(__xludf.DUMMYFUNCTION("""COMPUTED_VALUE"""),3827.4)</f>
        <v>3827.4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IFERROR(__xludf.DUMMYFUNCTION("""COMPUTED_VALUE"""),3740.5)</f>
        <v>3740.5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IFERROR(__xludf.DUMMYFUNCTION("""COMPUTED_VALUE"""),3767.6)</f>
        <v>3767.6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IFERROR(__xludf.DUMMYFUNCTION("""COMPUTED_VALUE"""),3872.6)</f>
        <v>3872.6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IFERROR(__xludf.DUMMYFUNCTION("""COMPUTED_VALUE"""),3868.0)</f>
        <v>3868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IFERROR(__xludf.DUMMYFUNCTION("""COMPUTED_VALUE"""),3800.5)</f>
        <v>3800.5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IFERROR(__xludf.DUMMYFUNCTION("""COMPUTED_VALUE"""),3853.9)</f>
        <v>3853.9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IFERROR(__xludf.DUMMYFUNCTION("""COMPUTED_VALUE"""),3984.9)</f>
        <v>3984.9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IFERROR(__xludf.DUMMYFUNCTION("""COMPUTED_VALUE"""),4063.6)</f>
        <v>4063.6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IFERROR(__xludf.DUMMYFUNCTION("""COMPUTED_VALUE"""),4067.2)</f>
        <v>4067.2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IFERROR(__xludf.DUMMYFUNCTION("""COMPUTED_VALUE"""),4325.0)</f>
        <v>4325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IFERROR(__xludf.DUMMYFUNCTION("""COMPUTED_VALUE"""),4345.3)</f>
        <v>4345.3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IFERROR(__xludf.DUMMYFUNCTION("""COMPUTED_VALUE"""),4387.7)</f>
        <v>4387.7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IFERROR(__xludf.DUMMYFUNCTION("""COMPUTED_VALUE"""),4241.6)</f>
        <v>4241.6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IFERROR(__xludf.DUMMYFUNCTION("""COMPUTED_VALUE"""),4263.8)</f>
        <v>4263.8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IFERROR(__xludf.DUMMYFUNCTION("""COMPUTED_VALUE"""),4276.3)</f>
        <v>4276.3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IFERROR(__xludf.DUMMYFUNCTION("""COMPUTED_VALUE"""),4308.8)</f>
        <v>4308.8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IFERROR(__xludf.DUMMYFUNCTION("""COMPUTED_VALUE"""),4359.4)</f>
        <v>4359.4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IFERROR(__xludf.DUMMYFUNCTION("""COMPUTED_VALUE"""),4338.2)</f>
        <v>4338.2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IFERROR(__xludf.DUMMYFUNCTION("""COMPUTED_VALUE"""),4362.2)</f>
        <v>4362.2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IFERROR(__xludf.DUMMYFUNCTION("""COMPUTED_VALUE"""),4356.6)</f>
        <v>4356.6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IFERROR(__xludf.DUMMYFUNCTION("""COMPUTED_VALUE"""),4309.3)</f>
        <v>4309.3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IFERROR(__xludf.DUMMYFUNCTION("""COMPUTED_VALUE"""),4232.3)</f>
        <v>4232.3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IFERROR(__xludf.DUMMYFUNCTION("""COMPUTED_VALUE"""),4208.6)</f>
        <v>4208.6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IFERROR(__xludf.DUMMYFUNCTION("""COMPUTED_VALUE"""),4200.6)</f>
        <v>4200.6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IFERROR(__xludf.DUMMYFUNCTION("""COMPUTED_VALUE"""),4178.9)</f>
        <v>4178.9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IFERROR(__xludf.DUMMYFUNCTION("""COMPUTED_VALUE"""),4268.0)</f>
        <v>4268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IFERROR(__xludf.DUMMYFUNCTION("""COMPUTED_VALUE"""),4349.4)</f>
        <v>4349.4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IFERROR(__xludf.DUMMYFUNCTION("""COMPUTED_VALUE"""),4379.0)</f>
        <v>4379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IFERROR(__xludf.DUMMYFUNCTION("""COMPUTED_VALUE"""),4410.3)</f>
        <v>4410.3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IFERROR(__xludf.DUMMYFUNCTION("""COMPUTED_VALUE"""),4362.8)</f>
        <v>4362.8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IFERROR(__xludf.DUMMYFUNCTION("""COMPUTED_VALUE"""),4333.8)</f>
        <v>4333.8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IFERROR(__xludf.DUMMYFUNCTION("""COMPUTED_VALUE"""),4364.5)</f>
        <v>4364.5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IFERROR(__xludf.DUMMYFUNCTION("""COMPUTED_VALUE"""),4371.0)</f>
        <v>4371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IFERROR(__xludf.DUMMYFUNCTION("""COMPUTED_VALUE"""),4357.9)</f>
        <v>4357.9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IFERROR(__xludf.DUMMYFUNCTION("""COMPUTED_VALUE"""),4384.3)</f>
        <v>4384.3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IFERROR(__xludf.DUMMYFUNCTION("""COMPUTED_VALUE"""),4338.5)</f>
        <v>4338.5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IFERROR(__xludf.DUMMYFUNCTION("""COMPUTED_VALUE"""),4253.1)</f>
        <v>4253.1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IFERROR(__xludf.DUMMYFUNCTION("""COMPUTED_VALUE"""),4292.5)</f>
        <v>4292.5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IFERROR(__xludf.DUMMYFUNCTION("""COMPUTED_VALUE"""),4300.8)</f>
        <v>4300.8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IFERROR(__xludf.DUMMYFUNCTION("""COMPUTED_VALUE"""),4278.0)</f>
        <v>4278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IFERROR(__xludf.DUMMYFUNCTION("""COMPUTED_VALUE"""),4320.3)</f>
        <v>4320.3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IFERROR(__xludf.DUMMYFUNCTION("""COMPUTED_VALUE"""),4237.1)</f>
        <v>4237.1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IFERROR(__xludf.DUMMYFUNCTION("""COMPUTED_VALUE"""),4226.0)</f>
        <v>4226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IFERROR(__xludf.DUMMYFUNCTION("""COMPUTED_VALUE"""),4243.7)</f>
        <v>4243.7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IFERROR(__xludf.DUMMYFUNCTION("""COMPUTED_VALUE"""),4310.6)</f>
        <v>4310.6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IFERROR(__xludf.DUMMYFUNCTION("""COMPUTED_VALUE"""),4345.0)</f>
        <v>4345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IFERROR(__xludf.DUMMYFUNCTION("""COMPUTED_VALUE"""),4307.0)</f>
        <v>4307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IFERROR(__xludf.DUMMYFUNCTION("""COMPUTED_VALUE"""),4300.4)</f>
        <v>4300.4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IFERROR(__xludf.DUMMYFUNCTION("""COMPUTED_VALUE"""),4333.1)</f>
        <v>4333.1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IFERROR(__xludf.DUMMYFUNCTION("""COMPUTED_VALUE"""),4321.3)</f>
        <v>4321.3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IFERROR(__xludf.DUMMYFUNCTION("""COMPUTED_VALUE"""),4218.7)</f>
        <v>4218.7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IFERROR(__xludf.DUMMYFUNCTION("""COMPUTED_VALUE"""),4251.7)</f>
        <v>4251.7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IFERROR(__xludf.DUMMYFUNCTION("""COMPUTED_VALUE"""),4454.0)</f>
        <v>4454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IFERROR(__xludf.DUMMYFUNCTION("""COMPUTED_VALUE"""),4424.5)</f>
        <v>4424.5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IFERROR(__xludf.DUMMYFUNCTION("""COMPUTED_VALUE"""),4443.6)</f>
        <v>4443.6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IFERROR(__xludf.DUMMYFUNCTION("""COMPUTED_VALUE"""),4396.7)</f>
        <v>4396.7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IFERROR(__xludf.DUMMYFUNCTION("""COMPUTED_VALUE"""),4408.2)</f>
        <v>4408.2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IFERROR(__xludf.DUMMYFUNCTION("""COMPUTED_VALUE"""),4342.4)</f>
        <v>4342.4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IFERROR(__xludf.DUMMYFUNCTION("""COMPUTED_VALUE"""),4363.7)</f>
        <v>4363.7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IFERROR(__xludf.DUMMYFUNCTION("""COMPUTED_VALUE"""),4301.9)</f>
        <v>4301.9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IFERROR(__xludf.DUMMYFUNCTION("""COMPUTED_VALUE"""),4230.7)</f>
        <v>4230.7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IFERROR(__xludf.DUMMYFUNCTION("""COMPUTED_VALUE"""),4291.1)</f>
        <v>4291.1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IFERROR(__xludf.DUMMYFUNCTION("""COMPUTED_VALUE"""),4325.2)</f>
        <v>4325.2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IFERROR(__xludf.DUMMYFUNCTION("""COMPUTED_VALUE"""),4251.3)</f>
        <v>4251.3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IFERROR(__xludf.DUMMYFUNCTION("""COMPUTED_VALUE"""),4260.7)</f>
        <v>4260.7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IFERROR(__xludf.DUMMYFUNCTION("""COMPUTED_VALUE"""),4311.6)</f>
        <v>4311.6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IFERROR(__xludf.DUMMYFUNCTION("""COMPUTED_VALUE"""),4535.9)</f>
        <v>4535.9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IFERROR(__xludf.DUMMYFUNCTION("""COMPUTED_VALUE"""),4546.8)</f>
        <v>4546.8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IFERROR(__xludf.DUMMYFUNCTION("""COMPUTED_VALUE"""),4474.9)</f>
        <v>4474.9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IFERROR(__xludf.DUMMYFUNCTION("""COMPUTED_VALUE"""),4660.7)</f>
        <v>4660.7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IFERROR(__xludf.DUMMYFUNCTION("""COMPUTED_VALUE"""),4599.8)</f>
        <v>4599.8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IFERROR(__xludf.DUMMYFUNCTION("""COMPUTED_VALUE"""),4562.2)</f>
        <v>4562.2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IFERROR(__xludf.DUMMYFUNCTION("""COMPUTED_VALUE"""),4645.2)</f>
        <v>4645.2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IFERROR(__xludf.DUMMYFUNCTION("""COMPUTED_VALUE"""),4768.7)</f>
        <v>4768.7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IFERROR(__xludf.DUMMYFUNCTION("""COMPUTED_VALUE"""),4708.1)</f>
        <v>4708.1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IFERROR(__xludf.DUMMYFUNCTION("""COMPUTED_VALUE"""),4984.0)</f>
        <v>4984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IFERROR(__xludf.DUMMYFUNCTION("""COMPUTED_VALUE"""),5118.2)</f>
        <v>5118.2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IFERROR(__xludf.DUMMYFUNCTION("""COMPUTED_VALUE"""),5136.0)</f>
        <v>5136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IFERROR(__xludf.DUMMYFUNCTION("""COMPUTED_VALUE"""),5097.1)</f>
        <v>5097.1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IFERROR(__xludf.DUMMYFUNCTION("""COMPUTED_VALUE"""),4997.9)</f>
        <v>4997.9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IFERROR(__xludf.DUMMYFUNCTION("""COMPUTED_VALUE"""),5063.8)</f>
        <v>5063.8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IFERROR(__xludf.DUMMYFUNCTION("""COMPUTED_VALUE"""),5073.4)</f>
        <v>5073.4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IFERROR(__xludf.DUMMYFUNCTION("""COMPUTED_VALUE"""),5091.7)</f>
        <v>5091.7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IFERROR(__xludf.DUMMYFUNCTION("""COMPUTED_VALUE"""),5087.7)</f>
        <v>5087.7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IFERROR(__xludf.DUMMYFUNCTION("""COMPUTED_VALUE"""),5244.0)</f>
        <v>5244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IFERROR(__xludf.DUMMYFUNCTION("""COMPUTED_VALUE"""),5312.0)</f>
        <v>5312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IFERROR(__xludf.DUMMYFUNCTION("""COMPUTED_VALUE"""),5349.0)</f>
        <v>5349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IFERROR(__xludf.DUMMYFUNCTION("""COMPUTED_VALUE"""),5351.0)</f>
        <v>5351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IFERROR(__xludf.DUMMYFUNCTION("""COMPUTED_VALUE"""),5363.0)</f>
        <v>5363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IFERROR(__xludf.DUMMYFUNCTION("""COMPUTED_VALUE"""),5443.0)</f>
        <v>5443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IFERROR(__xludf.DUMMYFUNCTION("""COMPUTED_VALUE"""),5423.5)</f>
        <v>5423.5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IFERROR(__xludf.DUMMYFUNCTION("""COMPUTED_VALUE"""),5350.5)</f>
        <v>5350.5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IFERROR(__xludf.DUMMYFUNCTION("""COMPUTED_VALUE"""),5302.0)</f>
        <v>5302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IFERROR(__xludf.DUMMYFUNCTION("""COMPUTED_VALUE"""),5301.5)</f>
        <v>5301.5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IFERROR(__xludf.DUMMYFUNCTION("""COMPUTED_VALUE"""),5288.5)</f>
        <v>5288.5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IFERROR(__xludf.DUMMYFUNCTION("""COMPUTED_VALUE"""),5316.0)</f>
        <v>5316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IFERROR(__xludf.DUMMYFUNCTION("""COMPUTED_VALUE"""),5350.0)</f>
        <v>5350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IFERROR(__xludf.DUMMYFUNCTION("""COMPUTED_VALUE"""),5370.0)</f>
        <v>5370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IFERROR(__xludf.DUMMYFUNCTION("""COMPUTED_VALUE"""),5408.0)</f>
        <v>5408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IFERROR(__xludf.DUMMYFUNCTION("""COMPUTED_VALUE"""),5429.5)</f>
        <v>5429.5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IFERROR(__xludf.DUMMYFUNCTION("""COMPUTED_VALUE"""),5370.5)</f>
        <v>5370.5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IFERROR(__xludf.DUMMYFUNCTION("""COMPUTED_VALUE"""),5277.0)</f>
        <v>5277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IFERROR(__xludf.DUMMYFUNCTION("""COMPUTED_VALUE"""),5354.5)</f>
        <v>5354.5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IFERROR(__xludf.DUMMYFUNCTION("""COMPUTED_VALUE"""),5328.0)</f>
        <v>5328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IFERROR(__xludf.DUMMYFUNCTION("""COMPUTED_VALUE"""),5300.5)</f>
        <v>5300.5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IFERROR(__xludf.DUMMYFUNCTION("""COMPUTED_VALUE"""),5472.5)</f>
        <v>5472.5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IFERROR(__xludf.DUMMYFUNCTION("""COMPUTED_VALUE"""),5432.5)</f>
        <v>5432.5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IFERROR(__xludf.DUMMYFUNCTION("""COMPUTED_VALUE"""),5550.5)</f>
        <v>5550.5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IFERROR(__xludf.DUMMYFUNCTION("""COMPUTED_VALUE"""),5581.5)</f>
        <v>5581.5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IFERROR(__xludf.DUMMYFUNCTION("""COMPUTED_VALUE"""),5615.0)</f>
        <v>5615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IFERROR(__xludf.DUMMYFUNCTION("""COMPUTED_VALUE"""),5512.5)</f>
        <v>5512.5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IFERROR(__xludf.DUMMYFUNCTION("""COMPUTED_VALUE"""),5512.0)</f>
        <v>5512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IFERROR(__xludf.DUMMYFUNCTION("""COMPUTED_VALUE"""),5500.0)</f>
        <v>5500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IFERROR(__xludf.DUMMYFUNCTION("""COMPUTED_VALUE"""),5559.0)</f>
        <v>5559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IFERROR(__xludf.DUMMYFUNCTION("""COMPUTED_VALUE"""),5571.5)</f>
        <v>5571.5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IFERROR(__xludf.DUMMYFUNCTION("""COMPUTED_VALUE"""),5537.5)</f>
        <v>5537.5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IFERROR(__xludf.DUMMYFUNCTION("""COMPUTED_VALUE"""),5579.5)</f>
        <v>5579.5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IFERROR(__xludf.DUMMYFUNCTION("""COMPUTED_VALUE"""),5592.5)</f>
        <v>5592.5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IFERROR(__xludf.DUMMYFUNCTION("""COMPUTED_VALUE"""),5641.0)</f>
        <v>5641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IFERROR(__xludf.DUMMYFUNCTION("""COMPUTED_VALUE"""),5646.5)</f>
        <v>5646.5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IFERROR(__xludf.DUMMYFUNCTION("""COMPUTED_VALUE"""),5588.5)</f>
        <v>5588.5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IFERROR(__xludf.DUMMYFUNCTION("""COMPUTED_VALUE"""),5540.5)</f>
        <v>5540.5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IFERROR(__xludf.DUMMYFUNCTION("""COMPUTED_VALUE"""),5646.5)</f>
        <v>5646.5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IFERROR(__xludf.DUMMYFUNCTION("""COMPUTED_VALUE"""),5609.5)</f>
        <v>5609.5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IFERROR(__xludf.DUMMYFUNCTION("""COMPUTED_VALUE"""),5551.5)</f>
        <v>5551.5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IFERROR(__xludf.DUMMYFUNCTION("""COMPUTED_VALUE"""),5515.0)</f>
        <v>5515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IFERROR(__xludf.DUMMYFUNCTION("""COMPUTED_VALUE"""),5544.0)</f>
        <v>5544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IFERROR(__xludf.DUMMYFUNCTION("""COMPUTED_VALUE"""),5539.0)</f>
        <v>5539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IFERROR(__xludf.DUMMYFUNCTION("""COMPUTED_VALUE"""),5309.0)</f>
        <v>5309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IFERROR(__xludf.DUMMYFUNCTION("""COMPUTED_VALUE"""),5326.0)</f>
        <v>5326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IFERROR(__xludf.DUMMYFUNCTION("""COMPUTED_VALUE"""),5296.0)</f>
        <v>5296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IFERROR(__xludf.DUMMYFUNCTION("""COMPUTED_VALUE"""),5359.5)</f>
        <v>5359.5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IFERROR(__xludf.DUMMYFUNCTION("""COMPUTED_VALUE"""),5417.5)</f>
        <v>5417.5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IFERROR(__xludf.DUMMYFUNCTION("""COMPUTED_VALUE"""),5534.0)</f>
        <v>5534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IFERROR(__xludf.DUMMYFUNCTION("""COMPUTED_VALUE"""),5508.5)</f>
        <v>5508.5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IFERROR(__xludf.DUMMYFUNCTION("""COMPUTED_VALUE"""),5538.5)</f>
        <v>5538.5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IFERROR(__xludf.DUMMYFUNCTION("""COMPUTED_VALUE"""),5798.5)</f>
        <v>5798.5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IFERROR(__xludf.DUMMYFUNCTION("""COMPUTED_VALUE"""),5799.5)</f>
        <v>5799.5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IFERROR(__xludf.DUMMYFUNCTION("""COMPUTED_VALUE"""),5876.5)</f>
        <v>5876.5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IFERROR(__xludf.DUMMYFUNCTION("""COMPUTED_VALUE"""),5999.5)</f>
        <v>5999.5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IFERROR(__xludf.DUMMYFUNCTION("""COMPUTED_VALUE"""),6002.5)</f>
        <v>6002.5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IFERROR(__xludf.DUMMYFUNCTION("""COMPUTED_VALUE"""),5982.0)</f>
        <v>5982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IFERROR(__xludf.DUMMYFUNCTION("""COMPUTED_VALUE"""),6081.5)</f>
        <v>6081.5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IFERROR(__xludf.DUMMYFUNCTION("""COMPUTED_VALUE"""),6136.5)</f>
        <v>6136.5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IFERROR(__xludf.DUMMYFUNCTION("""COMPUTED_VALUE"""),6151.0)</f>
        <v>6151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IFERROR(__xludf.DUMMYFUNCTION("""COMPUTED_VALUE"""),6174.5)</f>
        <v>6174.5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IFERROR(__xludf.DUMMYFUNCTION("""COMPUTED_VALUE"""),6295.5)</f>
        <v>6295.5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IFERROR(__xludf.DUMMYFUNCTION("""COMPUTED_VALUE"""),6270.5)</f>
        <v>6270.5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IFERROR(__xludf.DUMMYFUNCTION("""COMPUTED_VALUE"""),6211.5)</f>
        <v>6211.5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IFERROR(__xludf.DUMMYFUNCTION("""COMPUTED_VALUE"""),6340.0)</f>
        <v>6340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IFERROR(__xludf.DUMMYFUNCTION("""COMPUTED_VALUE"""),6350.5)</f>
        <v>6350.5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IFERROR(__xludf.DUMMYFUNCTION("""COMPUTED_VALUE"""),6167.0)</f>
        <v>6167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IFERROR(__xludf.DUMMYFUNCTION("""COMPUTED_VALUE"""),6001.0)</f>
        <v>6001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IFERROR(__xludf.DUMMYFUNCTION("""COMPUTED_VALUE"""),5945.5)</f>
        <v>5945.5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IFERROR(__xludf.DUMMYFUNCTION("""COMPUTED_VALUE"""),5979.5)</f>
        <v>5979.5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IFERROR(__xludf.DUMMYFUNCTION("""COMPUTED_VALUE"""),5960.0)</f>
        <v>5960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IFERROR(__xludf.DUMMYFUNCTION("""COMPUTED_VALUE"""),5959.5)</f>
        <v>5959.5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IFERROR(__xludf.DUMMYFUNCTION("""COMPUTED_VALUE"""),5946.5)</f>
        <v>5946.5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IFERROR(__xludf.DUMMYFUNCTION("""COMPUTED_VALUE"""),5817.0)</f>
        <v>5817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IFERROR(__xludf.DUMMYFUNCTION("""COMPUTED_VALUE"""),5748.5)</f>
        <v>5748.5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IFERROR(__xludf.DUMMYFUNCTION("""COMPUTED_VALUE"""),5781.0)</f>
        <v>5781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IFERROR(__xludf.DUMMYFUNCTION("""COMPUTED_VALUE"""),5699.5)</f>
        <v>5699.5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IFERROR(__xludf.DUMMYFUNCTION("""COMPUTED_VALUE"""),5744.0)</f>
        <v>5744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IFERROR(__xludf.DUMMYFUNCTION("""COMPUTED_VALUE"""),5698.5)</f>
        <v>5698.5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IFERROR(__xludf.DUMMYFUNCTION("""COMPUTED_VALUE"""),5637.0)</f>
        <v>5637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IFERROR(__xludf.DUMMYFUNCTION("""COMPUTED_VALUE"""),5566.0)</f>
        <v>5566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IFERROR(__xludf.DUMMYFUNCTION("""COMPUTED_VALUE"""),5711.0)</f>
        <v>5711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IFERROR(__xludf.DUMMYFUNCTION("""COMPUTED_VALUE"""),5771.0)</f>
        <v>5771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IFERROR(__xludf.DUMMYFUNCTION("""COMPUTED_VALUE"""),5841.5)</f>
        <v>5841.5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IFERROR(__xludf.DUMMYFUNCTION("""COMPUTED_VALUE"""),5933.0)</f>
        <v>5933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IFERROR(__xludf.DUMMYFUNCTION("""COMPUTED_VALUE"""),5985.5)</f>
        <v>5985.5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IFERROR(__xludf.DUMMYFUNCTION("""COMPUTED_VALUE"""),6000.0)</f>
        <v>6000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IFERROR(__xludf.DUMMYFUNCTION("""COMPUTED_VALUE"""),5981.0)</f>
        <v>5981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IFERROR(__xludf.DUMMYFUNCTION("""COMPUTED_VALUE"""),5850.0)</f>
        <v>5850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IFERROR(__xludf.DUMMYFUNCTION("""COMPUTED_VALUE"""),5773.0)</f>
        <v>5773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IFERROR(__xludf.DUMMYFUNCTION("""COMPUTED_VALUE"""),5726.5)</f>
        <v>5726.5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IFERROR(__xludf.DUMMYFUNCTION("""COMPUTED_VALUE"""),5734.5)</f>
        <v>5734.5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IFERROR(__xludf.DUMMYFUNCTION("""COMPUTED_VALUE"""),5676.5)</f>
        <v>5676.5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IFERROR(__xludf.DUMMYFUNCTION("""COMPUTED_VALUE"""),5651.5)</f>
        <v>5651.5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IFERROR(__xludf.DUMMYFUNCTION("""COMPUTED_VALUE"""),5762.5)</f>
        <v>5762.5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IFERROR(__xludf.DUMMYFUNCTION("""COMPUTED_VALUE"""),5580.5)</f>
        <v>5580.5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IFERROR(__xludf.DUMMYFUNCTION("""COMPUTED_VALUE"""),5538.5)</f>
        <v>5538.5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IFERROR(__xludf.DUMMYFUNCTION("""COMPUTED_VALUE"""),5488.5)</f>
        <v>5488.5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IFERROR(__xludf.DUMMYFUNCTION("""COMPUTED_VALUE"""),5384.0)</f>
        <v>5384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IFERROR(__xludf.DUMMYFUNCTION("""COMPUTED_VALUE"""),5380.0)</f>
        <v>5380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IFERROR(__xludf.DUMMYFUNCTION("""COMPUTED_VALUE"""),5512.5)</f>
        <v>5512.5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IFERROR(__xludf.DUMMYFUNCTION("""COMPUTED_VALUE"""),5580.0)</f>
        <v>5580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IFERROR(__xludf.DUMMYFUNCTION("""COMPUTED_VALUE"""),5534.0)</f>
        <v>5534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IFERROR(__xludf.DUMMYFUNCTION("""COMPUTED_VALUE"""),5623.0)</f>
        <v>5623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IFERROR(__xludf.DUMMYFUNCTION("""COMPUTED_VALUE"""),5763.0)</f>
        <v>5763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IFERROR(__xludf.DUMMYFUNCTION("""COMPUTED_VALUE"""),5851.5)</f>
        <v>5851.5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IFERROR(__xludf.DUMMYFUNCTION("""COMPUTED_VALUE"""),5766.0)</f>
        <v>5766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IFERROR(__xludf.DUMMYFUNCTION("""COMPUTED_VALUE"""),5753.5)</f>
        <v>5753.5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IFERROR(__xludf.DUMMYFUNCTION("""COMPUTED_VALUE"""),5756.5)</f>
        <v>5756.5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IFERROR(__xludf.DUMMYFUNCTION("""COMPUTED_VALUE"""),5753.5)</f>
        <v>5753.5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IFERROR(__xludf.DUMMYFUNCTION("""COMPUTED_VALUE"""),5682.5)</f>
        <v>5682.5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IFERROR(__xludf.DUMMYFUNCTION("""COMPUTED_VALUE"""),5733.0)</f>
        <v>5733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IFERROR(__xludf.DUMMYFUNCTION("""COMPUTED_VALUE"""),5584.0)</f>
        <v>5584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IFERROR(__xludf.DUMMYFUNCTION("""COMPUTED_VALUE"""),5492.0)</f>
        <v>5492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IFERROR(__xludf.DUMMYFUNCTION("""COMPUTED_VALUE"""),5577.0)</f>
        <v>5577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IFERROR(__xludf.DUMMYFUNCTION("""COMPUTED_VALUE"""),5592.0)</f>
        <v>5592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IFERROR(__xludf.DUMMYFUNCTION("""COMPUTED_VALUE"""),5414.5)</f>
        <v>5414.5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IFERROR(__xludf.DUMMYFUNCTION("""COMPUTED_VALUE"""),5465.0)</f>
        <v>5465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IFERROR(__xludf.DUMMYFUNCTION("""COMPUTED_VALUE"""),5488.5)</f>
        <v>5488.5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IFERROR(__xludf.DUMMYFUNCTION("""COMPUTED_VALUE"""),5511.0)</f>
        <v>5511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IFERROR(__xludf.DUMMYFUNCTION("""COMPUTED_VALUE"""),5737.5)</f>
        <v>5737.5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IFERROR(__xludf.DUMMYFUNCTION("""COMPUTED_VALUE"""),5787.0)</f>
        <v>5787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IFERROR(__xludf.DUMMYFUNCTION("""COMPUTED_VALUE"""),5710.0)</f>
        <v>5710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IFERROR(__xludf.DUMMYFUNCTION("""COMPUTED_VALUE"""),5591.5)</f>
        <v>5591.5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IFERROR(__xludf.DUMMYFUNCTION("""COMPUTED_VALUE"""),5490.0)</f>
        <v>5490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IFERROR(__xludf.DUMMYFUNCTION("""COMPUTED_VALUE"""),5588.5)</f>
        <v>5588.5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IFERROR(__xludf.DUMMYFUNCTION("""COMPUTED_VALUE"""),5512.5)</f>
        <v>5512.5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IFERROR(__xludf.DUMMYFUNCTION("""COMPUTED_VALUE"""),5480.0)</f>
        <v>5480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IFERROR(__xludf.DUMMYFUNCTION("""COMPUTED_VALUE"""),5711.5)</f>
        <v>5711.5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IFERROR(__xludf.DUMMYFUNCTION("""COMPUTED_VALUE"""),5575.0)</f>
        <v>5575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IFERROR(__xludf.DUMMYFUNCTION("""COMPUTED_VALUE"""),5394.5)</f>
        <v>5394.5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IFERROR(__xludf.DUMMYFUNCTION("""COMPUTED_VALUE"""),5206.0)</f>
        <v>5206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IFERROR(__xludf.DUMMYFUNCTION("""COMPUTED_VALUE"""),5278.5)</f>
        <v>5278.5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IFERROR(__xludf.DUMMYFUNCTION("""COMPUTED_VALUE"""),5355.0)</f>
        <v>5355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IFERROR(__xludf.DUMMYFUNCTION("""COMPUTED_VALUE"""),5426.0)</f>
        <v>5426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IFERROR(__xludf.DUMMYFUNCTION("""COMPUTED_VALUE"""),5172.5)</f>
        <v>5172.5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IFERROR(__xludf.DUMMYFUNCTION("""COMPUTED_VALUE"""),5275.5)</f>
        <v>5275.5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IFERROR(__xludf.DUMMYFUNCTION("""COMPUTED_VALUE"""),5065.0)</f>
        <v>5065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IFERROR(__xludf.DUMMYFUNCTION("""COMPUTED_VALUE"""),5253.0)</f>
        <v>5253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IFERROR(__xludf.DUMMYFUNCTION("""COMPUTED_VALUE"""),5289.5)</f>
        <v>5289.5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IFERROR(__xludf.DUMMYFUNCTION("""COMPUTED_VALUE"""),5143.0)</f>
        <v>5143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IFERROR(__xludf.DUMMYFUNCTION("""COMPUTED_VALUE"""),5063.0)</f>
        <v>5063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IFERROR(__xludf.DUMMYFUNCTION("""COMPUTED_VALUE"""),5122.0)</f>
        <v>5122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IFERROR(__xludf.DUMMYFUNCTION("""COMPUTED_VALUE"""),5011.5)</f>
        <v>5011.5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IFERROR(__xludf.DUMMYFUNCTION("""COMPUTED_VALUE"""),5103.5)</f>
        <v>5103.5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IFERROR(__xludf.DUMMYFUNCTION("""COMPUTED_VALUE"""),5051.0)</f>
        <v>5051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IFERROR(__xludf.DUMMYFUNCTION("""COMPUTED_VALUE"""),5287.5)</f>
        <v>5287.5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IFERROR(__xludf.DUMMYFUNCTION("""COMPUTED_VALUE"""),5284.0)</f>
        <v>5284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IFERROR(__xludf.DUMMYFUNCTION("""COMPUTED_VALUE"""),5466.5)</f>
        <v>5466.5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IFERROR(__xludf.DUMMYFUNCTION("""COMPUTED_VALUE"""),5247.0)</f>
        <v>5247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IFERROR(__xludf.DUMMYFUNCTION("""COMPUTED_VALUE"""),5287.5)</f>
        <v>5287.5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IFERROR(__xludf.DUMMYFUNCTION("""COMPUTED_VALUE"""),5159.5)</f>
        <v>5159.5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IFERROR(__xludf.DUMMYFUNCTION("""COMPUTED_VALUE"""),5230.5)</f>
        <v>5230.5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IFERROR(__xludf.DUMMYFUNCTION("""COMPUTED_VALUE"""),5282.5)</f>
        <v>5282.5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IFERROR(__xludf.DUMMYFUNCTION("""COMPUTED_VALUE"""),5259.0)</f>
        <v>5259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IFERROR(__xludf.DUMMYFUNCTION("""COMPUTED_VALUE"""),5189.0)</f>
        <v>5189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IFERROR(__xludf.DUMMYFUNCTION("""COMPUTED_VALUE"""),5032.0)</f>
        <v>5032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IFERROR(__xludf.DUMMYFUNCTION("""COMPUTED_VALUE"""),4961.5)</f>
        <v>4961.5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IFERROR(__xludf.DUMMYFUNCTION("""COMPUTED_VALUE"""),5043.0)</f>
        <v>5043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IFERROR(__xludf.DUMMYFUNCTION("""COMPUTED_VALUE"""),5068.0)</f>
        <v>5068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IFERROR(__xludf.DUMMYFUNCTION("""COMPUTED_VALUE"""),5114.5)</f>
        <v>5114.5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IFERROR(__xludf.DUMMYFUNCTION("""COMPUTED_VALUE"""),5099.0)</f>
        <v>5099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IFERROR(__xludf.DUMMYFUNCTION("""COMPUTED_VALUE"""),5066.5)</f>
        <v>5066.5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IFERROR(__xludf.DUMMYFUNCTION("""COMPUTED_VALUE"""),5109.0)</f>
        <v>5109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IFERROR(__xludf.DUMMYFUNCTION("""COMPUTED_VALUE"""),5170.0)</f>
        <v>5170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IFERROR(__xludf.DUMMYFUNCTION("""COMPUTED_VALUE"""),5343.0)</f>
        <v>5343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IFERROR(__xludf.DUMMYFUNCTION("""COMPUTED_VALUE"""),5322.0)</f>
        <v>5322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IFERROR(__xludf.DUMMYFUNCTION("""COMPUTED_VALUE"""),5228.5)</f>
        <v>5228.5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IFERROR(__xludf.DUMMYFUNCTION("""COMPUTED_VALUE"""),5082.5)</f>
        <v>5082.5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IFERROR(__xludf.DUMMYFUNCTION("""COMPUTED_VALUE"""),4995.0)</f>
        <v>4995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IFERROR(__xludf.DUMMYFUNCTION("""COMPUTED_VALUE"""),5077.0)</f>
        <v>5077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IFERROR(__xludf.DUMMYFUNCTION("""COMPUTED_VALUE"""),5064.5)</f>
        <v>5064.5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IFERROR(__xludf.DUMMYFUNCTION("""COMPUTED_VALUE"""),4957.0)</f>
        <v>4957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IFERROR(__xludf.DUMMYFUNCTION("""COMPUTED_VALUE"""),5007.5)</f>
        <v>5007.5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IFERROR(__xludf.DUMMYFUNCTION("""COMPUTED_VALUE"""),4968.0)</f>
        <v>4968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IFERROR(__xludf.DUMMYFUNCTION("""COMPUTED_VALUE"""),4969.5)</f>
        <v>4969.5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IFERROR(__xludf.DUMMYFUNCTION("""COMPUTED_VALUE"""),4966.0)</f>
        <v>4966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IFERROR(__xludf.DUMMYFUNCTION("""COMPUTED_VALUE"""),4979.0)</f>
        <v>4979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IFERROR(__xludf.DUMMYFUNCTION("""COMPUTED_VALUE"""),4983.0)</f>
        <v>4983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IFERROR(__xludf.DUMMYFUNCTION("""COMPUTED_VALUE"""),5075.0)</f>
        <v>5075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IFERROR(__xludf.DUMMYFUNCTION("""COMPUTED_VALUE"""),4903.0)</f>
        <v>4903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IFERROR(__xludf.DUMMYFUNCTION("""COMPUTED_VALUE"""),4819.9)</f>
        <v>4819.9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IFERROR(__xludf.DUMMYFUNCTION("""COMPUTED_VALUE"""),4875.0)</f>
        <v>4875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IFERROR(__xludf.DUMMYFUNCTION("""COMPUTED_VALUE"""),4840.9)</f>
        <v>4840.9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IFERROR(__xludf.DUMMYFUNCTION("""COMPUTED_VALUE"""),4882.3)</f>
        <v>4882.3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IFERROR(__xludf.DUMMYFUNCTION("""COMPUTED_VALUE"""),4835.0)</f>
        <v>4835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IFERROR(__xludf.DUMMYFUNCTION("""COMPUTED_VALUE"""),4775.5)</f>
        <v>4775.5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IFERROR(__xludf.DUMMYFUNCTION("""COMPUTED_VALUE"""),4855.4)</f>
        <v>4855.4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IFERROR(__xludf.DUMMYFUNCTION("""COMPUTED_VALUE"""),4856.7)</f>
        <v>4856.7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IFERROR(__xludf.DUMMYFUNCTION("""COMPUTED_VALUE"""),4836.2)</f>
        <v>4836.2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IFERROR(__xludf.DUMMYFUNCTION("""COMPUTED_VALUE"""),4962.6)</f>
        <v>4962.6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IFERROR(__xludf.DUMMYFUNCTION("""COMPUTED_VALUE"""),5024.0)</f>
        <v>5024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IFERROR(__xludf.DUMMYFUNCTION("""COMPUTED_VALUE"""),5031.0)</f>
        <v>5031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IFERROR(__xludf.DUMMYFUNCTION("""COMPUTED_VALUE"""),5016.4)</f>
        <v>5016.4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41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IFERROR(__xludf.DUMMYFUNCTION("""COMPUTED_VALUE"""),762.3)</f>
        <v>762.3</v>
      </c>
    </row>
    <row r="4">
      <c r="A4" s="4">
        <f>IFERROR(__xludf.DUMMYFUNCTION("""COMPUTED_VALUE"""),44929.64583333333)</f>
        <v>44929.64583</v>
      </c>
      <c r="B4" s="5">
        <f>IFERROR(__xludf.DUMMYFUNCTION("""COMPUTED_VALUE"""),767.15)</f>
        <v>767.15</v>
      </c>
    </row>
    <row r="5">
      <c r="A5" s="4">
        <f>IFERROR(__xludf.DUMMYFUNCTION("""COMPUTED_VALUE"""),44930.64583333333)</f>
        <v>44930.64583</v>
      </c>
      <c r="B5" s="5">
        <f>IFERROR(__xludf.DUMMYFUNCTION("""COMPUTED_VALUE"""),762.25)</f>
        <v>762.25</v>
      </c>
    </row>
    <row r="6">
      <c r="A6" s="4">
        <f>IFERROR(__xludf.DUMMYFUNCTION("""COMPUTED_VALUE"""),44931.64583333333)</f>
        <v>44931.64583</v>
      </c>
      <c r="B6" s="5">
        <f>IFERROR(__xludf.DUMMYFUNCTION("""COMPUTED_VALUE"""),763.85)</f>
        <v>763.85</v>
      </c>
    </row>
    <row r="7">
      <c r="A7" s="4">
        <f>IFERROR(__xludf.DUMMYFUNCTION("""COMPUTED_VALUE"""),44932.64583333333)</f>
        <v>44932.64583</v>
      </c>
      <c r="B7" s="5">
        <f>IFERROR(__xludf.DUMMYFUNCTION("""COMPUTED_VALUE"""),761.35)</f>
        <v>761.35</v>
      </c>
    </row>
    <row r="8">
      <c r="A8" s="4">
        <f>IFERROR(__xludf.DUMMYFUNCTION("""COMPUTED_VALUE"""),44935.64583333333)</f>
        <v>44935.64583</v>
      </c>
      <c r="B8" s="5">
        <f>IFERROR(__xludf.DUMMYFUNCTION("""COMPUTED_VALUE"""),766.95)</f>
        <v>766.95</v>
      </c>
    </row>
    <row r="9">
      <c r="A9" s="4">
        <f>IFERROR(__xludf.DUMMYFUNCTION("""COMPUTED_VALUE"""),44936.64583333333)</f>
        <v>44936.64583</v>
      </c>
      <c r="B9" s="5">
        <f>IFERROR(__xludf.DUMMYFUNCTION("""COMPUTED_VALUE"""),769.25)</f>
        <v>769.25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IFERROR(__xludf.DUMMYFUNCTION("""COMPUTED_VALUE"""),759.3)</f>
        <v>759.3</v>
      </c>
    </row>
    <row r="11">
      <c r="A11" s="4">
        <f>IFERROR(__xludf.DUMMYFUNCTION("""COMPUTED_VALUE"""),44938.64583333333)</f>
        <v>44938.64583</v>
      </c>
      <c r="B11" s="5">
        <f>IFERROR(__xludf.DUMMYFUNCTION("""COMPUTED_VALUE"""),754.25)</f>
        <v>754.25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IFERROR(__xludf.DUMMYFUNCTION("""COMPUTED_VALUE"""),752.9)</f>
        <v>752.9</v>
      </c>
    </row>
    <row r="13">
      <c r="A13" s="4">
        <f>IFERROR(__xludf.DUMMYFUNCTION("""COMPUTED_VALUE"""),44942.64583333333)</f>
        <v>44942.64583</v>
      </c>
      <c r="B13" s="5">
        <f>IFERROR(__xludf.DUMMYFUNCTION("""COMPUTED_VALUE"""),747.25)</f>
        <v>747.25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IFERROR(__xludf.DUMMYFUNCTION("""COMPUTED_VALUE"""),750.05)</f>
        <v>750.05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IFERROR(__xludf.DUMMYFUNCTION("""COMPUTED_VALUE"""),750.5)</f>
        <v>750.5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IFERROR(__xludf.DUMMYFUNCTION("""COMPUTED_VALUE"""),738.5)</f>
        <v>738.5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IFERROR(__xludf.DUMMYFUNCTION("""COMPUTED_VALUE"""),738.45)</f>
        <v>738.45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IFERROR(__xludf.DUMMYFUNCTION("""COMPUTED_VALUE"""),742.45)</f>
        <v>742.45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IFERROR(__xludf.DUMMYFUNCTION("""COMPUTED_VALUE"""),740.9)</f>
        <v>740.9</v>
      </c>
    </row>
    <row r="20">
      <c r="A20" s="4">
        <f>IFERROR(__xludf.DUMMYFUNCTION("""COMPUTED_VALUE"""),44951.64583333333)</f>
        <v>44951.64583</v>
      </c>
      <c r="B20" s="5">
        <f>IFERROR(__xludf.DUMMYFUNCTION("""COMPUTED_VALUE"""),740.05)</f>
        <v>740.05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IFERROR(__xludf.DUMMYFUNCTION("""COMPUTED_VALUE"""),735.25)</f>
        <v>735.25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IFERROR(__xludf.DUMMYFUNCTION("""COMPUTED_VALUE"""),735.65)</f>
        <v>735.65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IFERROR(__xludf.DUMMYFUNCTION("""COMPUTED_VALUE"""),729.5)</f>
        <v>729.5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IFERROR(__xludf.DUMMYFUNCTION("""COMPUTED_VALUE"""),740.8)</f>
        <v>740.8</v>
      </c>
    </row>
    <row r="25">
      <c r="A25" s="4">
        <f>IFERROR(__xludf.DUMMYFUNCTION("""COMPUTED_VALUE"""),44959.64583333333)</f>
        <v>44959.64583</v>
      </c>
      <c r="B25" s="5">
        <f>IFERROR(__xludf.DUMMYFUNCTION("""COMPUTED_VALUE"""),737.15)</f>
        <v>737.15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IFERROR(__xludf.DUMMYFUNCTION("""COMPUTED_VALUE"""),726.6)</f>
        <v>726.6</v>
      </c>
    </row>
    <row r="27">
      <c r="A27" s="4">
        <f>IFERROR(__xludf.DUMMYFUNCTION("""COMPUTED_VALUE"""),44963.64583333333)</f>
        <v>44963.64583</v>
      </c>
      <c r="B27" s="5">
        <f>IFERROR(__xludf.DUMMYFUNCTION("""COMPUTED_VALUE"""),729.75)</f>
        <v>729.75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IFERROR(__xludf.DUMMYFUNCTION("""COMPUTED_VALUE"""),728.2)</f>
        <v>728.2</v>
      </c>
    </row>
    <row r="29">
      <c r="A29" s="4">
        <f>IFERROR(__xludf.DUMMYFUNCTION("""COMPUTED_VALUE"""),44965.64583333333)</f>
        <v>44965.64583</v>
      </c>
      <c r="B29" s="5">
        <f>IFERROR(__xludf.DUMMYFUNCTION("""COMPUTED_VALUE"""),724.4)</f>
        <v>724.4</v>
      </c>
    </row>
    <row r="30">
      <c r="A30" s="4">
        <f>IFERROR(__xludf.DUMMYFUNCTION("""COMPUTED_VALUE"""),44966.64583333333)</f>
        <v>44966.64583</v>
      </c>
      <c r="B30" s="5">
        <f>IFERROR(__xludf.DUMMYFUNCTION("""COMPUTED_VALUE"""),721.95)</f>
        <v>721.95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IFERROR(__xludf.DUMMYFUNCTION("""COMPUTED_VALUE"""),726.6)</f>
        <v>726.6</v>
      </c>
    </row>
    <row r="32">
      <c r="A32" s="4">
        <f>IFERROR(__xludf.DUMMYFUNCTION("""COMPUTED_VALUE"""),44970.64583333333)</f>
        <v>44970.64583</v>
      </c>
      <c r="B32" s="5">
        <f>IFERROR(__xludf.DUMMYFUNCTION("""COMPUTED_VALUE"""),717.8)</f>
        <v>717.8</v>
      </c>
    </row>
    <row r="33">
      <c r="A33" s="4">
        <f>IFERROR(__xludf.DUMMYFUNCTION("""COMPUTED_VALUE"""),44971.64583333333)</f>
        <v>44971.64583</v>
      </c>
      <c r="B33" s="5">
        <f>IFERROR(__xludf.DUMMYFUNCTION("""COMPUTED_VALUE"""),721.0)</f>
        <v>721</v>
      </c>
    </row>
    <row r="34">
      <c r="A34" s="4">
        <f>IFERROR(__xludf.DUMMYFUNCTION("""COMPUTED_VALUE"""),44972.64583333333)</f>
        <v>44972.64583</v>
      </c>
      <c r="B34" s="5">
        <f>IFERROR(__xludf.DUMMYFUNCTION("""COMPUTED_VALUE"""),728.1)</f>
        <v>728.1</v>
      </c>
    </row>
    <row r="35">
      <c r="A35" s="4">
        <f>IFERROR(__xludf.DUMMYFUNCTION("""COMPUTED_VALUE"""),44973.64583333333)</f>
        <v>44973.64583</v>
      </c>
      <c r="B35" s="5">
        <f>IFERROR(__xludf.DUMMYFUNCTION("""COMPUTED_VALUE"""),732.6)</f>
        <v>732.6</v>
      </c>
    </row>
    <row r="36">
      <c r="A36" s="4">
        <f>IFERROR(__xludf.DUMMYFUNCTION("""COMPUTED_VALUE"""),44974.64583333333)</f>
        <v>44974.64583</v>
      </c>
      <c r="B36" s="5">
        <f>IFERROR(__xludf.DUMMYFUNCTION("""COMPUTED_VALUE"""),726.25)</f>
        <v>726.25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IFERROR(__xludf.DUMMYFUNCTION("""COMPUTED_VALUE"""),721.8)</f>
        <v>721.8</v>
      </c>
    </row>
    <row r="38">
      <c r="A38" s="4">
        <f>IFERROR(__xludf.DUMMYFUNCTION("""COMPUTED_VALUE"""),44978.64583333333)</f>
        <v>44978.64583</v>
      </c>
      <c r="B38" s="5">
        <f>IFERROR(__xludf.DUMMYFUNCTION("""COMPUTED_VALUE"""),726.2)</f>
        <v>726.2</v>
      </c>
    </row>
    <row r="39">
      <c r="A39" s="4">
        <f>IFERROR(__xludf.DUMMYFUNCTION("""COMPUTED_VALUE"""),44979.64583333333)</f>
        <v>44979.64583</v>
      </c>
      <c r="B39" s="5">
        <f>IFERROR(__xludf.DUMMYFUNCTION("""COMPUTED_VALUE"""),721.45)</f>
        <v>721.45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IFERROR(__xludf.DUMMYFUNCTION("""COMPUTED_VALUE"""),716.1)</f>
        <v>716.1</v>
      </c>
    </row>
    <row r="41">
      <c r="A41" s="4">
        <f>IFERROR(__xludf.DUMMYFUNCTION("""COMPUTED_VALUE"""),44981.64583333333)</f>
        <v>44981.64583</v>
      </c>
      <c r="B41" s="5">
        <f>IFERROR(__xludf.DUMMYFUNCTION("""COMPUTED_VALUE"""),716.15)</f>
        <v>716.15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IFERROR(__xludf.DUMMYFUNCTION("""COMPUTED_VALUE"""),710.3)</f>
        <v>710.3</v>
      </c>
    </row>
    <row r="43">
      <c r="A43" s="4">
        <f>IFERROR(__xludf.DUMMYFUNCTION("""COMPUTED_VALUE"""),44985.64583333333)</f>
        <v>44985.64583</v>
      </c>
      <c r="B43" s="5">
        <f>IFERROR(__xludf.DUMMYFUNCTION("""COMPUTED_VALUE"""),715.3)</f>
        <v>715.3</v>
      </c>
    </row>
    <row r="44">
      <c r="A44" s="4">
        <f>IFERROR(__xludf.DUMMYFUNCTION("""COMPUTED_VALUE"""),44986.64583333333)</f>
        <v>44986.64583</v>
      </c>
      <c r="B44" s="5">
        <f>IFERROR(__xludf.DUMMYFUNCTION("""COMPUTED_VALUE"""),715.25)</f>
        <v>715.25</v>
      </c>
    </row>
    <row r="45">
      <c r="A45" s="4">
        <f>IFERROR(__xludf.DUMMYFUNCTION("""COMPUTED_VALUE"""),44987.64583333333)</f>
        <v>44987.64583</v>
      </c>
      <c r="B45" s="5">
        <f>IFERROR(__xludf.DUMMYFUNCTION("""COMPUTED_VALUE"""),707.35)</f>
        <v>707.35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IFERROR(__xludf.DUMMYFUNCTION("""COMPUTED_VALUE"""),709.85)</f>
        <v>709.85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IFERROR(__xludf.DUMMYFUNCTION("""COMPUTED_VALUE"""),713.6)</f>
        <v>713.6</v>
      </c>
    </row>
    <row r="48">
      <c r="A48" s="4">
        <f>IFERROR(__xludf.DUMMYFUNCTION("""COMPUTED_VALUE"""),44993.64583333333)</f>
        <v>44993.64583</v>
      </c>
      <c r="B48" s="5">
        <f>IFERROR(__xludf.DUMMYFUNCTION("""COMPUTED_VALUE"""),720.5)</f>
        <v>720.5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IFERROR(__xludf.DUMMYFUNCTION("""COMPUTED_VALUE"""),709.25)</f>
        <v>709.25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IFERROR(__xludf.DUMMYFUNCTION("""COMPUTED_VALUE"""),704.4)</f>
        <v>704.4</v>
      </c>
    </row>
    <row r="51">
      <c r="A51" s="4">
        <f>IFERROR(__xludf.DUMMYFUNCTION("""COMPUTED_VALUE"""),44998.64583333333)</f>
        <v>44998.64583</v>
      </c>
      <c r="B51" s="5">
        <f>IFERROR(__xludf.DUMMYFUNCTION("""COMPUTED_VALUE"""),694.15)</f>
        <v>694.15</v>
      </c>
    </row>
    <row r="52">
      <c r="A52" s="4">
        <f>IFERROR(__xludf.DUMMYFUNCTION("""COMPUTED_VALUE"""),44999.64583333333)</f>
        <v>44999.64583</v>
      </c>
      <c r="B52" s="5">
        <f>IFERROR(__xludf.DUMMYFUNCTION("""COMPUTED_VALUE"""),693.3)</f>
        <v>693.3</v>
      </c>
    </row>
    <row r="53">
      <c r="A53" s="4">
        <f>IFERROR(__xludf.DUMMYFUNCTION("""COMPUTED_VALUE"""),45000.64583333333)</f>
        <v>45000.64583</v>
      </c>
      <c r="B53" s="5">
        <f>IFERROR(__xludf.DUMMYFUNCTION("""COMPUTED_VALUE"""),687.55)</f>
        <v>687.55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IFERROR(__xludf.DUMMYFUNCTION("""COMPUTED_VALUE"""),694.0)</f>
        <v>694</v>
      </c>
    </row>
    <row r="55">
      <c r="A55" s="4">
        <f>IFERROR(__xludf.DUMMYFUNCTION("""COMPUTED_VALUE"""),45002.64583333333)</f>
        <v>45002.64583</v>
      </c>
      <c r="B55" s="5">
        <f>IFERROR(__xludf.DUMMYFUNCTION("""COMPUTED_VALUE"""),706.2)</f>
        <v>706.2</v>
      </c>
    </row>
    <row r="56">
      <c r="A56" s="4">
        <f>IFERROR(__xludf.DUMMYFUNCTION("""COMPUTED_VALUE"""),45005.64583333333)</f>
        <v>45005.64583</v>
      </c>
      <c r="B56" s="5">
        <f>IFERROR(__xludf.DUMMYFUNCTION("""COMPUTED_VALUE"""),702.6)</f>
        <v>702.6</v>
      </c>
    </row>
    <row r="57">
      <c r="A57" s="4">
        <f>IFERROR(__xludf.DUMMYFUNCTION("""COMPUTED_VALUE"""),45006.64583333333)</f>
        <v>45006.64583</v>
      </c>
      <c r="B57" s="5">
        <f>IFERROR(__xludf.DUMMYFUNCTION("""COMPUTED_VALUE"""),700.9)</f>
        <v>700.9</v>
      </c>
    </row>
    <row r="58">
      <c r="A58" s="4">
        <f>IFERROR(__xludf.DUMMYFUNCTION("""COMPUTED_VALUE"""),45007.64583333333)</f>
        <v>45007.64583</v>
      </c>
      <c r="B58" s="5">
        <f>IFERROR(__xludf.DUMMYFUNCTION("""COMPUTED_VALUE"""),710.9)</f>
        <v>710.9</v>
      </c>
    </row>
    <row r="59">
      <c r="A59" s="4">
        <f>IFERROR(__xludf.DUMMYFUNCTION("""COMPUTED_VALUE"""),45008.64583333333)</f>
        <v>45008.64583</v>
      </c>
      <c r="B59" s="5">
        <f>IFERROR(__xludf.DUMMYFUNCTION("""COMPUTED_VALUE"""),707.15)</f>
        <v>707.15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IFERROR(__xludf.DUMMYFUNCTION("""COMPUTED_VALUE"""),702.35)</f>
        <v>702.35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IFERROR(__xludf.DUMMYFUNCTION("""COMPUTED_VALUE"""),699.35)</f>
        <v>699.35</v>
      </c>
    </row>
    <row r="62">
      <c r="A62" s="4">
        <f>IFERROR(__xludf.DUMMYFUNCTION("""COMPUTED_VALUE"""),45013.64583333333)</f>
        <v>45013.64583</v>
      </c>
      <c r="B62" s="5">
        <f>IFERROR(__xludf.DUMMYFUNCTION("""COMPUTED_VALUE"""),696.05)</f>
        <v>696.05</v>
      </c>
    </row>
    <row r="63">
      <c r="A63" s="4">
        <f>IFERROR(__xludf.DUMMYFUNCTION("""COMPUTED_VALUE"""),45014.64583333333)</f>
        <v>45014.64583</v>
      </c>
      <c r="B63" s="5">
        <f>IFERROR(__xludf.DUMMYFUNCTION("""COMPUTED_VALUE"""),697.55)</f>
        <v>697.55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IFERROR(__xludf.DUMMYFUNCTION("""COMPUTED_VALUE"""),708.85)</f>
        <v>708.85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IFERROR(__xludf.DUMMYFUNCTION("""COMPUTED_VALUE"""),717.05)</f>
        <v>717.05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IFERROR(__xludf.DUMMYFUNCTION("""COMPUTED_VALUE"""),727.4)</f>
        <v>727.4</v>
      </c>
    </row>
    <row r="67">
      <c r="A67" s="4">
        <f>IFERROR(__xludf.DUMMYFUNCTION("""COMPUTED_VALUE"""),45022.64583333333)</f>
        <v>45022.64583</v>
      </c>
      <c r="B67" s="5">
        <f>IFERROR(__xludf.DUMMYFUNCTION("""COMPUTED_VALUE"""),730.5)</f>
        <v>730.5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IFERROR(__xludf.DUMMYFUNCTION("""COMPUTED_VALUE"""),720.65)</f>
        <v>720.65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IFERROR(__xludf.DUMMYFUNCTION("""COMPUTED_VALUE"""),717.3)</f>
        <v>717.3</v>
      </c>
    </row>
    <row r="70">
      <c r="A70" s="4">
        <f>IFERROR(__xludf.DUMMYFUNCTION("""COMPUTED_VALUE"""),45028.64583333333)</f>
        <v>45028.64583</v>
      </c>
      <c r="B70" s="5">
        <f>IFERROR(__xludf.DUMMYFUNCTION("""COMPUTED_VALUE"""),718.4)</f>
        <v>718.4</v>
      </c>
    </row>
    <row r="71">
      <c r="A71" s="4">
        <f>IFERROR(__xludf.DUMMYFUNCTION("""COMPUTED_VALUE"""),45029.64583333333)</f>
        <v>45029.64583</v>
      </c>
      <c r="B71" s="5">
        <f>IFERROR(__xludf.DUMMYFUNCTION("""COMPUTED_VALUE"""),719.6)</f>
        <v>719.6</v>
      </c>
    </row>
    <row r="72">
      <c r="A72" s="4">
        <f>IFERROR(__xludf.DUMMYFUNCTION("""COMPUTED_VALUE"""),45033.64583333333)</f>
        <v>45033.64583</v>
      </c>
      <c r="B72" s="5">
        <f>IFERROR(__xludf.DUMMYFUNCTION("""COMPUTED_VALUE"""),713.2)</f>
        <v>713.2</v>
      </c>
    </row>
    <row r="73">
      <c r="A73" s="4">
        <f>IFERROR(__xludf.DUMMYFUNCTION("""COMPUTED_VALUE"""),45034.64583333333)</f>
        <v>45034.64583</v>
      </c>
      <c r="B73" s="5">
        <f>IFERROR(__xludf.DUMMYFUNCTION("""COMPUTED_VALUE"""),707.05)</f>
        <v>707.05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IFERROR(__xludf.DUMMYFUNCTION("""COMPUTED_VALUE"""),700.85)</f>
        <v>700.85</v>
      </c>
    </row>
    <row r="75">
      <c r="A75" s="4">
        <f>IFERROR(__xludf.DUMMYFUNCTION("""COMPUTED_VALUE"""),45036.64583333333)</f>
        <v>45036.64583</v>
      </c>
      <c r="B75" s="5">
        <f>IFERROR(__xludf.DUMMYFUNCTION("""COMPUTED_VALUE"""),703.4)</f>
        <v>703.4</v>
      </c>
    </row>
    <row r="76">
      <c r="A76" s="4">
        <f>IFERROR(__xludf.DUMMYFUNCTION("""COMPUTED_VALUE"""),45037.64583333333)</f>
        <v>45037.64583</v>
      </c>
      <c r="B76" s="5">
        <f>IFERROR(__xludf.DUMMYFUNCTION("""COMPUTED_VALUE"""),700.4)</f>
        <v>700.4</v>
      </c>
    </row>
    <row r="77">
      <c r="A77" s="4">
        <f>IFERROR(__xludf.DUMMYFUNCTION("""COMPUTED_VALUE"""),45040.64583333333)</f>
        <v>45040.64583</v>
      </c>
      <c r="B77" s="5">
        <f>IFERROR(__xludf.DUMMYFUNCTION("""COMPUTED_VALUE"""),732.55)</f>
        <v>732.55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IFERROR(__xludf.DUMMYFUNCTION("""COMPUTED_VALUE"""),734.45)</f>
        <v>734.45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IFERROR(__xludf.DUMMYFUNCTION("""COMPUTED_VALUE"""),746.7)</f>
        <v>746.7</v>
      </c>
    </row>
    <row r="80">
      <c r="A80" s="4">
        <f>IFERROR(__xludf.DUMMYFUNCTION("""COMPUTED_VALUE"""),45043.64583333333)</f>
        <v>45043.64583</v>
      </c>
      <c r="B80" s="5">
        <f>IFERROR(__xludf.DUMMYFUNCTION("""COMPUTED_VALUE"""),754.0)</f>
        <v>754</v>
      </c>
    </row>
    <row r="81">
      <c r="A81" s="4">
        <f>IFERROR(__xludf.DUMMYFUNCTION("""COMPUTED_VALUE"""),45044.64583333333)</f>
        <v>45044.64583</v>
      </c>
      <c r="B81" s="5">
        <f>IFERROR(__xludf.DUMMYFUNCTION("""COMPUTED_VALUE"""),763.85)</f>
        <v>763.85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IFERROR(__xludf.DUMMYFUNCTION("""COMPUTED_VALUE"""),779.6)</f>
        <v>779.6</v>
      </c>
    </row>
    <row r="83">
      <c r="A83" s="4">
        <f>IFERROR(__xludf.DUMMYFUNCTION("""COMPUTED_VALUE"""),45049.64583333333)</f>
        <v>45049.64583</v>
      </c>
      <c r="B83" s="5">
        <f>IFERROR(__xludf.DUMMYFUNCTION("""COMPUTED_VALUE"""),781.4)</f>
        <v>781.4</v>
      </c>
    </row>
    <row r="84">
      <c r="A84" s="4">
        <f>IFERROR(__xludf.DUMMYFUNCTION("""COMPUTED_VALUE"""),45050.64583333333)</f>
        <v>45050.64583</v>
      </c>
      <c r="B84" s="5">
        <f>IFERROR(__xludf.DUMMYFUNCTION("""COMPUTED_VALUE"""),775.5)</f>
        <v>775.5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IFERROR(__xludf.DUMMYFUNCTION("""COMPUTED_VALUE"""),776.25)</f>
        <v>776.25</v>
      </c>
    </row>
    <row r="86">
      <c r="A86" s="4">
        <f>IFERROR(__xludf.DUMMYFUNCTION("""COMPUTED_VALUE"""),45054.64583333333)</f>
        <v>45054.64583</v>
      </c>
      <c r="B86" s="5">
        <f>IFERROR(__xludf.DUMMYFUNCTION("""COMPUTED_VALUE"""),788.9)</f>
        <v>788.9</v>
      </c>
    </row>
    <row r="87">
      <c r="A87" s="4">
        <f>IFERROR(__xludf.DUMMYFUNCTION("""COMPUTED_VALUE"""),45055.64583333333)</f>
        <v>45055.64583</v>
      </c>
      <c r="B87" s="5">
        <f>IFERROR(__xludf.DUMMYFUNCTION("""COMPUTED_VALUE"""),789.0)</f>
        <v>789</v>
      </c>
    </row>
    <row r="88">
      <c r="A88" s="4">
        <f>IFERROR(__xludf.DUMMYFUNCTION("""COMPUTED_VALUE"""),45056.64583333333)</f>
        <v>45056.64583</v>
      </c>
      <c r="B88" s="5">
        <f>IFERROR(__xludf.DUMMYFUNCTION("""COMPUTED_VALUE"""),791.15)</f>
        <v>791.15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IFERROR(__xludf.DUMMYFUNCTION("""COMPUTED_VALUE"""),789.45)</f>
        <v>789.45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IFERROR(__xludf.DUMMYFUNCTION("""COMPUTED_VALUE"""),789.05)</f>
        <v>789.05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IFERROR(__xludf.DUMMYFUNCTION("""COMPUTED_VALUE"""),786.95)</f>
        <v>786.95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IFERROR(__xludf.DUMMYFUNCTION("""COMPUTED_VALUE"""),786.25)</f>
        <v>786.25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IFERROR(__xludf.DUMMYFUNCTION("""COMPUTED_VALUE"""),778.25)</f>
        <v>778.25</v>
      </c>
    </row>
    <row r="94">
      <c r="A94" s="4">
        <f>IFERROR(__xludf.DUMMYFUNCTION("""COMPUTED_VALUE"""),45064.64583333333)</f>
        <v>45064.64583</v>
      </c>
      <c r="B94" s="5">
        <f>IFERROR(__xludf.DUMMYFUNCTION("""COMPUTED_VALUE"""),776.3)</f>
        <v>776.3</v>
      </c>
    </row>
    <row r="95">
      <c r="A95" s="4">
        <f>IFERROR(__xludf.DUMMYFUNCTION("""COMPUTED_VALUE"""),45065.64583333333)</f>
        <v>45065.64583</v>
      </c>
      <c r="B95" s="5">
        <f>IFERROR(__xludf.DUMMYFUNCTION("""COMPUTED_VALUE"""),765.45)</f>
        <v>765.45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IFERROR(__xludf.DUMMYFUNCTION("""COMPUTED_VALUE"""),766.1)</f>
        <v>766.1</v>
      </c>
    </row>
    <row r="97">
      <c r="A97" s="4">
        <f>IFERROR(__xludf.DUMMYFUNCTION("""COMPUTED_VALUE"""),45069.64583333333)</f>
        <v>45069.64583</v>
      </c>
      <c r="B97" s="5">
        <f>IFERROR(__xludf.DUMMYFUNCTION("""COMPUTED_VALUE"""),770.05)</f>
        <v>770.05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IFERROR(__xludf.DUMMYFUNCTION("""COMPUTED_VALUE"""),771.15)</f>
        <v>771.15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IFERROR(__xludf.DUMMYFUNCTION("""COMPUTED_VALUE"""),780.3)</f>
        <v>780.3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IFERROR(__xludf.DUMMYFUNCTION("""COMPUTED_VALUE"""),789.7)</f>
        <v>789.7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IFERROR(__xludf.DUMMYFUNCTION("""COMPUTED_VALUE"""),794.25)</f>
        <v>794.25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IFERROR(__xludf.DUMMYFUNCTION("""COMPUTED_VALUE"""),790.9)</f>
        <v>790.9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IFERROR(__xludf.DUMMYFUNCTION("""COMPUTED_VALUE"""),798.65)</f>
        <v>798.65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IFERROR(__xludf.DUMMYFUNCTION("""COMPUTED_VALUE"""),793.65)</f>
        <v>793.65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IFERROR(__xludf.DUMMYFUNCTION("""COMPUTED_VALUE"""),796.05)</f>
        <v>796.05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IFERROR(__xludf.DUMMYFUNCTION("""COMPUTED_VALUE"""),792.45)</f>
        <v>792.45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IFERROR(__xludf.DUMMYFUNCTION("""COMPUTED_VALUE"""),792.1)</f>
        <v>792.1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IFERROR(__xludf.DUMMYFUNCTION("""COMPUTED_VALUE"""),823.1)</f>
        <v>823.1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IFERROR(__xludf.DUMMYFUNCTION("""COMPUTED_VALUE"""),807.1)</f>
        <v>807.1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IFERROR(__xludf.DUMMYFUNCTION("""COMPUTED_VALUE"""),801.0)</f>
        <v>801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IFERROR(__xludf.DUMMYFUNCTION("""COMPUTED_VALUE"""),800.75)</f>
        <v>800.75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IFERROR(__xludf.DUMMYFUNCTION("""COMPUTED_VALUE"""),819.9)</f>
        <v>819.9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IFERROR(__xludf.DUMMYFUNCTION("""COMPUTED_VALUE"""),862.5)</f>
        <v>862.5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IFERROR(__xludf.DUMMYFUNCTION("""COMPUTED_VALUE"""),865.0)</f>
        <v>865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IFERROR(__xludf.DUMMYFUNCTION("""COMPUTED_VALUE"""),862.75)</f>
        <v>862.75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IFERROR(__xludf.DUMMYFUNCTION("""COMPUTED_VALUE"""),857.0)</f>
        <v>857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IFERROR(__xludf.DUMMYFUNCTION("""COMPUTED_VALUE"""),858.9)</f>
        <v>858.9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IFERROR(__xludf.DUMMYFUNCTION("""COMPUTED_VALUE"""),860.15)</f>
        <v>860.15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IFERROR(__xludf.DUMMYFUNCTION("""COMPUTED_VALUE"""),841.9)</f>
        <v>841.9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IFERROR(__xludf.DUMMYFUNCTION("""COMPUTED_VALUE"""),840.85)</f>
        <v>840.85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IFERROR(__xludf.DUMMYFUNCTION("""COMPUTED_VALUE"""),862.55)</f>
        <v>862.55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IFERROR(__xludf.DUMMYFUNCTION("""COMPUTED_VALUE"""),854.2)</f>
        <v>854.2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IFERROR(__xludf.DUMMYFUNCTION("""COMPUTED_VALUE"""),854.95)</f>
        <v>854.95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IFERROR(__xludf.DUMMYFUNCTION("""COMPUTED_VALUE"""),860.9)</f>
        <v>860.9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IFERROR(__xludf.DUMMYFUNCTION("""COMPUTED_VALUE"""),858.85)</f>
        <v>858.85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IFERROR(__xludf.DUMMYFUNCTION("""COMPUTED_VALUE"""),855.55)</f>
        <v>855.55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IFERROR(__xludf.DUMMYFUNCTION("""COMPUTED_VALUE"""),845.9)</f>
        <v>845.9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IFERROR(__xludf.DUMMYFUNCTION("""COMPUTED_VALUE"""),845.05)</f>
        <v>845.05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IFERROR(__xludf.DUMMYFUNCTION("""COMPUTED_VALUE"""),833.25)</f>
        <v>833.25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IFERROR(__xludf.DUMMYFUNCTION("""COMPUTED_VALUE"""),825.65)</f>
        <v>825.65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IFERROR(__xludf.DUMMYFUNCTION("""COMPUTED_VALUE"""),840.3)</f>
        <v>840.3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IFERROR(__xludf.DUMMYFUNCTION("""COMPUTED_VALUE"""),843.25)</f>
        <v>843.25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IFERROR(__xludf.DUMMYFUNCTION("""COMPUTED_VALUE"""),837.35)</f>
        <v>837.35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IFERROR(__xludf.DUMMYFUNCTION("""COMPUTED_VALUE"""),851.5)</f>
        <v>851.5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IFERROR(__xludf.DUMMYFUNCTION("""COMPUTED_VALUE"""),852.6)</f>
        <v>852.6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IFERROR(__xludf.DUMMYFUNCTION("""COMPUTED_VALUE"""),858.7)</f>
        <v>858.7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IFERROR(__xludf.DUMMYFUNCTION("""COMPUTED_VALUE"""),860.45)</f>
        <v>860.45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IFERROR(__xludf.DUMMYFUNCTION("""COMPUTED_VALUE"""),873.1)</f>
        <v>873.1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IFERROR(__xludf.DUMMYFUNCTION("""COMPUTED_VALUE"""),852.35)</f>
        <v>852.35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IFERROR(__xludf.DUMMYFUNCTION("""COMPUTED_VALUE"""),863.1)</f>
        <v>863.1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IFERROR(__xludf.DUMMYFUNCTION("""COMPUTED_VALUE"""),868.55)</f>
        <v>868.55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IFERROR(__xludf.DUMMYFUNCTION("""COMPUTED_VALUE"""),873.9)</f>
        <v>873.9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IFERROR(__xludf.DUMMYFUNCTION("""COMPUTED_VALUE"""),850.05)</f>
        <v>850.05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IFERROR(__xludf.DUMMYFUNCTION("""COMPUTED_VALUE"""),859.35)</f>
        <v>859.35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IFERROR(__xludf.DUMMYFUNCTION("""COMPUTED_VALUE"""),859.3)</f>
        <v>859.3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IFERROR(__xludf.DUMMYFUNCTION("""COMPUTED_VALUE"""),856.75)</f>
        <v>856.75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IFERROR(__xludf.DUMMYFUNCTION("""COMPUTED_VALUE"""),843.05)</f>
        <v>843.05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IFERROR(__xludf.DUMMYFUNCTION("""COMPUTED_VALUE"""),835.4)</f>
        <v>835.4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IFERROR(__xludf.DUMMYFUNCTION("""COMPUTED_VALUE"""),834.8)</f>
        <v>834.8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IFERROR(__xludf.DUMMYFUNCTION("""COMPUTED_VALUE"""),837.8)</f>
        <v>837.8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IFERROR(__xludf.DUMMYFUNCTION("""COMPUTED_VALUE"""),847.45)</f>
        <v>847.45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IFERROR(__xludf.DUMMYFUNCTION("""COMPUTED_VALUE"""),860.2)</f>
        <v>860.2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IFERROR(__xludf.DUMMYFUNCTION("""COMPUTED_VALUE"""),850.55)</f>
        <v>850.55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IFERROR(__xludf.DUMMYFUNCTION("""COMPUTED_VALUE"""),836.9)</f>
        <v>836.9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IFERROR(__xludf.DUMMYFUNCTION("""COMPUTED_VALUE"""),844.7)</f>
        <v>844.7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IFERROR(__xludf.DUMMYFUNCTION("""COMPUTED_VALUE"""),840.7)</f>
        <v>840.7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IFERROR(__xludf.DUMMYFUNCTION("""COMPUTED_VALUE"""),844.25)</f>
        <v>844.25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IFERROR(__xludf.DUMMYFUNCTION("""COMPUTED_VALUE"""),842.55)</f>
        <v>842.55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IFERROR(__xludf.DUMMYFUNCTION("""COMPUTED_VALUE"""),848.5)</f>
        <v>848.5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IFERROR(__xludf.DUMMYFUNCTION("""COMPUTED_VALUE"""),848.8)</f>
        <v>848.8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IFERROR(__xludf.DUMMYFUNCTION("""COMPUTED_VALUE"""),844.55)</f>
        <v>844.55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IFERROR(__xludf.DUMMYFUNCTION("""COMPUTED_VALUE"""),844.2)</f>
        <v>844.2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IFERROR(__xludf.DUMMYFUNCTION("""COMPUTED_VALUE"""),832.55)</f>
        <v>832.55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IFERROR(__xludf.DUMMYFUNCTION("""COMPUTED_VALUE"""),841.8)</f>
        <v>841.8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IFERROR(__xludf.DUMMYFUNCTION("""COMPUTED_VALUE"""),838.25)</f>
        <v>838.25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IFERROR(__xludf.DUMMYFUNCTION("""COMPUTED_VALUE"""),848.35)</f>
        <v>848.35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IFERROR(__xludf.DUMMYFUNCTION("""COMPUTED_VALUE"""),834.35)</f>
        <v>834.35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IFERROR(__xludf.DUMMYFUNCTION("""COMPUTED_VALUE"""),844.15)</f>
        <v>844.15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IFERROR(__xludf.DUMMYFUNCTION("""COMPUTED_VALUE"""),846.05)</f>
        <v>846.05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IFERROR(__xludf.DUMMYFUNCTION("""COMPUTED_VALUE"""),846.3)</f>
        <v>846.3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IFERROR(__xludf.DUMMYFUNCTION("""COMPUTED_VALUE"""),878.9)</f>
        <v>878.9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IFERROR(__xludf.DUMMYFUNCTION("""COMPUTED_VALUE"""),858.7)</f>
        <v>858.7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IFERROR(__xludf.DUMMYFUNCTION("""COMPUTED_VALUE"""),853.1)</f>
        <v>853.1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IFERROR(__xludf.DUMMYFUNCTION("""COMPUTED_VALUE"""),862.6)</f>
        <v>862.6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IFERROR(__xludf.DUMMYFUNCTION("""COMPUTED_VALUE"""),864.75)</f>
        <v>864.75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IFERROR(__xludf.DUMMYFUNCTION("""COMPUTED_VALUE"""),889.3)</f>
        <v>889.3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IFERROR(__xludf.DUMMYFUNCTION("""COMPUTED_VALUE"""),884.55)</f>
        <v>884.55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IFERROR(__xludf.DUMMYFUNCTION("""COMPUTED_VALUE"""),875.9)</f>
        <v>875.9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IFERROR(__xludf.DUMMYFUNCTION("""COMPUTED_VALUE"""),880.95)</f>
        <v>880.95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IFERROR(__xludf.DUMMYFUNCTION("""COMPUTED_VALUE"""),869.7)</f>
        <v>869.7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IFERROR(__xludf.DUMMYFUNCTION("""COMPUTED_VALUE"""),871.0)</f>
        <v>871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IFERROR(__xludf.DUMMYFUNCTION("""COMPUTED_VALUE"""),877.75)</f>
        <v>877.75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IFERROR(__xludf.DUMMYFUNCTION("""COMPUTED_VALUE"""),900.6)</f>
        <v>900.6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IFERROR(__xludf.DUMMYFUNCTION("""COMPUTED_VALUE"""),895.2)</f>
        <v>895.2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IFERROR(__xludf.DUMMYFUNCTION("""COMPUTED_VALUE"""),888.85)</f>
        <v>888.85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IFERROR(__xludf.DUMMYFUNCTION("""COMPUTED_VALUE"""),876.5)</f>
        <v>876.5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IFERROR(__xludf.DUMMYFUNCTION("""COMPUTED_VALUE"""),876.9)</f>
        <v>876.9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IFERROR(__xludf.DUMMYFUNCTION("""COMPUTED_VALUE"""),871.9)</f>
        <v>871.9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IFERROR(__xludf.DUMMYFUNCTION("""COMPUTED_VALUE"""),864.75)</f>
        <v>864.75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IFERROR(__xludf.DUMMYFUNCTION("""COMPUTED_VALUE"""),860.2)</f>
        <v>860.2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IFERROR(__xludf.DUMMYFUNCTION("""COMPUTED_VALUE"""),874.75)</f>
        <v>874.75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IFERROR(__xludf.DUMMYFUNCTION("""COMPUTED_VALUE"""),880.65)</f>
        <v>880.65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IFERROR(__xludf.DUMMYFUNCTION("""COMPUTED_VALUE"""),888.75)</f>
        <v>888.75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IFERROR(__xludf.DUMMYFUNCTION("""COMPUTED_VALUE"""),888.4)</f>
        <v>888.4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IFERROR(__xludf.DUMMYFUNCTION("""COMPUTED_VALUE"""),892.35)</f>
        <v>892.35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IFERROR(__xludf.DUMMYFUNCTION("""COMPUTED_VALUE"""),913.35)</f>
        <v>913.35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IFERROR(__xludf.DUMMYFUNCTION("""COMPUTED_VALUE"""),908.6)</f>
        <v>908.6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IFERROR(__xludf.DUMMYFUNCTION("""COMPUTED_VALUE"""),907.85)</f>
        <v>907.85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IFERROR(__xludf.DUMMYFUNCTION("""COMPUTED_VALUE"""),895.7)</f>
        <v>895.7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IFERROR(__xludf.DUMMYFUNCTION("""COMPUTED_VALUE"""),895.4)</f>
        <v>895.4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IFERROR(__xludf.DUMMYFUNCTION("""COMPUTED_VALUE"""),898.95)</f>
        <v>898.95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IFERROR(__xludf.DUMMYFUNCTION("""COMPUTED_VALUE"""),883.1)</f>
        <v>883.1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IFERROR(__xludf.DUMMYFUNCTION("""COMPUTED_VALUE"""),890.0)</f>
        <v>890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IFERROR(__xludf.DUMMYFUNCTION("""COMPUTED_VALUE"""),880.35)</f>
        <v>880.35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IFERROR(__xludf.DUMMYFUNCTION("""COMPUTED_VALUE"""),891.1)</f>
        <v>891.1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IFERROR(__xludf.DUMMYFUNCTION("""COMPUTED_VALUE"""),893.55)</f>
        <v>893.55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IFERROR(__xludf.DUMMYFUNCTION("""COMPUTED_VALUE"""),900.5)</f>
        <v>900.5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IFERROR(__xludf.DUMMYFUNCTION("""COMPUTED_VALUE"""),903.15)</f>
        <v>903.15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IFERROR(__xludf.DUMMYFUNCTION("""COMPUTED_VALUE"""),911.25)</f>
        <v>911.25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IFERROR(__xludf.DUMMYFUNCTION("""COMPUTED_VALUE"""),913.7)</f>
        <v>913.7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IFERROR(__xludf.DUMMYFUNCTION("""COMPUTED_VALUE"""),918.65)</f>
        <v>918.65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IFERROR(__xludf.DUMMYFUNCTION("""COMPUTED_VALUE"""),922.05)</f>
        <v>922.05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IFERROR(__xludf.DUMMYFUNCTION("""COMPUTED_VALUE"""),916.3)</f>
        <v>916.3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IFERROR(__xludf.DUMMYFUNCTION("""COMPUTED_VALUE"""),902.85)</f>
        <v>902.85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IFERROR(__xludf.DUMMYFUNCTION("""COMPUTED_VALUE"""),912.7)</f>
        <v>912.7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IFERROR(__xludf.DUMMYFUNCTION("""COMPUTED_VALUE"""),916.55)</f>
        <v>916.55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IFERROR(__xludf.DUMMYFUNCTION("""COMPUTED_VALUE"""),929.6)</f>
        <v>929.6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IFERROR(__xludf.DUMMYFUNCTION("""COMPUTED_VALUE"""),920.05)</f>
        <v>920.05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IFERROR(__xludf.DUMMYFUNCTION("""COMPUTED_VALUE"""),930.85)</f>
        <v>930.85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IFERROR(__xludf.DUMMYFUNCTION("""COMPUTED_VALUE"""),930.85)</f>
        <v>930.85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IFERROR(__xludf.DUMMYFUNCTION("""COMPUTED_VALUE"""),927.7)</f>
        <v>927.7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IFERROR(__xludf.DUMMYFUNCTION("""COMPUTED_VALUE"""),928.25)</f>
        <v>928.25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IFERROR(__xludf.DUMMYFUNCTION("""COMPUTED_VALUE"""),933.0)</f>
        <v>933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IFERROR(__xludf.DUMMYFUNCTION("""COMPUTED_VALUE"""),926.9)</f>
        <v>926.9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IFERROR(__xludf.DUMMYFUNCTION("""COMPUTED_VALUE"""),931.85)</f>
        <v>931.85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IFERROR(__xludf.DUMMYFUNCTION("""COMPUTED_VALUE"""),933.55)</f>
        <v>933.55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IFERROR(__xludf.DUMMYFUNCTION("""COMPUTED_VALUE"""),940.75)</f>
        <v>940.75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IFERROR(__xludf.DUMMYFUNCTION("""COMPUTED_VALUE"""),942.85)</f>
        <v>942.85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IFERROR(__xludf.DUMMYFUNCTION("""COMPUTED_VALUE"""),946.65)</f>
        <v>946.65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IFERROR(__xludf.DUMMYFUNCTION("""COMPUTED_VALUE"""),950.05)</f>
        <v>950.05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IFERROR(__xludf.DUMMYFUNCTION("""COMPUTED_VALUE"""),951.7)</f>
        <v>951.7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IFERROR(__xludf.DUMMYFUNCTION("""COMPUTED_VALUE"""),956.9)</f>
        <v>956.9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IFERROR(__xludf.DUMMYFUNCTION("""COMPUTED_VALUE"""),946.6)</f>
        <v>946.6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IFERROR(__xludf.DUMMYFUNCTION("""COMPUTED_VALUE"""),950.45)</f>
        <v>950.45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IFERROR(__xludf.DUMMYFUNCTION("""COMPUTED_VALUE"""),948.75)</f>
        <v>948.75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IFERROR(__xludf.DUMMYFUNCTION("""COMPUTED_VALUE"""),957.3)</f>
        <v>957.3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IFERROR(__xludf.DUMMYFUNCTION("""COMPUTED_VALUE"""),950.45)</f>
        <v>950.45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IFERROR(__xludf.DUMMYFUNCTION("""COMPUTED_VALUE"""),954.7)</f>
        <v>954.7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IFERROR(__xludf.DUMMYFUNCTION("""COMPUTED_VALUE"""),949.7)</f>
        <v>949.7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IFERROR(__xludf.DUMMYFUNCTION("""COMPUTED_VALUE"""),966.15)</f>
        <v>966.15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IFERROR(__xludf.DUMMYFUNCTION("""COMPUTED_VALUE"""),976.3)</f>
        <v>976.3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IFERROR(__xludf.DUMMYFUNCTION("""COMPUTED_VALUE"""),979.3)</f>
        <v>979.3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IFERROR(__xludf.DUMMYFUNCTION("""COMPUTED_VALUE"""),992.8)</f>
        <v>992.8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IFERROR(__xludf.DUMMYFUNCTION("""COMPUTED_VALUE"""),1007.35)</f>
        <v>1007.35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IFERROR(__xludf.DUMMYFUNCTION("""COMPUTED_VALUE"""),1026.75)</f>
        <v>1026.75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IFERROR(__xludf.DUMMYFUNCTION("""COMPUTED_VALUE"""),1041.0)</f>
        <v>1041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IFERROR(__xludf.DUMMYFUNCTION("""COMPUTED_VALUE"""),1086.8)</f>
        <v>1086.8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IFERROR(__xludf.DUMMYFUNCTION("""COMPUTED_VALUE"""),1080.1)</f>
        <v>1080.1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IFERROR(__xludf.DUMMYFUNCTION("""COMPUTED_VALUE"""),1097.75)</f>
        <v>1097.75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IFERROR(__xludf.DUMMYFUNCTION("""COMPUTED_VALUE"""),1084.95)</f>
        <v>1084.95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IFERROR(__xludf.DUMMYFUNCTION("""COMPUTED_VALUE"""),1125.55)</f>
        <v>1125.55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IFERROR(__xludf.DUMMYFUNCTION("""COMPUTED_VALUE"""),1122.95)</f>
        <v>1122.95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IFERROR(__xludf.DUMMYFUNCTION("""COMPUTED_VALUE"""),1104.95)</f>
        <v>1104.95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IFERROR(__xludf.DUMMYFUNCTION("""COMPUTED_VALUE"""),1111.65)</f>
        <v>1111.65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IFERROR(__xludf.DUMMYFUNCTION("""COMPUTED_VALUE"""),1113.95)</f>
        <v>1113.95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IFERROR(__xludf.DUMMYFUNCTION("""COMPUTED_VALUE"""),1119.25)</f>
        <v>1119.25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IFERROR(__xludf.DUMMYFUNCTION("""COMPUTED_VALUE"""),1159.0)</f>
        <v>1159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IFERROR(__xludf.DUMMYFUNCTION("""COMPUTED_VALUE"""),1150.8)</f>
        <v>1150.8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IFERROR(__xludf.DUMMYFUNCTION("""COMPUTED_VALUE"""),1143.7)</f>
        <v>1143.7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IFERROR(__xludf.DUMMYFUNCTION("""COMPUTED_VALUE"""),1138.6)</f>
        <v>1138.6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IFERROR(__xludf.DUMMYFUNCTION("""COMPUTED_VALUE"""),1146.8)</f>
        <v>1146.8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IFERROR(__xludf.DUMMYFUNCTION("""COMPUTED_VALUE"""),1161.7)</f>
        <v>1161.7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IFERROR(__xludf.DUMMYFUNCTION("""COMPUTED_VALUE"""),1145.65)</f>
        <v>1145.65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IFERROR(__xludf.DUMMYFUNCTION("""COMPUTED_VALUE"""),1159.0)</f>
        <v>1159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IFERROR(__xludf.DUMMYFUNCTION("""COMPUTED_VALUE"""),1136.75)</f>
        <v>1136.75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IFERROR(__xludf.DUMMYFUNCTION("""COMPUTED_VALUE"""),1141.05)</f>
        <v>1141.05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IFERROR(__xludf.DUMMYFUNCTION("""COMPUTED_VALUE"""),1122.9)</f>
        <v>1122.9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IFERROR(__xludf.DUMMYFUNCTION("""COMPUTED_VALUE"""),1118.0)</f>
        <v>1118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IFERROR(__xludf.DUMMYFUNCTION("""COMPUTED_VALUE"""),1129.65)</f>
        <v>1129.65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IFERROR(__xludf.DUMMYFUNCTION("""COMPUTED_VALUE"""),1162.75)</f>
        <v>1162.75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IFERROR(__xludf.DUMMYFUNCTION("""COMPUTED_VALUE"""),1150.75)</f>
        <v>1150.75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IFERROR(__xludf.DUMMYFUNCTION("""COMPUTED_VALUE"""),1163.55)</f>
        <v>1163.55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IFERROR(__xludf.DUMMYFUNCTION("""COMPUTED_VALUE"""),1166.2)</f>
        <v>1166.2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IFERROR(__xludf.DUMMYFUNCTION("""COMPUTED_VALUE"""),1137.9)</f>
        <v>1137.9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IFERROR(__xludf.DUMMYFUNCTION("""COMPUTED_VALUE"""),1129.25)</f>
        <v>1129.25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IFERROR(__xludf.DUMMYFUNCTION("""COMPUTED_VALUE"""),1122.2)</f>
        <v>1122.2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IFERROR(__xludf.DUMMYFUNCTION("""COMPUTED_VALUE"""),1137.8)</f>
        <v>1137.8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IFERROR(__xludf.DUMMYFUNCTION("""COMPUTED_VALUE"""),1135.6)</f>
        <v>1135.6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IFERROR(__xludf.DUMMYFUNCTION("""COMPUTED_VALUE"""),1131.4)</f>
        <v>1131.4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IFERROR(__xludf.DUMMYFUNCTION("""COMPUTED_VALUE"""),1147.45)</f>
        <v>1147.45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IFERROR(__xludf.DUMMYFUNCTION("""COMPUTED_VALUE"""),1155.0)</f>
        <v>1155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IFERROR(__xludf.DUMMYFUNCTION("""COMPUTED_VALUE"""),1154.4)</f>
        <v>1154.4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IFERROR(__xludf.DUMMYFUNCTION("""COMPUTED_VALUE"""),1160.75)</f>
        <v>1160.75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IFERROR(__xludf.DUMMYFUNCTION("""COMPUTED_VALUE"""),1159.5)</f>
        <v>1159.5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IFERROR(__xludf.DUMMYFUNCTION("""COMPUTED_VALUE"""),1160.3)</f>
        <v>1160.3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IFERROR(__xludf.DUMMYFUNCTION("""COMPUTED_VALUE"""),1177.1)</f>
        <v>1177.1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IFERROR(__xludf.DUMMYFUNCTION("""COMPUTED_VALUE"""),1183.6)</f>
        <v>1183.6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IFERROR(__xludf.DUMMYFUNCTION("""COMPUTED_VALUE"""),1167.95)</f>
        <v>1167.95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IFERROR(__xludf.DUMMYFUNCTION("""COMPUTED_VALUE"""),1190.05)</f>
        <v>1190.05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IFERROR(__xludf.DUMMYFUNCTION("""COMPUTED_VALUE"""),1201.0)</f>
        <v>1201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IFERROR(__xludf.DUMMYFUNCTION("""COMPUTED_VALUE"""),1203.25)</f>
        <v>1203.25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IFERROR(__xludf.DUMMYFUNCTION("""COMPUTED_VALUE"""),1200.6)</f>
        <v>1200.6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IFERROR(__xludf.DUMMYFUNCTION("""COMPUTED_VALUE"""),1220.05)</f>
        <v>1220.05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IFERROR(__xludf.DUMMYFUNCTION("""COMPUTED_VALUE"""),1261.55)</f>
        <v>1261.55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IFERROR(__xludf.DUMMYFUNCTION("""COMPUTED_VALUE"""),1220.65)</f>
        <v>1220.65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IFERROR(__xludf.DUMMYFUNCTION("""COMPUTED_VALUE"""),1215.2)</f>
        <v>1215.2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IFERROR(__xludf.DUMMYFUNCTION("""COMPUTED_VALUE"""),1178.95)</f>
        <v>1178.95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IFERROR(__xludf.DUMMYFUNCTION("""COMPUTED_VALUE"""),1198.35)</f>
        <v>1198.35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IFERROR(__xludf.DUMMYFUNCTION("""COMPUTED_VALUE"""),1212.15)</f>
        <v>1212.15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IFERROR(__xludf.DUMMYFUNCTION("""COMPUTED_VALUE"""),1186.95)</f>
        <v>1186.95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IFERROR(__xludf.DUMMYFUNCTION("""COMPUTED_VALUE"""),1146.25)</f>
        <v>1146.25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IFERROR(__xludf.DUMMYFUNCTION("""COMPUTED_VALUE"""),1124.05)</f>
        <v>1124.05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IFERROR(__xludf.DUMMYFUNCTION("""COMPUTED_VALUE"""),1133.95)</f>
        <v>1133.95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IFERROR(__xludf.DUMMYFUNCTION("""COMPUTED_VALUE"""),1122.75)</f>
        <v>1122.75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IFERROR(__xludf.DUMMYFUNCTION("""COMPUTED_VALUE"""),1112.55)</f>
        <v>1112.55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IFERROR(__xludf.DUMMYFUNCTION("""COMPUTED_VALUE"""),1091.05)</f>
        <v>1091.05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IFERROR(__xludf.DUMMYFUNCTION("""COMPUTED_VALUE"""),1096.2)</f>
        <v>1096.2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IFERROR(__xludf.DUMMYFUNCTION("""COMPUTED_VALUE"""),1086.9)</f>
        <v>1086.9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IFERROR(__xludf.DUMMYFUNCTION("""COMPUTED_VALUE"""),1131.15)</f>
        <v>1131.15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IFERROR(__xludf.DUMMYFUNCTION("""COMPUTED_VALUE"""),1119.5)</f>
        <v>1119.5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IFERROR(__xludf.DUMMYFUNCTION("""COMPUTED_VALUE"""),1117.95)</f>
        <v>1117.95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IFERROR(__xludf.DUMMYFUNCTION("""COMPUTED_VALUE"""),1115.55)</f>
        <v>1115.55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IFERROR(__xludf.DUMMYFUNCTION("""COMPUTED_VALUE"""),1137.35)</f>
        <v>1137.35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IFERROR(__xludf.DUMMYFUNCTION("""COMPUTED_VALUE"""),1125.6)</f>
        <v>1125.6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IFERROR(__xludf.DUMMYFUNCTION("""COMPUTED_VALUE"""),1145.3)</f>
        <v>1145.3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IFERROR(__xludf.DUMMYFUNCTION("""COMPUTED_VALUE"""),1149.45)</f>
        <v>1149.45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IFERROR(__xludf.DUMMYFUNCTION("""COMPUTED_VALUE"""),1130.65)</f>
        <v>1130.65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IFERROR(__xludf.DUMMYFUNCTION("""COMPUTED_VALUE"""),1135.65)</f>
        <v>1135.65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IFERROR(__xludf.DUMMYFUNCTION("""COMPUTED_VALUE"""),1134.55)</f>
        <v>1134.55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IFERROR(__xludf.DUMMYFUNCTION("""COMPUTED_VALUE"""),1138.1)</f>
        <v>1138.1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IFERROR(__xludf.DUMMYFUNCTION("""COMPUTED_VALUE"""),1170.95)</f>
        <v>1170.95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IFERROR(__xludf.DUMMYFUNCTION("""COMPUTED_VALUE"""),1173.35)</f>
        <v>1173.35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IFERROR(__xludf.DUMMYFUNCTION("""COMPUTED_VALUE"""),1110.15)</f>
        <v>1110.15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IFERROR(__xludf.DUMMYFUNCTION("""COMPUTED_VALUE"""),1106.25)</f>
        <v>1106.25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IFERROR(__xludf.DUMMYFUNCTION("""COMPUTED_VALUE"""),1102.65)</f>
        <v>1102.65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IFERROR(__xludf.DUMMYFUNCTION("""COMPUTED_VALUE"""),1098.5)</f>
        <v>1098.5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IFERROR(__xludf.DUMMYFUNCTION("""COMPUTED_VALUE"""),1108.35)</f>
        <v>1108.35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IFERROR(__xludf.DUMMYFUNCTION("""COMPUTED_VALUE"""),1091.15)</f>
        <v>1091.15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IFERROR(__xludf.DUMMYFUNCTION("""COMPUTED_VALUE"""),1094.3)</f>
        <v>1094.3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IFERROR(__xludf.DUMMYFUNCTION("""COMPUTED_VALUE"""),1098.15)</f>
        <v>1098.15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IFERROR(__xludf.DUMMYFUNCTION("""COMPUTED_VALUE"""),1099.4)</f>
        <v>1099.4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IFERROR(__xludf.DUMMYFUNCTION("""COMPUTED_VALUE"""),1115.05)</f>
        <v>1115.05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IFERROR(__xludf.DUMMYFUNCTION("""COMPUTED_VALUE"""),1085.05)</f>
        <v>1085.05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IFERROR(__xludf.DUMMYFUNCTION("""COMPUTED_VALUE"""),1090.95)</f>
        <v>1090.95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IFERROR(__xludf.DUMMYFUNCTION("""COMPUTED_VALUE"""),1096.95)</f>
        <v>1096.95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IFERROR(__xludf.DUMMYFUNCTION("""COMPUTED_VALUE"""),1085.45)</f>
        <v>1085.45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IFERROR(__xludf.DUMMYFUNCTION("""COMPUTED_VALUE"""),1068.9)</f>
        <v>1068.9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IFERROR(__xludf.DUMMYFUNCTION("""COMPUTED_VALUE"""),1099.75)</f>
        <v>1099.75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IFERROR(__xludf.DUMMYFUNCTION("""COMPUTED_VALUE"""),1095.2)</f>
        <v>1095.2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IFERROR(__xludf.DUMMYFUNCTION("""COMPUTED_VALUE"""),1093.95)</f>
        <v>1093.95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IFERROR(__xludf.DUMMYFUNCTION("""COMPUTED_VALUE"""),1120.35)</f>
        <v>1120.35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IFERROR(__xludf.DUMMYFUNCTION("""COMPUTED_VALUE"""),1117.95)</f>
        <v>1117.95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IFERROR(__xludf.DUMMYFUNCTION("""COMPUTED_VALUE"""),1098.25)</f>
        <v>1098.25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IFERROR(__xludf.DUMMYFUNCTION("""COMPUTED_VALUE"""),1087.9)</f>
        <v>1087.9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IFERROR(__xludf.DUMMYFUNCTION("""COMPUTED_VALUE"""),1095.55)</f>
        <v>1095.55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IFERROR(__xludf.DUMMYFUNCTION("""COMPUTED_VALUE"""),1071.3)</f>
        <v>1071.3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IFERROR(__xludf.DUMMYFUNCTION("""COMPUTED_VALUE"""),1067.2)</f>
        <v>1067.2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IFERROR(__xludf.DUMMYFUNCTION("""COMPUTED_VALUE"""),1060.25)</f>
        <v>1060.25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IFERROR(__xludf.DUMMYFUNCTION("""COMPUTED_VALUE"""),1069.15)</f>
        <v>1069.15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IFERROR(__xludf.DUMMYFUNCTION("""COMPUTED_VALUE"""),1087.0)</f>
        <v>1087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IFERROR(__xludf.DUMMYFUNCTION("""COMPUTED_VALUE"""),1142.4)</f>
        <v>1142.4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IFERROR(__xludf.DUMMYFUNCTION("""COMPUTED_VALUE"""),1139.9)</f>
        <v>1139.9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IFERROR(__xludf.DUMMYFUNCTION("""COMPUTED_VALUE"""),1135.65)</f>
        <v>1135.65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IFERROR(__xludf.DUMMYFUNCTION("""COMPUTED_VALUE"""),1133.05)</f>
        <v>1133.05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IFERROR(__xludf.DUMMYFUNCTION("""COMPUTED_VALUE"""),1135.6)</f>
        <v>1135.6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IFERROR(__xludf.DUMMYFUNCTION("""COMPUTED_VALUE"""),1124.65)</f>
        <v>1124.65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IFERROR(__xludf.DUMMYFUNCTION("""COMPUTED_VALUE"""),1114.6)</f>
        <v>1114.6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IFERROR(__xludf.DUMMYFUNCTION("""COMPUTED_VALUE"""),1112.45)</f>
        <v>1112.45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IFERROR(__xludf.DUMMYFUNCTION("""COMPUTED_VALUE"""),1126.9)</f>
        <v>1126.9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IFERROR(__xludf.DUMMYFUNCTION("""COMPUTED_VALUE"""),1105.6)</f>
        <v>1105.6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IFERROR(__xludf.DUMMYFUNCTION("""COMPUTED_VALUE"""),1103.25)</f>
        <v>1103.25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IFERROR(__xludf.DUMMYFUNCTION("""COMPUTED_VALUE"""),1084.9)</f>
        <v>1084.9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IFERROR(__xludf.DUMMYFUNCTION("""COMPUTED_VALUE"""),1101.95)</f>
        <v>1101.95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IFERROR(__xludf.DUMMYFUNCTION("""COMPUTED_VALUE"""),1094.6)</f>
        <v>1094.6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IFERROR(__xludf.DUMMYFUNCTION("""COMPUTED_VALUE"""),1086.9)</f>
        <v>1086.9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IFERROR(__xludf.DUMMYFUNCTION("""COMPUTED_VALUE"""),1085.6)</f>
        <v>1085.6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IFERROR(__xludf.DUMMYFUNCTION("""COMPUTED_VALUE"""),1097.45)</f>
        <v>1097.45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IFERROR(__xludf.DUMMYFUNCTION("""COMPUTED_VALUE"""),1094.55)</f>
        <v>1094.55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IFERROR(__xludf.DUMMYFUNCTION("""COMPUTED_VALUE"""),1105.0)</f>
        <v>1105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IFERROR(__xludf.DUMMYFUNCTION("""COMPUTED_VALUE"""),1146.35)</f>
        <v>1146.35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IFERROR(__xludf.DUMMYFUNCTION("""COMPUTED_VALUE"""),1135.2)</f>
        <v>1135.2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IFERROR(__xludf.DUMMYFUNCTION("""COMPUTED_VALUE"""),1137.4)</f>
        <v>1137.4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IFERROR(__xludf.DUMMYFUNCTION("""COMPUTED_VALUE"""),1150.8)</f>
        <v>1150.8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IFERROR(__xludf.DUMMYFUNCTION("""COMPUTED_VALUE"""),1142.2)</f>
        <v>1142.2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IFERROR(__xludf.DUMMYFUNCTION("""COMPUTED_VALUE"""),1150.8)</f>
        <v>1150.8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IFERROR(__xludf.DUMMYFUNCTION("""COMPUTED_VALUE"""),1131.4)</f>
        <v>1131.4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IFERROR(__xludf.DUMMYFUNCTION("""COMPUTED_VALUE"""),1152.25)</f>
        <v>1152.25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IFERROR(__xludf.DUMMYFUNCTION("""COMPUTED_VALUE"""),1148.8)</f>
        <v>1148.8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IFERROR(__xludf.DUMMYFUNCTION("""COMPUTED_VALUE"""),1176.25)</f>
        <v>1176.25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IFERROR(__xludf.DUMMYFUNCTION("""COMPUTED_VALUE"""),1193.4)</f>
        <v>1193.4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IFERROR(__xludf.DUMMYFUNCTION("""COMPUTED_VALUE"""),1188.0)</f>
        <v>1188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IFERROR(__xludf.DUMMYFUNCTION("""COMPUTED_VALUE"""),1204.8)</f>
        <v>1204.8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IFERROR(__xludf.DUMMYFUNCTION("""COMPUTED_VALUE"""),1256.9)</f>
        <v>1256.9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IFERROR(__xludf.DUMMYFUNCTION("""COMPUTED_VALUE"""),1231.25)</f>
        <v>1231.25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IFERROR(__xludf.DUMMYFUNCTION("""COMPUTED_VALUE"""),1223.6)</f>
        <v>1223.6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IFERROR(__xludf.DUMMYFUNCTION("""COMPUTED_VALUE"""),1213.65)</f>
        <v>1213.65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IFERROR(__xludf.DUMMYFUNCTION("""COMPUTED_VALUE"""),1201.4)</f>
        <v>1201.4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IFERROR(__xludf.DUMMYFUNCTION("""COMPUTED_VALUE"""),1194.9)</f>
        <v>1194.9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IFERROR(__xludf.DUMMYFUNCTION("""COMPUTED_VALUE"""),1188.95)</f>
        <v>1188.95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IFERROR(__xludf.DUMMYFUNCTION("""COMPUTED_VALUE"""),1208.35)</f>
        <v>1208.35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IFERROR(__xludf.DUMMYFUNCTION("""COMPUTED_VALUE"""),1193.65)</f>
        <v>1193.65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IFERROR(__xludf.DUMMYFUNCTION("""COMPUTED_VALUE"""),1199.4)</f>
        <v>1199.4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IFERROR(__xludf.DUMMYFUNCTION("""COMPUTED_VALUE"""),1185.6)</f>
        <v>1185.6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IFERROR(__xludf.DUMMYFUNCTION("""COMPUTED_VALUE"""),1199.6)</f>
        <v>1199.6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IFERROR(__xludf.DUMMYFUNCTION("""COMPUTED_VALUE"""),1178.3)</f>
        <v>1178.3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IFERROR(__xludf.DUMMYFUNCTION("""COMPUTED_VALUE"""),1186.15)</f>
        <v>1186.15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IFERROR(__xludf.DUMMYFUNCTION("""COMPUTED_VALUE"""),1170.8)</f>
        <v>1170.8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IFERROR(__xludf.DUMMYFUNCTION("""COMPUTED_VALUE"""),1178.8)</f>
        <v>1178.8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IFERROR(__xludf.DUMMYFUNCTION("""COMPUTED_VALUE"""),1167.55)</f>
        <v>1167.55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IFERROR(__xludf.DUMMYFUNCTION("""COMPUTED_VALUE"""),1187.75)</f>
        <v>1187.75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IFERROR(__xludf.DUMMYFUNCTION("""COMPUTED_VALUE"""),1177.4)</f>
        <v>1177.4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IFERROR(__xludf.DUMMYFUNCTION("""COMPUTED_VALUE"""),1171.2)</f>
        <v>1171.2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IFERROR(__xludf.DUMMYFUNCTION("""COMPUTED_VALUE"""),1177.55)</f>
        <v>1177.55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IFERROR(__xludf.DUMMYFUNCTION("""COMPUTED_VALUE"""),1205.8)</f>
        <v>1205.8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IFERROR(__xludf.DUMMYFUNCTION("""COMPUTED_VALUE"""),1196.8)</f>
        <v>1196.8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IFERROR(__xludf.DUMMYFUNCTION("""COMPUTED_VALUE"""),1220.05)</f>
        <v>1220.05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IFERROR(__xludf.DUMMYFUNCTION("""COMPUTED_VALUE"""),1209.6)</f>
        <v>1209.6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IFERROR(__xludf.DUMMYFUNCTION("""COMPUTED_VALUE"""),1201.15)</f>
        <v>1201.15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IFERROR(__xludf.DUMMYFUNCTION("""COMPUTED_VALUE"""),1198.45)</f>
        <v>1198.45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IFERROR(__xludf.DUMMYFUNCTION("""COMPUTED_VALUE"""),1200.15)</f>
        <v>1200.15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IFERROR(__xludf.DUMMYFUNCTION("""COMPUTED_VALUE"""),1199.7)</f>
        <v>1199.7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IFERROR(__xludf.DUMMYFUNCTION("""COMPUTED_VALUE"""),1199.0)</f>
        <v>1199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IFERROR(__xludf.DUMMYFUNCTION("""COMPUTED_VALUE"""),1194.95)</f>
        <v>1194.95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IFERROR(__xludf.DUMMYFUNCTION("""COMPUTED_VALUE"""),1188.65)</f>
        <v>1188.65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IFERROR(__xludf.DUMMYFUNCTION("""COMPUTED_VALUE"""),1173.85)</f>
        <v>1173.85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IFERROR(__xludf.DUMMYFUNCTION("""COMPUTED_VALUE"""),1192.05)</f>
        <v>1192.05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IFERROR(__xludf.DUMMYFUNCTION("""COMPUTED_VALUE"""),1204.15)</f>
        <v>1204.15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IFERROR(__xludf.DUMMYFUNCTION("""COMPUTED_VALUE"""),1204.4)</f>
        <v>1204.4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IFERROR(__xludf.DUMMYFUNCTION("""COMPUTED_VALUE"""),1222.75)</f>
        <v>1222.75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IFERROR(__xludf.DUMMYFUNCTION("""COMPUTED_VALUE"""),1210.3)</f>
        <v>1210.3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IFERROR(__xludf.DUMMYFUNCTION("""COMPUTED_VALUE"""),1218.5)</f>
        <v>1218.5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IFERROR(__xludf.DUMMYFUNCTION("""COMPUTED_VALUE"""),1220.25)</f>
        <v>1220.25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IFERROR(__xludf.DUMMYFUNCTION("""COMPUTED_VALUE"""),1200.85)</f>
        <v>1200.85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IFERROR(__xludf.DUMMYFUNCTION("""COMPUTED_VALUE"""),1215.25)</f>
        <v>1215.25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IFERROR(__xludf.DUMMYFUNCTION("""COMPUTED_VALUE"""),1216.85)</f>
        <v>1216.85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IFERROR(__xludf.DUMMYFUNCTION("""COMPUTED_VALUE"""),1211.55)</f>
        <v>1211.55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IFERROR(__xludf.DUMMYFUNCTION("""COMPUTED_VALUE"""),1211.65)</f>
        <v>1211.65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IFERROR(__xludf.DUMMYFUNCTION("""COMPUTED_VALUE"""),1189.6)</f>
        <v>1189.6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IFERROR(__xludf.DUMMYFUNCTION("""COMPUTED_VALUE"""),1213.45)</f>
        <v>1213.45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IFERROR(__xludf.DUMMYFUNCTION("""COMPUTED_VALUE"""),1201.55)</f>
        <v>1201.55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IFERROR(__xludf.DUMMYFUNCTION("""COMPUTED_VALUE"""),1196.95)</f>
        <v>1196.95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IFERROR(__xludf.DUMMYFUNCTION("""COMPUTED_VALUE"""),1196.25)</f>
        <v>1196.25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IFERROR(__xludf.DUMMYFUNCTION("""COMPUTED_VALUE"""),1152.75)</f>
        <v>1152.75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IFERROR(__xludf.DUMMYFUNCTION("""COMPUTED_VALUE"""),1130.4)</f>
        <v>1130.4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IFERROR(__xludf.DUMMYFUNCTION("""COMPUTED_VALUE"""),1111.4)</f>
        <v>1111.4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IFERROR(__xludf.DUMMYFUNCTION("""COMPUTED_VALUE"""),1119.05)</f>
        <v>1119.05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IFERROR(__xludf.DUMMYFUNCTION("""COMPUTED_VALUE"""),1117.8)</f>
        <v>1117.8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IFERROR(__xludf.DUMMYFUNCTION("""COMPUTED_VALUE"""),1114.15)</f>
        <v>1114.15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IFERROR(__xludf.DUMMYFUNCTION("""COMPUTED_VALUE"""),1113.1)</f>
        <v>1113.1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IFERROR(__xludf.DUMMYFUNCTION("""COMPUTED_VALUE"""),1113.55)</f>
        <v>1113.55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IFERROR(__xludf.DUMMYFUNCTION("""COMPUTED_VALUE"""),1115.25)</f>
        <v>1115.25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IFERROR(__xludf.DUMMYFUNCTION("""COMPUTED_VALUE"""),1113.95)</f>
        <v>1113.95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IFERROR(__xludf.DUMMYFUNCTION("""COMPUTED_VALUE"""),1090.15)</f>
        <v>1090.15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IFERROR(__xludf.DUMMYFUNCTION("""COMPUTED_VALUE"""),1093.25)</f>
        <v>1093.25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IFERROR(__xludf.DUMMYFUNCTION("""COMPUTED_VALUE"""),1017.05)</f>
        <v>1017.05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IFERROR(__xludf.DUMMYFUNCTION("""COMPUTED_VALUE"""),998.25)</f>
        <v>998.25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IFERROR(__xludf.DUMMYFUNCTION("""COMPUTED_VALUE"""),1014.55)</f>
        <v>1014.55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IFERROR(__xludf.DUMMYFUNCTION("""COMPUTED_VALUE"""),996.45)</f>
        <v>996.45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IFERROR(__xludf.DUMMYFUNCTION("""COMPUTED_VALUE"""),973.05)</f>
        <v>973.05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IFERROR(__xludf.DUMMYFUNCTION("""COMPUTED_VALUE"""),975.9)</f>
        <v>975.9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IFERROR(__xludf.DUMMYFUNCTION("""COMPUTED_VALUE"""),992.05)</f>
        <v>992.05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IFERROR(__xludf.DUMMYFUNCTION("""COMPUTED_VALUE"""),1022.7)</f>
        <v>1022.7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IFERROR(__xludf.DUMMYFUNCTION("""COMPUTED_VALUE"""),1002.55)</f>
        <v>1002.55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IFERROR(__xludf.DUMMYFUNCTION("""COMPUTED_VALUE"""),994.6)</f>
        <v>994.6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IFERROR(__xludf.DUMMYFUNCTION("""COMPUTED_VALUE"""),1000.75)</f>
        <v>1000.75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IFERROR(__xludf.DUMMYFUNCTION("""COMPUTED_VALUE"""),1007.05)</f>
        <v>1007.05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IFERROR(__xludf.DUMMYFUNCTION("""COMPUTED_VALUE"""),984.85)</f>
        <v>984.85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IFERROR(__xludf.DUMMYFUNCTION("""COMPUTED_VALUE"""),992.95)</f>
        <v>992.95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IFERROR(__xludf.DUMMYFUNCTION("""COMPUTED_VALUE"""),975.95)</f>
        <v>975.95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IFERROR(__xludf.DUMMYFUNCTION("""COMPUTED_VALUE"""),967.55)</f>
        <v>967.55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IFERROR(__xludf.DUMMYFUNCTION("""COMPUTED_VALUE"""),952.75)</f>
        <v>952.75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IFERROR(__xludf.DUMMYFUNCTION("""COMPUTED_VALUE"""),925.0)</f>
        <v>925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IFERROR(__xludf.DUMMYFUNCTION("""COMPUTED_VALUE"""),930.75)</f>
        <v>930.75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IFERROR(__xludf.DUMMYFUNCTION("""COMPUTED_VALUE"""),917.15)</f>
        <v>917.15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IFERROR(__xludf.DUMMYFUNCTION("""COMPUTED_VALUE"""),911.7)</f>
        <v>911.7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IFERROR(__xludf.DUMMYFUNCTION("""COMPUTED_VALUE"""),945.2)</f>
        <v>945.2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IFERROR(__xludf.DUMMYFUNCTION("""COMPUTED_VALUE"""),955.7)</f>
        <v>955.7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IFERROR(__xludf.DUMMYFUNCTION("""COMPUTED_VALUE"""),963.55)</f>
        <v>963.55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IFERROR(__xludf.DUMMYFUNCTION("""COMPUTED_VALUE"""),960.05)</f>
        <v>960.05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IFERROR(__xludf.DUMMYFUNCTION("""COMPUTED_VALUE"""),941.05)</f>
        <v>941.05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IFERROR(__xludf.DUMMYFUNCTION("""COMPUTED_VALUE"""),958.65)</f>
        <v>958.65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IFERROR(__xludf.DUMMYFUNCTION("""COMPUTED_VALUE"""),957.0)</f>
        <v>957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IFERROR(__xludf.DUMMYFUNCTION("""COMPUTED_VALUE"""),955.0)</f>
        <v>955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IFERROR(__xludf.DUMMYFUNCTION("""COMPUTED_VALUE"""),961.2)</f>
        <v>961.2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IFERROR(__xludf.DUMMYFUNCTION("""COMPUTED_VALUE"""),966.45)</f>
        <v>966.45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IFERROR(__xludf.DUMMYFUNCTION("""COMPUTED_VALUE"""),974.45)</f>
        <v>974.45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IFERROR(__xludf.DUMMYFUNCTION("""COMPUTED_VALUE"""),933.95)</f>
        <v>933.95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IFERROR(__xludf.DUMMYFUNCTION("""COMPUTED_VALUE"""),926.75)</f>
        <v>926.75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IFERROR(__xludf.DUMMYFUNCTION("""COMPUTED_VALUE"""),935.05)</f>
        <v>935.05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IFERROR(__xludf.DUMMYFUNCTION("""COMPUTED_VALUE"""),921.25)</f>
        <v>921.25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IFERROR(__xludf.DUMMYFUNCTION("""COMPUTED_VALUE"""),929.7)</f>
        <v>929.7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IFERROR(__xludf.DUMMYFUNCTION("""COMPUTED_VALUE"""),920.35)</f>
        <v>920.35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IFERROR(__xludf.DUMMYFUNCTION("""COMPUTED_VALUE"""),904.9)</f>
        <v>904.9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IFERROR(__xludf.DUMMYFUNCTION("""COMPUTED_VALUE"""),909.35)</f>
        <v>909.35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IFERROR(__xludf.DUMMYFUNCTION("""COMPUTED_VALUE"""),907.1)</f>
        <v>907.1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IFERROR(__xludf.DUMMYFUNCTION("""COMPUTED_VALUE"""),889.45)</f>
        <v>889.45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IFERROR(__xludf.DUMMYFUNCTION("""COMPUTED_VALUE"""),902.75)</f>
        <v>902.75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IFERROR(__xludf.DUMMYFUNCTION("""COMPUTED_VALUE"""),907.3)</f>
        <v>907.3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IFERROR(__xludf.DUMMYFUNCTION("""COMPUTED_VALUE"""),900.95)</f>
        <v>900.95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IFERROR(__xludf.DUMMYFUNCTION("""COMPUTED_VALUE"""),907.95)</f>
        <v>907.95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IFERROR(__xludf.DUMMYFUNCTION("""COMPUTED_VALUE"""),903.5)</f>
        <v>903.5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IFERROR(__xludf.DUMMYFUNCTION("""COMPUTED_VALUE"""),914.7)</f>
        <v>914.7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IFERROR(__xludf.DUMMYFUNCTION("""COMPUTED_VALUE"""),920.3)</f>
        <v>920.3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IFERROR(__xludf.DUMMYFUNCTION("""COMPUTED_VALUE"""),929.65)</f>
        <v>929.65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IFERROR(__xludf.DUMMYFUNCTION("""COMPUTED_VALUE"""),939.45)</f>
        <v>939.45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IFERROR(__xludf.DUMMYFUNCTION("""COMPUTED_VALUE"""),946.9)</f>
        <v>946.9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IFERROR(__xludf.DUMMYFUNCTION("""COMPUTED_VALUE"""),955.0)</f>
        <v>955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IFERROR(__xludf.DUMMYFUNCTION("""COMPUTED_VALUE"""),961.6)</f>
        <v>961.6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IFERROR(__xludf.DUMMYFUNCTION("""COMPUTED_VALUE"""),970.1)</f>
        <v>970.1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IFERROR(__xludf.DUMMYFUNCTION("""COMPUTED_VALUE"""),972.8)</f>
        <v>972.8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IFERROR(__xludf.DUMMYFUNCTION("""COMPUTED_VALUE"""),965.45)</f>
        <v>965.45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IFERROR(__xludf.DUMMYFUNCTION("""COMPUTED_VALUE"""),963.15)</f>
        <v>963.15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IFERROR(__xludf.DUMMYFUNCTION("""COMPUTED_VALUE"""),955.55)</f>
        <v>955.55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IFERROR(__xludf.DUMMYFUNCTION("""COMPUTED_VALUE"""),937.7)</f>
        <v>937.7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IFERROR(__xludf.DUMMYFUNCTION("""COMPUTED_VALUE"""),954.45)</f>
        <v>954.45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IFERROR(__xludf.DUMMYFUNCTION("""COMPUTED_VALUE"""),960.3)</f>
        <v>960.3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IFERROR(__xludf.DUMMYFUNCTION("""COMPUTED_VALUE"""),972.1)</f>
        <v>972.1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IFERROR(__xludf.DUMMYFUNCTION("""COMPUTED_VALUE"""),967.4)</f>
        <v>967.4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IFERROR(__xludf.DUMMYFUNCTION("""COMPUTED_VALUE"""),983.9)</f>
        <v>983.9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IFERROR(__xludf.DUMMYFUNCTION("""COMPUTED_VALUE"""),992.35)</f>
        <v>992.35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IFERROR(__xludf.DUMMYFUNCTION("""COMPUTED_VALUE"""),965.8)</f>
        <v>965.8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IFERROR(__xludf.DUMMYFUNCTION("""COMPUTED_VALUE"""),961.25)</f>
        <v>961.25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IFERROR(__xludf.DUMMYFUNCTION("""COMPUTED_VALUE"""),960.5)</f>
        <v>960.5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IFERROR(__xludf.DUMMYFUNCTION("""COMPUTED_VALUE"""),966.7)</f>
        <v>966.7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IFERROR(__xludf.DUMMYFUNCTION("""COMPUTED_VALUE"""),1024.65)</f>
        <v>1024.65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IFERROR(__xludf.DUMMYFUNCTION("""COMPUTED_VALUE"""),1036.3)</f>
        <v>1036.3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IFERROR(__xludf.DUMMYFUNCTION("""COMPUTED_VALUE"""),1034.2)</f>
        <v>1034.2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IFERROR(__xludf.DUMMYFUNCTION("""COMPUTED_VALUE"""),1015.3)</f>
        <v>1015.3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IFERROR(__xludf.DUMMYFUNCTION("""COMPUTED_VALUE"""),1023.35)</f>
        <v>1023.35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IFERROR(__xludf.DUMMYFUNCTION("""COMPUTED_VALUE"""),1021.2)</f>
        <v>1021.2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IFERROR(__xludf.DUMMYFUNCTION("""COMPUTED_VALUE"""),1027.5)</f>
        <v>1027.5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IFERROR(__xludf.DUMMYFUNCTION("""COMPUTED_VALUE"""),1013.8)</f>
        <v>1013.8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IFERROR(__xludf.DUMMYFUNCTION("""COMPUTED_VALUE"""),1029.75)</f>
        <v>1029.75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IFERROR(__xludf.DUMMYFUNCTION("""COMPUTED_VALUE"""),1022.8)</f>
        <v>1022.8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IFERROR(__xludf.DUMMYFUNCTION("""COMPUTED_VALUE"""),1022.55)</f>
        <v>1022.55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IFERROR(__xludf.DUMMYFUNCTION("""COMPUTED_VALUE"""),1023.25)</f>
        <v>1023.25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IFERROR(__xludf.DUMMYFUNCTION("""COMPUTED_VALUE"""),1026.95)</f>
        <v>1026.95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IFERROR(__xludf.DUMMYFUNCTION("""COMPUTED_VALUE"""),1025.3)</f>
        <v>1025.3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IFERROR(__xludf.DUMMYFUNCTION("""COMPUTED_VALUE"""),1008.9)</f>
        <v>1008.9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IFERROR(__xludf.DUMMYFUNCTION("""COMPUTED_VALUE"""),1004.0)</f>
        <v>1004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IFERROR(__xludf.DUMMYFUNCTION("""COMPUTED_VALUE"""),1002.4)</f>
        <v>1002.4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IFERROR(__xludf.DUMMYFUNCTION("""COMPUTED_VALUE"""),1004.85)</f>
        <v>1004.85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IFERROR(__xludf.DUMMYFUNCTION("""COMPUTED_VALUE"""),1008.0)</f>
        <v>1008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IFERROR(__xludf.DUMMYFUNCTION("""COMPUTED_VALUE"""),963.7)</f>
        <v>963.7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IFERROR(__xludf.DUMMYFUNCTION("""COMPUTED_VALUE"""),953.9)</f>
        <v>953.9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IFERROR(__xludf.DUMMYFUNCTION("""COMPUTED_VALUE"""),954.55)</f>
        <v>954.55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IFERROR(__xludf.DUMMYFUNCTION("""COMPUTED_VALUE"""),956.8)</f>
        <v>956.8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IFERROR(__xludf.DUMMYFUNCTION("""COMPUTED_VALUE"""),958.15)</f>
        <v>958.15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IFERROR(__xludf.DUMMYFUNCTION("""COMPUTED_VALUE"""),962.05)</f>
        <v>962.05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IFERROR(__xludf.DUMMYFUNCTION("""COMPUTED_VALUE"""),957.3)</f>
        <v>957.3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IFERROR(__xludf.DUMMYFUNCTION("""COMPUTED_VALUE"""),959.85)</f>
        <v>959.85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IFERROR(__xludf.DUMMYFUNCTION("""COMPUTED_VALUE"""),945.45)</f>
        <v>945.45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IFERROR(__xludf.DUMMYFUNCTION("""COMPUTED_VALUE"""),946.1)</f>
        <v>946.1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IFERROR(__xludf.DUMMYFUNCTION("""COMPUTED_VALUE"""),941.4)</f>
        <v>941.4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IFERROR(__xludf.DUMMYFUNCTION("""COMPUTED_VALUE"""),946.85)</f>
        <v>946.85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IFERROR(__xludf.DUMMYFUNCTION("""COMPUTED_VALUE"""),949.85)</f>
        <v>949.85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IFERROR(__xludf.DUMMYFUNCTION("""COMPUTED_VALUE"""),965.85)</f>
        <v>965.85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IFERROR(__xludf.DUMMYFUNCTION("""COMPUTED_VALUE"""),961.2)</f>
        <v>961.2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IFERROR(__xludf.DUMMYFUNCTION("""COMPUTED_VALUE"""),970.45)</f>
        <v>970.45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IFERROR(__xludf.DUMMYFUNCTION("""COMPUTED_VALUE"""),970.7)</f>
        <v>970.7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IFERROR(__xludf.DUMMYFUNCTION("""COMPUTED_VALUE"""),959.65)</f>
        <v>959.65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IFERROR(__xludf.DUMMYFUNCTION("""COMPUTED_VALUE"""),973.55)</f>
        <v>973.55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IFERROR(__xludf.DUMMYFUNCTION("""COMPUTED_VALUE"""),1001.9)</f>
        <v>1001.9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IFERROR(__xludf.DUMMYFUNCTION("""COMPUTED_VALUE"""),992.25)</f>
        <v>992.25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IFERROR(__xludf.DUMMYFUNCTION("""COMPUTED_VALUE"""),1062.7)</f>
        <v>1062.7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IFERROR(__xludf.DUMMYFUNCTION("""COMPUTED_VALUE"""),1071.0)</f>
        <v>1071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IFERROR(__xludf.DUMMYFUNCTION("""COMPUTED_VALUE"""),1087.85)</f>
        <v>1087.85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IFERROR(__xludf.DUMMYFUNCTION("""COMPUTED_VALUE"""),1047.35)</f>
        <v>1047.35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IFERROR(__xludf.DUMMYFUNCTION("""COMPUTED_VALUE"""),1069.75)</f>
        <v>1069.75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IFERROR(__xludf.DUMMYFUNCTION("""COMPUTED_VALUE"""),1089.75)</f>
        <v>1089.75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IFERROR(__xludf.DUMMYFUNCTION("""COMPUTED_VALUE"""),1097.9)</f>
        <v>1097.9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IFERROR(__xludf.DUMMYFUNCTION("""COMPUTED_VALUE"""),1103.4)</f>
        <v>1103.4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IFERROR(__xludf.DUMMYFUNCTION("""COMPUTED_VALUE"""),1105.9)</f>
        <v>1105.9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IFERROR(__xludf.DUMMYFUNCTION("""COMPUTED_VALUE"""),1120.2)</f>
        <v>1120.2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IFERROR(__xludf.DUMMYFUNCTION("""COMPUTED_VALUE"""),1121.0)</f>
        <v>1121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IFERROR(__xludf.DUMMYFUNCTION("""COMPUTED_VALUE"""),1136.7)</f>
        <v>1136.7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IFERROR(__xludf.DUMMYFUNCTION("""COMPUTED_VALUE"""),1150.1)</f>
        <v>1150.1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IFERROR(__xludf.DUMMYFUNCTION("""COMPUTED_VALUE"""),1161.3)</f>
        <v>1161.3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IFERROR(__xludf.DUMMYFUNCTION("""COMPUTED_VALUE"""),1155.7)</f>
        <v>1155.7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IFERROR(__xludf.DUMMYFUNCTION("""COMPUTED_VALUE"""),1155.2)</f>
        <v>1155.2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IFERROR(__xludf.DUMMYFUNCTION("""COMPUTED_VALUE"""),1168.9)</f>
        <v>1168.9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IFERROR(__xludf.DUMMYFUNCTION("""COMPUTED_VALUE"""),1165.8)</f>
        <v>1165.8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IFERROR(__xludf.DUMMYFUNCTION("""COMPUTED_VALUE"""),1156.8)</f>
        <v>1156.8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IFERROR(__xludf.DUMMYFUNCTION("""COMPUTED_VALUE"""),1161.5)</f>
        <v>1161.5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IFERROR(__xludf.DUMMYFUNCTION("""COMPUTED_VALUE"""),1155.3)</f>
        <v>1155.3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IFERROR(__xludf.DUMMYFUNCTION("""COMPUTED_VALUE"""),1146.0)</f>
        <v>1146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IFERROR(__xludf.DUMMYFUNCTION("""COMPUTED_VALUE"""),1116.0)</f>
        <v>1116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IFERROR(__xludf.DUMMYFUNCTION("""COMPUTED_VALUE"""),1113.7)</f>
        <v>1113.7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IFERROR(__xludf.DUMMYFUNCTION("""COMPUTED_VALUE"""),1145.6)</f>
        <v>1145.6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IFERROR(__xludf.DUMMYFUNCTION("""COMPUTED_VALUE"""),1118.6)</f>
        <v>1118.6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IFERROR(__xludf.DUMMYFUNCTION("""COMPUTED_VALUE"""),1120.4)</f>
        <v>1120.4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IFERROR(__xludf.DUMMYFUNCTION("""COMPUTED_VALUE"""),1147.2)</f>
        <v>1147.2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IFERROR(__xludf.DUMMYFUNCTION("""COMPUTED_VALUE"""),1168.0)</f>
        <v>1168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IFERROR(__xludf.DUMMYFUNCTION("""COMPUTED_VALUE"""),1149.3)</f>
        <v>1149.3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IFERROR(__xludf.DUMMYFUNCTION("""COMPUTED_VALUE"""),1128.5)</f>
        <v>1128.5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IFERROR(__xludf.DUMMYFUNCTION("""COMPUTED_VALUE"""),1138.8)</f>
        <v>1138.8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IFERROR(__xludf.DUMMYFUNCTION("""COMPUTED_VALUE"""),1126.7)</f>
        <v>1126.7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IFERROR(__xludf.DUMMYFUNCTION("""COMPUTED_VALUE"""),1140.8)</f>
        <v>1140.8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IFERROR(__xludf.DUMMYFUNCTION("""COMPUTED_VALUE"""),1146.3)</f>
        <v>1146.3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IFERROR(__xludf.DUMMYFUNCTION("""COMPUTED_VALUE"""),1138.4)</f>
        <v>1138.4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IFERROR(__xludf.DUMMYFUNCTION("""COMPUTED_VALUE"""),1121.4)</f>
        <v>1121.4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IFERROR(__xludf.DUMMYFUNCTION("""COMPUTED_VALUE"""),1109.8)</f>
        <v>1109.8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IFERROR(__xludf.DUMMYFUNCTION("""COMPUTED_VALUE"""),1106.3)</f>
        <v>1106.3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IFERROR(__xludf.DUMMYFUNCTION("""COMPUTED_VALUE"""),1120.4)</f>
        <v>1120.4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IFERROR(__xludf.DUMMYFUNCTION("""COMPUTED_VALUE"""),1114.6)</f>
        <v>1114.6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IFERROR(__xludf.DUMMYFUNCTION("""COMPUTED_VALUE"""),1124.4)</f>
        <v>1124.4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IFERROR(__xludf.DUMMYFUNCTION("""COMPUTED_VALUE"""),1111.9)</f>
        <v>1111.9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IFERROR(__xludf.DUMMYFUNCTION("""COMPUTED_VALUE"""),1115.6)</f>
        <v>1115.6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IFERROR(__xludf.DUMMYFUNCTION("""COMPUTED_VALUE"""),1121.2)</f>
        <v>1121.2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IFERROR(__xludf.DUMMYFUNCTION("""COMPUTED_VALUE"""),1115.1)</f>
        <v>1115.1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IFERROR(__xludf.DUMMYFUNCTION("""COMPUTED_VALUE"""),1104.3)</f>
        <v>1104.3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IFERROR(__xludf.DUMMYFUNCTION("""COMPUTED_VALUE"""),1085.1)</f>
        <v>1085.1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IFERROR(__xludf.DUMMYFUNCTION("""COMPUTED_VALUE"""),1078.4)</f>
        <v>1078.4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IFERROR(__xludf.DUMMYFUNCTION("""COMPUTED_VALUE"""),1083.4)</f>
        <v>1083.4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IFERROR(__xludf.DUMMYFUNCTION("""COMPUTED_VALUE"""),1071.6)</f>
        <v>1071.6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IFERROR(__xludf.DUMMYFUNCTION("""COMPUTED_VALUE"""),1065.2)</f>
        <v>1065.2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IFERROR(__xludf.DUMMYFUNCTION("""COMPUTED_VALUE"""),1088.3)</f>
        <v>1088.3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IFERROR(__xludf.DUMMYFUNCTION("""COMPUTED_VALUE"""),1100.2)</f>
        <v>1100.2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IFERROR(__xludf.DUMMYFUNCTION("""COMPUTED_VALUE"""),1109.4)</f>
        <v>1109.4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IFERROR(__xludf.DUMMYFUNCTION("""COMPUTED_VALUE"""),1107.7)</f>
        <v>1107.7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IFERROR(__xludf.DUMMYFUNCTION("""COMPUTED_VALUE"""),1126.5)</f>
        <v>1126.5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IFERROR(__xludf.DUMMYFUNCTION("""COMPUTED_VALUE"""),1145.4)</f>
        <v>1145.4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IFERROR(__xludf.DUMMYFUNCTION("""COMPUTED_VALUE"""),1124.3)</f>
        <v>1124.3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IFERROR(__xludf.DUMMYFUNCTION("""COMPUTED_VALUE"""),1098.9)</f>
        <v>1098.9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IFERROR(__xludf.DUMMYFUNCTION("""COMPUTED_VALUE"""),1095.6)</f>
        <v>1095.6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IFERROR(__xludf.DUMMYFUNCTION("""COMPUTED_VALUE"""),1095.8)</f>
        <v>1095.8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IFERROR(__xludf.DUMMYFUNCTION("""COMPUTED_VALUE"""),1089.4)</f>
        <v>1089.4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IFERROR(__xludf.DUMMYFUNCTION("""COMPUTED_VALUE"""),1089.7)</f>
        <v>1089.7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IFERROR(__xludf.DUMMYFUNCTION("""COMPUTED_VALUE"""),1101.9)</f>
        <v>1101.9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IFERROR(__xludf.DUMMYFUNCTION("""COMPUTED_VALUE"""),1099.9)</f>
        <v>1099.9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IFERROR(__xludf.DUMMYFUNCTION("""COMPUTED_VALUE"""),1097.9)</f>
        <v>1097.9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IFERROR(__xludf.DUMMYFUNCTION("""COMPUTED_VALUE"""),1088.9)</f>
        <v>1088.9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IFERROR(__xludf.DUMMYFUNCTION("""COMPUTED_VALUE"""),1076.8)</f>
        <v>1076.8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IFERROR(__xludf.DUMMYFUNCTION("""COMPUTED_VALUE"""),1071.8)</f>
        <v>1071.8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IFERROR(__xludf.DUMMYFUNCTION("""COMPUTED_VALUE"""),1081.8)</f>
        <v>1081.8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IFERROR(__xludf.DUMMYFUNCTION("""COMPUTED_VALUE"""),1081.5)</f>
        <v>1081.5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IFERROR(__xludf.DUMMYFUNCTION("""COMPUTED_VALUE"""),1105.8)</f>
        <v>1105.8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IFERROR(__xludf.DUMMYFUNCTION("""COMPUTED_VALUE"""),1095.9)</f>
        <v>1095.9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IFERROR(__xludf.DUMMYFUNCTION("""COMPUTED_VALUE"""),1090.3)</f>
        <v>1090.3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IFERROR(__xludf.DUMMYFUNCTION("""COMPUTED_VALUE"""),1084.8)</f>
        <v>1084.8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IFERROR(__xludf.DUMMYFUNCTION("""COMPUTED_VALUE"""),1062.6)</f>
        <v>1062.6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IFERROR(__xludf.DUMMYFUNCTION("""COMPUTED_VALUE"""),1072.8)</f>
        <v>1072.8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IFERROR(__xludf.DUMMYFUNCTION("""COMPUTED_VALUE"""),1054.4)</f>
        <v>1054.4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IFERROR(__xludf.DUMMYFUNCTION("""COMPUTED_VALUE"""),1059.9)</f>
        <v>1059.9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IFERROR(__xludf.DUMMYFUNCTION("""COMPUTED_VALUE"""),1061.6)</f>
        <v>1061.6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IFERROR(__xludf.DUMMYFUNCTION("""COMPUTED_VALUE"""),1073.1)</f>
        <v>1073.1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IFERROR(__xludf.DUMMYFUNCTION("""COMPUTED_VALUE"""),1073.2)</f>
        <v>1073.2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IFERROR(__xludf.DUMMYFUNCTION("""COMPUTED_VALUE"""),1070.4)</f>
        <v>1070.4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IFERROR(__xludf.DUMMYFUNCTION("""COMPUTED_VALUE"""),1072.6)</f>
        <v>1072.6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IFERROR(__xludf.DUMMYFUNCTION("""COMPUTED_VALUE"""),1064.6)</f>
        <v>1064.6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IFERROR(__xludf.DUMMYFUNCTION("""COMPUTED_VALUE"""),1052.8)</f>
        <v>1052.8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IFERROR(__xludf.DUMMYFUNCTION("""COMPUTED_VALUE"""),1052.8)</f>
        <v>1052.8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IFERROR(__xludf.DUMMYFUNCTION("""COMPUTED_VALUE"""),1051.0)</f>
        <v>1051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IFERROR(__xludf.DUMMYFUNCTION("""COMPUTED_VALUE"""),1059.1)</f>
        <v>1059.1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IFERROR(__xludf.DUMMYFUNCTION("""COMPUTED_VALUE"""),1046.8)</f>
        <v>1046.8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IFERROR(__xludf.DUMMYFUNCTION("""COMPUTED_VALUE"""),1056.1)</f>
        <v>1056.1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IFERROR(__xludf.DUMMYFUNCTION("""COMPUTED_VALUE"""),1051.2)</f>
        <v>1051.2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IFERROR(__xludf.DUMMYFUNCTION("""COMPUTED_VALUE"""),1071.3)</f>
        <v>1071.3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IFERROR(__xludf.DUMMYFUNCTION("""COMPUTED_VALUE"""),1085.8)</f>
        <v>1085.8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IFERROR(__xludf.DUMMYFUNCTION("""COMPUTED_VALUE"""),1105.3)</f>
        <v>1105.3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IFERROR(__xludf.DUMMYFUNCTION("""COMPUTED_VALUE"""),1088.1)</f>
        <v>1088.1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IFERROR(__xludf.DUMMYFUNCTION("""COMPUTED_VALUE"""),1084.1)</f>
        <v>1084.1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IFERROR(__xludf.DUMMYFUNCTION("""COMPUTED_VALUE"""),1081.6)</f>
        <v>1081.6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IFERROR(__xludf.DUMMYFUNCTION("""COMPUTED_VALUE"""),1079.9)</f>
        <v>1079.9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IFERROR(__xludf.DUMMYFUNCTION("""COMPUTED_VALUE"""),1062.4)</f>
        <v>1062.4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IFERROR(__xludf.DUMMYFUNCTION("""COMPUTED_VALUE"""),1065.4)</f>
        <v>1065.4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IFERROR(__xludf.DUMMYFUNCTION("""COMPUTED_VALUE"""),1075.7)</f>
        <v>1075.7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IFERROR(__xludf.DUMMYFUNCTION("""COMPUTED_VALUE"""),1100.8)</f>
        <v>1100.8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IFERROR(__xludf.DUMMYFUNCTION("""COMPUTED_VALUE"""),1104.4)</f>
        <v>1104.4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IFERROR(__xludf.DUMMYFUNCTION("""COMPUTED_VALUE"""),1071.1)</f>
        <v>1071.1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IFERROR(__xludf.DUMMYFUNCTION("""COMPUTED_VALUE"""),1072.4)</f>
        <v>1072.4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IFERROR(__xludf.DUMMYFUNCTION("""COMPUTED_VALUE"""),1074.2)</f>
        <v>1074.2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IFERROR(__xludf.DUMMYFUNCTION("""COMPUTED_VALUE"""),1083.5)</f>
        <v>1083.5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IFERROR(__xludf.DUMMYFUNCTION("""COMPUTED_VALUE"""),1101.0)</f>
        <v>1101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IFERROR(__xludf.DUMMYFUNCTION("""COMPUTED_VALUE"""),1105.3)</f>
        <v>1105.3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IFERROR(__xludf.DUMMYFUNCTION("""COMPUTED_VALUE"""),1103.9)</f>
        <v>1103.9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IFERROR(__xludf.DUMMYFUNCTION("""COMPUTED_VALUE"""),1102.6)</f>
        <v>1102.6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IFERROR(__xludf.DUMMYFUNCTION("""COMPUTED_VALUE"""),1092.1)</f>
        <v>1092.1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IFERROR(__xludf.DUMMYFUNCTION("""COMPUTED_VALUE"""),1136.3)</f>
        <v>1136.3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IFERROR(__xludf.DUMMYFUNCTION("""COMPUTED_VALUE"""),1129.3)</f>
        <v>1129.3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IFERROR(__xludf.DUMMYFUNCTION("""COMPUTED_VALUE"""),1126.8)</f>
        <v>1126.8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IFERROR(__xludf.DUMMYFUNCTION("""COMPUTED_VALUE"""),1130.1)</f>
        <v>1130.1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IFERROR(__xludf.DUMMYFUNCTION("""COMPUTED_VALUE"""),1128.5)</f>
        <v>1128.5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IFERROR(__xludf.DUMMYFUNCTION("""COMPUTED_VALUE"""),1140.1)</f>
        <v>1140.1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IFERROR(__xludf.DUMMYFUNCTION("""COMPUTED_VALUE"""),1134.2)</f>
        <v>1134.2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IFERROR(__xludf.DUMMYFUNCTION("""COMPUTED_VALUE"""),1119.0)</f>
        <v>1119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IFERROR(__xludf.DUMMYFUNCTION("""COMPUTED_VALUE"""),1123.1)</f>
        <v>1123.1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IFERROR(__xludf.DUMMYFUNCTION("""COMPUTED_VALUE"""),1129.3)</f>
        <v>1129.3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IFERROR(__xludf.DUMMYFUNCTION("""COMPUTED_VALUE"""),1144.8)</f>
        <v>1144.8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IFERROR(__xludf.DUMMYFUNCTION("""COMPUTED_VALUE"""),1137.5)</f>
        <v>1137.5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IFERROR(__xludf.DUMMYFUNCTION("""COMPUTED_VALUE"""),1142.1)</f>
        <v>1142.1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IFERROR(__xludf.DUMMYFUNCTION("""COMPUTED_VALUE"""),1120.0)</f>
        <v>1120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IFERROR(__xludf.DUMMYFUNCTION("""COMPUTED_VALUE"""),1120.2)</f>
        <v>1120.2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IFERROR(__xludf.DUMMYFUNCTION("""COMPUTED_VALUE"""),1118.0)</f>
        <v>1118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IFERROR(__xludf.DUMMYFUNCTION("""COMPUTED_VALUE"""),1126.5)</f>
        <v>1126.5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IFERROR(__xludf.DUMMYFUNCTION("""COMPUTED_VALUE"""),1117.0)</f>
        <v>1117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IFERROR(__xludf.DUMMYFUNCTION("""COMPUTED_VALUE"""),1118.9)</f>
        <v>1118.9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IFERROR(__xludf.DUMMYFUNCTION("""COMPUTED_VALUE"""),1114.2)</f>
        <v>1114.2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IFERROR(__xludf.DUMMYFUNCTION("""COMPUTED_VALUE"""),1149.3)</f>
        <v>1149.3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IFERROR(__xludf.DUMMYFUNCTION("""COMPUTED_VALUE"""),1166.0)</f>
        <v>1166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IFERROR(__xludf.DUMMYFUNCTION("""COMPUTED_VALUE"""),1176.4)</f>
        <v>1176.4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IFERROR(__xludf.DUMMYFUNCTION("""COMPUTED_VALUE"""),1174.6)</f>
        <v>1174.6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IFERROR(__xludf.DUMMYFUNCTION("""COMPUTED_VALUE"""),1161.0)</f>
        <v>1161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IFERROR(__xludf.DUMMYFUNCTION("""COMPUTED_VALUE"""),1155.3)</f>
        <v>1155.3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IFERROR(__xludf.DUMMYFUNCTION("""COMPUTED_VALUE"""),1169.9)</f>
        <v>1169.9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IFERROR(__xludf.DUMMYFUNCTION("""COMPUTED_VALUE"""),1168.9)</f>
        <v>1168.9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IFERROR(__xludf.DUMMYFUNCTION("""COMPUTED_VALUE"""),1177.1)</f>
        <v>1177.1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IFERROR(__xludf.DUMMYFUNCTION("""COMPUTED_VALUE"""),1176.6)</f>
        <v>1176.6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IFERROR(__xludf.DUMMYFUNCTION("""COMPUTED_VALUE"""),1165.0)</f>
        <v>1165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IFERROR(__xludf.DUMMYFUNCTION("""COMPUTED_VALUE"""),1197.5)</f>
        <v>1197.5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IFERROR(__xludf.DUMMYFUNCTION("""COMPUTED_VALUE"""),1179.3)</f>
        <v>1179.3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IFERROR(__xludf.DUMMYFUNCTION("""COMPUTED_VALUE"""),1190.4)</f>
        <v>1190.4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IFERROR(__xludf.DUMMYFUNCTION("""COMPUTED_VALUE"""),1167.2)</f>
        <v>1167.2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IFERROR(__xludf.DUMMYFUNCTION("""COMPUTED_VALUE"""),1142.7)</f>
        <v>1142.7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IFERROR(__xludf.DUMMYFUNCTION("""COMPUTED_VALUE"""),1156.2)</f>
        <v>1156.2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IFERROR(__xludf.DUMMYFUNCTION("""COMPUTED_VALUE"""),1162.0)</f>
        <v>1162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IFERROR(__xludf.DUMMYFUNCTION("""COMPUTED_VALUE"""),1154.8)</f>
        <v>1154.8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IFERROR(__xludf.DUMMYFUNCTION("""COMPUTED_VALUE"""),1157.8)</f>
        <v>1157.8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IFERROR(__xludf.DUMMYFUNCTION("""COMPUTED_VALUE"""),1178.9)</f>
        <v>1178.9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IFERROR(__xludf.DUMMYFUNCTION("""COMPUTED_VALUE"""),1154.1)</f>
        <v>1154.1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IFERROR(__xludf.DUMMYFUNCTION("""COMPUTED_VALUE"""),1162.1)</f>
        <v>1162.1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IFERROR(__xludf.DUMMYFUNCTION("""COMPUTED_VALUE"""),1173.9)</f>
        <v>1173.9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IFERROR(__xludf.DUMMYFUNCTION("""COMPUTED_VALUE"""),1183.1)</f>
        <v>1183.1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IFERROR(__xludf.DUMMYFUNCTION("""COMPUTED_VALUE"""),1186.0)</f>
        <v>1186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IFERROR(__xludf.DUMMYFUNCTION("""COMPUTED_VALUE"""),1177.7)</f>
        <v>1177.7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IFERROR(__xludf.DUMMYFUNCTION("""COMPUTED_VALUE"""),1185.3)</f>
        <v>1185.3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IFERROR(__xludf.DUMMYFUNCTION("""COMPUTED_VALUE"""),1177.7)</f>
        <v>1177.7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IFERROR(__xludf.DUMMYFUNCTION("""COMPUTED_VALUE"""),1172.4)</f>
        <v>1172.4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IFERROR(__xludf.DUMMYFUNCTION("""COMPUTED_VALUE"""),1163.8)</f>
        <v>1163.8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IFERROR(__xludf.DUMMYFUNCTION("""COMPUTED_VALUE"""),1162.2)</f>
        <v>1162.2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IFERROR(__xludf.DUMMYFUNCTION("""COMPUTED_VALUE"""),1140.0)</f>
        <v>1140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IFERROR(__xludf.DUMMYFUNCTION("""COMPUTED_VALUE"""),1148.4)</f>
        <v>1148.4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IFERROR(__xludf.DUMMYFUNCTION("""COMPUTED_VALUE"""),1162.9)</f>
        <v>1162.9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IFERROR(__xludf.DUMMYFUNCTION("""COMPUTED_VALUE"""),1145.8)</f>
        <v>1145.8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IFERROR(__xludf.DUMMYFUNCTION("""COMPUTED_VALUE"""),1146.7)</f>
        <v>1146.7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IFERROR(__xludf.DUMMYFUNCTION("""COMPUTED_VALUE"""),1140.1)</f>
        <v>1140.1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IFERROR(__xludf.DUMMYFUNCTION("""COMPUTED_VALUE"""),1142.1)</f>
        <v>1142.1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IFERROR(__xludf.DUMMYFUNCTION("""COMPUTED_VALUE"""),1149.3)</f>
        <v>1149.3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IFERROR(__xludf.DUMMYFUNCTION("""COMPUTED_VALUE"""),1157.4)</f>
        <v>1157.4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IFERROR(__xludf.DUMMYFUNCTION("""COMPUTED_VALUE"""),1169.9)</f>
        <v>1169.9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IFERROR(__xludf.DUMMYFUNCTION("""COMPUTED_VALUE"""),1179.8)</f>
        <v>1179.8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IFERROR(__xludf.DUMMYFUNCTION("""COMPUTED_VALUE"""),1171.5)</f>
        <v>1171.5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IFERROR(__xludf.DUMMYFUNCTION("""COMPUTED_VALUE"""),1184.0)</f>
        <v>1184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IFERROR(__xludf.DUMMYFUNCTION("""COMPUTED_VALUE"""),1178.8)</f>
        <v>1178.8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IFERROR(__xludf.DUMMYFUNCTION("""COMPUTED_VALUE"""),1185.6)</f>
        <v>1185.6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IFERROR(__xludf.DUMMYFUNCTION("""COMPUTED_VALUE"""),1179.2)</f>
        <v>1179.2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IFERROR(__xludf.DUMMYFUNCTION("""COMPUTED_VALUE"""),1175.7)</f>
        <v>1175.7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IFERROR(__xludf.DUMMYFUNCTION("""COMPUTED_VALUE"""),1195.2)</f>
        <v>1195.2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IFERROR(__xludf.DUMMYFUNCTION("""COMPUTED_VALUE"""),1179.0)</f>
        <v>1179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IFERROR(__xludf.DUMMYFUNCTION("""COMPUTED_VALUE"""),1192.0)</f>
        <v>1192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IFERROR(__xludf.DUMMYFUNCTION("""COMPUTED_VALUE"""),1176.9)</f>
        <v>1176.9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IFERROR(__xludf.DUMMYFUNCTION("""COMPUTED_VALUE"""),1170.7)</f>
        <v>1170.7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IFERROR(__xludf.DUMMYFUNCTION("""COMPUTED_VALUE"""),1182.1)</f>
        <v>1182.1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IFERROR(__xludf.DUMMYFUNCTION("""COMPUTED_VALUE"""),1210.4)</f>
        <v>1210.4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IFERROR(__xludf.DUMMYFUNCTION("""COMPUTED_VALUE"""),1212.6)</f>
        <v>1212.6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IFERROR(__xludf.DUMMYFUNCTION("""COMPUTED_VALUE"""),1197.4)</f>
        <v>1197.4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IFERROR(__xludf.DUMMYFUNCTION("""COMPUTED_VALUE"""),1175.9)</f>
        <v>1175.9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IFERROR(__xludf.DUMMYFUNCTION("""COMPUTED_VALUE"""),1192.3)</f>
        <v>1192.3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IFERROR(__xludf.DUMMYFUNCTION("""COMPUTED_VALUE"""),1189.4)</f>
        <v>1189.4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IFERROR(__xludf.DUMMYFUNCTION("""COMPUTED_VALUE"""),1171.4)</f>
        <v>1171.4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IFERROR(__xludf.DUMMYFUNCTION("""COMPUTED_VALUE"""),1189.1)</f>
        <v>1189.1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IFERROR(__xludf.DUMMYFUNCTION("""COMPUTED_VALUE"""),1180.2)</f>
        <v>1180.2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IFERROR(__xludf.DUMMYFUNCTION("""COMPUTED_VALUE"""),1185.0)</f>
        <v>1185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IFERROR(__xludf.DUMMYFUNCTION("""COMPUTED_VALUE"""),1163.6)</f>
        <v>1163.6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IFERROR(__xludf.DUMMYFUNCTION("""COMPUTED_VALUE"""),1175.2)</f>
        <v>1175.2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IFERROR(__xludf.DUMMYFUNCTION("""COMPUTED_VALUE"""),1153.5)</f>
        <v>1153.5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IFERROR(__xludf.DUMMYFUNCTION("""COMPUTED_VALUE"""),1187.4)</f>
        <v>1187.4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IFERROR(__xludf.DUMMYFUNCTION("""COMPUTED_VALUE"""),1131.8)</f>
        <v>1131.8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IFERROR(__xludf.DUMMYFUNCTION("""COMPUTED_VALUE"""),1107.2)</f>
        <v>1107.2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IFERROR(__xludf.DUMMYFUNCTION("""COMPUTED_VALUE"""),1133.9)</f>
        <v>1133.9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IFERROR(__xludf.DUMMYFUNCTION("""COMPUTED_VALUE"""),1125.4)</f>
        <v>1125.4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IFERROR(__xludf.DUMMYFUNCTION("""COMPUTED_VALUE"""),1155.4)</f>
        <v>1155.4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IFERROR(__xludf.DUMMYFUNCTION("""COMPUTED_VALUE"""),1153.0)</f>
        <v>1153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IFERROR(__xludf.DUMMYFUNCTION("""COMPUTED_VALUE"""),1155.9)</f>
        <v>1155.9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IFERROR(__xludf.DUMMYFUNCTION("""COMPUTED_VALUE"""),1159.3)</f>
        <v>1159.3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IFERROR(__xludf.DUMMYFUNCTION("""COMPUTED_VALUE"""),1167.2)</f>
        <v>1167.2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IFERROR(__xludf.DUMMYFUNCTION("""COMPUTED_VALUE"""),1152.2)</f>
        <v>1152.2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IFERROR(__xludf.DUMMYFUNCTION("""COMPUTED_VALUE"""),1152.6)</f>
        <v>1152.6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IFERROR(__xludf.DUMMYFUNCTION("""COMPUTED_VALUE"""),1149.3)</f>
        <v>1149.3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IFERROR(__xludf.DUMMYFUNCTION("""COMPUTED_VALUE"""),1132.2)</f>
        <v>1132.2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IFERROR(__xludf.DUMMYFUNCTION("""COMPUTED_VALUE"""),1139.2)</f>
        <v>1139.2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IFERROR(__xludf.DUMMYFUNCTION("""COMPUTED_VALUE"""),1148.5)</f>
        <v>1148.5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IFERROR(__xludf.DUMMYFUNCTION("""COMPUTED_VALUE"""),1169.7)</f>
        <v>1169.7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IFERROR(__xludf.DUMMYFUNCTION("""COMPUTED_VALUE"""),1160.5)</f>
        <v>1160.5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IFERROR(__xludf.DUMMYFUNCTION("""COMPUTED_VALUE"""),1156.2)</f>
        <v>1156.2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IFERROR(__xludf.DUMMYFUNCTION("""COMPUTED_VALUE"""),1171.8)</f>
        <v>1171.8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IFERROR(__xludf.DUMMYFUNCTION("""COMPUTED_VALUE"""),1178.0)</f>
        <v>1178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IFERROR(__xludf.DUMMYFUNCTION("""COMPUTED_VALUE"""),1172.3)</f>
        <v>1172.3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IFERROR(__xludf.DUMMYFUNCTION("""COMPUTED_VALUE"""),1159.5)</f>
        <v>1159.5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IFERROR(__xludf.DUMMYFUNCTION("""COMPUTED_VALUE"""),1141.0)</f>
        <v>1141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IFERROR(__xludf.DUMMYFUNCTION("""COMPUTED_VALUE"""),1125.2)</f>
        <v>1125.2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IFERROR(__xludf.DUMMYFUNCTION("""COMPUTED_VALUE"""),1110.6)</f>
        <v>1110.6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IFERROR(__xludf.DUMMYFUNCTION("""COMPUTED_VALUE"""),1119.1)</f>
        <v>1119.1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IFERROR(__xludf.DUMMYFUNCTION("""COMPUTED_VALUE"""),1116.7)</f>
        <v>1116.7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IFERROR(__xludf.DUMMYFUNCTION("""COMPUTED_VALUE"""),1102.5)</f>
        <v>1102.5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IFERROR(__xludf.DUMMYFUNCTION("""COMPUTED_VALUE"""),1099.5)</f>
        <v>1099.5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IFERROR(__xludf.DUMMYFUNCTION("""COMPUTED_VALUE"""),1073.4)</f>
        <v>1073.4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IFERROR(__xludf.DUMMYFUNCTION("""COMPUTED_VALUE"""),1057.8)</f>
        <v>1057.8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IFERROR(__xludf.DUMMYFUNCTION("""COMPUTED_VALUE"""),1083.6)</f>
        <v>1083.6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IFERROR(__xludf.DUMMYFUNCTION("""COMPUTED_VALUE"""),1092.7)</f>
        <v>1092.7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IFERROR(__xludf.DUMMYFUNCTION("""COMPUTED_VALUE"""),1078.0)</f>
        <v>1078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IFERROR(__xludf.DUMMYFUNCTION("""COMPUTED_VALUE"""),1075.1)</f>
        <v>1075.1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IFERROR(__xludf.DUMMYFUNCTION("""COMPUTED_VALUE"""),1044.6)</f>
        <v>1044.6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IFERROR(__xludf.DUMMYFUNCTION("""COMPUTED_VALUE"""),1050.2)</f>
        <v>1050.2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IFERROR(__xludf.DUMMYFUNCTION("""COMPUTED_VALUE"""),1023.6)</f>
        <v>1023.6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IFERROR(__xludf.DUMMYFUNCTION("""COMPUTED_VALUE"""),1053.1)</f>
        <v>1053.1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IFERROR(__xludf.DUMMYFUNCTION("""COMPUTED_VALUE"""),1056.1)</f>
        <v>1056.1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IFERROR(__xludf.DUMMYFUNCTION("""COMPUTED_VALUE"""),1048.5)</f>
        <v>1048.5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IFERROR(__xludf.DUMMYFUNCTION("""COMPUTED_VALUE"""),1014.8)</f>
        <v>1014.8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IFERROR(__xludf.DUMMYFUNCTION("""COMPUTED_VALUE"""),1023.8)</f>
        <v>1023.8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IFERROR(__xludf.DUMMYFUNCTION("""COMPUTED_VALUE"""),1042.0)</f>
        <v>1042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IFERROR(__xludf.DUMMYFUNCTION("""COMPUTED_VALUE"""),1055.2)</f>
        <v>1055.2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IFERROR(__xludf.DUMMYFUNCTION("""COMPUTED_VALUE"""),1062.0)</f>
        <v>1062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IFERROR(__xludf.DUMMYFUNCTION("""COMPUTED_VALUE"""),1068.5)</f>
        <v>1068.5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IFERROR(__xludf.DUMMYFUNCTION("""COMPUTED_VALUE"""),1078.0)</f>
        <v>1078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IFERROR(__xludf.DUMMYFUNCTION("""COMPUTED_VALUE"""),1093.7)</f>
        <v>1093.7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IFERROR(__xludf.DUMMYFUNCTION("""COMPUTED_VALUE"""),1090.3)</f>
        <v>1090.3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IFERROR(__xludf.DUMMYFUNCTION("""COMPUTED_VALUE"""),1094.2)</f>
        <v>1094.2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IFERROR(__xludf.DUMMYFUNCTION("""COMPUTED_VALUE"""),1102.6)</f>
        <v>1102.6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IFERROR(__xludf.DUMMYFUNCTION("""COMPUTED_VALUE"""),1113.2)</f>
        <v>1113.2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IFERROR(__xludf.DUMMYFUNCTION("""COMPUTED_VALUE"""),1120.4)</f>
        <v>1120.4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IFERROR(__xludf.DUMMYFUNCTION("""COMPUTED_VALUE"""),1142.0)</f>
        <v>1142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IFERROR(__xludf.DUMMYFUNCTION("""COMPUTED_VALUE"""),1178.6)</f>
        <v>1178.6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IFERROR(__xludf.DUMMYFUNCTION("""COMPUTED_VALUE"""),1184.4)</f>
        <v>1184.4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IFERROR(__xludf.DUMMYFUNCTION("""COMPUTED_VALUE"""),1174.0)</f>
        <v>1174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IFERROR(__xludf.DUMMYFUNCTION("""COMPUTED_VALUE"""),1160.5)</f>
        <v>1160.5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IFERROR(__xludf.DUMMYFUNCTION("""COMPUTED_VALUE"""),1147.7)</f>
        <v>1147.7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IFERROR(__xludf.DUMMYFUNCTION("""COMPUTED_VALUE"""),1168.0)</f>
        <v>1168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IFERROR(__xludf.DUMMYFUNCTION("""COMPUTED_VALUE"""),1144.6)</f>
        <v>1144.6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IFERROR(__xludf.DUMMYFUNCTION("""COMPUTED_VALUE"""),1160.4)</f>
        <v>1160.4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IFERROR(__xludf.DUMMYFUNCTION("""COMPUTED_VALUE"""),1153.5)</f>
        <v>1153.5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IFERROR(__xludf.DUMMYFUNCTION("""COMPUTED_VALUE"""),1152.2)</f>
        <v>1152.2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IFERROR(__xludf.DUMMYFUNCTION("""COMPUTED_VALUE"""),1151.7)</f>
        <v>1151.7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IFERROR(__xludf.DUMMYFUNCTION("""COMPUTED_VALUE"""),1176.2)</f>
        <v>1176.2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IFERROR(__xludf.DUMMYFUNCTION("""COMPUTED_VALUE"""),1271.0)</f>
        <v>1271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IFERROR(__xludf.DUMMYFUNCTION("""COMPUTED_VALUE"""),1253.0)</f>
        <v>1253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IFERROR(__xludf.DUMMYFUNCTION("""COMPUTED_VALUE"""),1235.0)</f>
        <v>1235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IFERROR(__xludf.DUMMYFUNCTION("""COMPUTED_VALUE"""),1228.3)</f>
        <v>1228.3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IFERROR(__xludf.DUMMYFUNCTION("""COMPUTED_VALUE"""),1234.0)</f>
        <v>1234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IFERROR(__xludf.DUMMYFUNCTION("""COMPUTED_VALUE"""),1231.0)</f>
        <v>1231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IFERROR(__xludf.DUMMYFUNCTION("""COMPUTED_VALUE"""),1210.9)</f>
        <v>1210.9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IFERROR(__xludf.DUMMYFUNCTION("""COMPUTED_VALUE"""),1208.7)</f>
        <v>1208.7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IFERROR(__xludf.DUMMYFUNCTION("""COMPUTED_VALUE"""),1194.9)</f>
        <v>1194.9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IFERROR(__xludf.DUMMYFUNCTION("""COMPUTED_VALUE"""),1191.8)</f>
        <v>1191.8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IFERROR(__xludf.DUMMYFUNCTION("""COMPUTED_VALUE"""),1187.2)</f>
        <v>1187.2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IFERROR(__xludf.DUMMYFUNCTION("""COMPUTED_VALUE"""),1187.6)</f>
        <v>1187.6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IFERROR(__xludf.DUMMYFUNCTION("""COMPUTED_VALUE"""),1204.6)</f>
        <v>1204.6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IFERROR(__xludf.DUMMYFUNCTION("""COMPUTED_VALUE"""),1178.4)</f>
        <v>1178.4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IFERROR(__xludf.DUMMYFUNCTION("""COMPUTED_VALUE"""),1143.3)</f>
        <v>1143.3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IFERROR(__xludf.DUMMYFUNCTION("""COMPUTED_VALUE"""),1154.7)</f>
        <v>1154.7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IFERROR(__xludf.DUMMYFUNCTION("""COMPUTED_VALUE"""),1144.0)</f>
        <v>1144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IFERROR(__xludf.DUMMYFUNCTION("""COMPUTED_VALUE"""),1149.3)</f>
        <v>1149.3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IFERROR(__xludf.DUMMYFUNCTION("""COMPUTED_VALUE"""),1130.9)</f>
        <v>1130.9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IFERROR(__xludf.DUMMYFUNCTION("""COMPUTED_VALUE"""),1107.0)</f>
        <v>1107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IFERROR(__xludf.DUMMYFUNCTION("""COMPUTED_VALUE"""),1106.5)</f>
        <v>1106.5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IFERROR(__xludf.DUMMYFUNCTION("""COMPUTED_VALUE"""),1108.0)</f>
        <v>1108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IFERROR(__xludf.DUMMYFUNCTION("""COMPUTED_VALUE"""),1108.6)</f>
        <v>1108.6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IFERROR(__xludf.DUMMYFUNCTION("""COMPUTED_VALUE"""),1100.7)</f>
        <v>1100.7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IFERROR(__xludf.DUMMYFUNCTION("""COMPUTED_VALUE"""),1100.4)</f>
        <v>1100.4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IFERROR(__xludf.DUMMYFUNCTION("""COMPUTED_VALUE"""),1130.9)</f>
        <v>1130.9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IFERROR(__xludf.DUMMYFUNCTION("""COMPUTED_VALUE"""),1124.5)</f>
        <v>1124.5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42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IFERROR(__xludf.DUMMYFUNCTION("""COMPUTED_VALUE"""),1240.05)</f>
        <v>1240.05</v>
      </c>
    </row>
    <row r="4">
      <c r="A4" s="4">
        <f>IFERROR(__xludf.DUMMYFUNCTION("""COMPUTED_VALUE"""),44929.64583333333)</f>
        <v>44929.64583</v>
      </c>
      <c r="B4" s="5">
        <f>IFERROR(__xludf.DUMMYFUNCTION("""COMPUTED_VALUE"""),1268.4)</f>
        <v>1268.4</v>
      </c>
    </row>
    <row r="5">
      <c r="A5" s="4">
        <f>IFERROR(__xludf.DUMMYFUNCTION("""COMPUTED_VALUE"""),44930.64583333333)</f>
        <v>44930.64583</v>
      </c>
      <c r="B5" s="5">
        <f>IFERROR(__xludf.DUMMYFUNCTION("""COMPUTED_VALUE"""),1259.05)</f>
        <v>1259.05</v>
      </c>
    </row>
    <row r="6">
      <c r="A6" s="4">
        <f>IFERROR(__xludf.DUMMYFUNCTION("""COMPUTED_VALUE"""),44931.64583333333)</f>
        <v>44931.64583</v>
      </c>
      <c r="B6" s="5">
        <f>IFERROR(__xludf.DUMMYFUNCTION("""COMPUTED_VALUE"""),1267.65)</f>
        <v>1267.65</v>
      </c>
    </row>
    <row r="7">
      <c r="A7" s="4">
        <f>IFERROR(__xludf.DUMMYFUNCTION("""COMPUTED_VALUE"""),44932.64583333333)</f>
        <v>44932.64583</v>
      </c>
      <c r="B7" s="5">
        <f>IFERROR(__xludf.DUMMYFUNCTION("""COMPUTED_VALUE"""),1269.05)</f>
        <v>1269.05</v>
      </c>
    </row>
    <row r="8">
      <c r="A8" s="4">
        <f>IFERROR(__xludf.DUMMYFUNCTION("""COMPUTED_VALUE"""),44935.64583333333)</f>
        <v>44935.64583</v>
      </c>
      <c r="B8" s="5">
        <f>IFERROR(__xludf.DUMMYFUNCTION("""COMPUTED_VALUE"""),1306.35)</f>
        <v>1306.35</v>
      </c>
    </row>
    <row r="9">
      <c r="A9" s="4">
        <f>IFERROR(__xludf.DUMMYFUNCTION("""COMPUTED_VALUE"""),44936.64583333333)</f>
        <v>44936.64583</v>
      </c>
      <c r="B9" s="5">
        <f>IFERROR(__xludf.DUMMYFUNCTION("""COMPUTED_VALUE"""),1302.6)</f>
        <v>1302.6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IFERROR(__xludf.DUMMYFUNCTION("""COMPUTED_VALUE"""),1291.3)</f>
        <v>1291.3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IFERROR(__xludf.DUMMYFUNCTION("""COMPUTED_VALUE"""),1315.7)</f>
        <v>1315.7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IFERROR(__xludf.DUMMYFUNCTION("""COMPUTED_VALUE"""),1312.95)</f>
        <v>1312.95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IFERROR(__xludf.DUMMYFUNCTION("""COMPUTED_VALUE"""),1300.9)</f>
        <v>1300.9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IFERROR(__xludf.DUMMYFUNCTION("""COMPUTED_VALUE"""),1298.45)</f>
        <v>1298.45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IFERROR(__xludf.DUMMYFUNCTION("""COMPUTED_VALUE"""),1310.65)</f>
        <v>1310.65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IFERROR(__xludf.DUMMYFUNCTION("""COMPUTED_VALUE"""),1323.1)</f>
        <v>1323.1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IFERROR(__xludf.DUMMYFUNCTION("""COMPUTED_VALUE"""),1296.1)</f>
        <v>1296.1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IFERROR(__xludf.DUMMYFUNCTION("""COMPUTED_VALUE"""),1295.4)</f>
        <v>1295.4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IFERROR(__xludf.DUMMYFUNCTION("""COMPUTED_VALUE"""),1273.25)</f>
        <v>1273.25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IFERROR(__xludf.DUMMYFUNCTION("""COMPUTED_VALUE"""),1257.45)</f>
        <v>1257.45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IFERROR(__xludf.DUMMYFUNCTION("""COMPUTED_VALUE"""),1250.25)</f>
        <v>1250.25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IFERROR(__xludf.DUMMYFUNCTION("""COMPUTED_VALUE"""),1233.45)</f>
        <v>1233.45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IFERROR(__xludf.DUMMYFUNCTION("""COMPUTED_VALUE"""),1219.55)</f>
        <v>1219.55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IFERROR(__xludf.DUMMYFUNCTION("""COMPUTED_VALUE"""),1109.4)</f>
        <v>1109.4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IFERROR(__xludf.DUMMYFUNCTION("""COMPUTED_VALUE"""),1107.5)</f>
        <v>1107.5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IFERROR(__xludf.DUMMYFUNCTION("""COMPUTED_VALUE"""),1138.05)</f>
        <v>1138.05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IFERROR(__xludf.DUMMYFUNCTION("""COMPUTED_VALUE"""),1138.4)</f>
        <v>1138.4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IFERROR(__xludf.DUMMYFUNCTION("""COMPUTED_VALUE"""),1131.75)</f>
        <v>1131.75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IFERROR(__xludf.DUMMYFUNCTION("""COMPUTED_VALUE"""),1164.5)</f>
        <v>1164.5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IFERROR(__xludf.DUMMYFUNCTION("""COMPUTED_VALUE"""),1180.45)</f>
        <v>1180.45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IFERROR(__xludf.DUMMYFUNCTION("""COMPUTED_VALUE"""),1184.5)</f>
        <v>1184.5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IFERROR(__xludf.DUMMYFUNCTION("""COMPUTED_VALUE"""),1179.1)</f>
        <v>1179.1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IFERROR(__xludf.DUMMYFUNCTION("""COMPUTED_VALUE"""),1161.7)</f>
        <v>1161.7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IFERROR(__xludf.DUMMYFUNCTION("""COMPUTED_VALUE"""),1180.35)</f>
        <v>1180.35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IFERROR(__xludf.DUMMYFUNCTION("""COMPUTED_VALUE"""),1174.1)</f>
        <v>1174.1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IFERROR(__xludf.DUMMYFUNCTION("""COMPUTED_VALUE"""),1149.7)</f>
        <v>1149.7</v>
      </c>
    </row>
    <row r="37">
      <c r="A37" s="4">
        <f>IFERROR(__xludf.DUMMYFUNCTION("""COMPUTED_VALUE"""),44977.64583333333)</f>
        <v>44977.64583</v>
      </c>
      <c r="B37" s="5">
        <f>IFERROR(__xludf.DUMMYFUNCTION("""COMPUTED_VALUE"""),1158.4)</f>
        <v>1158.4</v>
      </c>
    </row>
    <row r="38">
      <c r="A38" s="4">
        <f>IFERROR(__xludf.DUMMYFUNCTION("""COMPUTED_VALUE"""),44978.64583333333)</f>
        <v>44978.64583</v>
      </c>
      <c r="B38" s="5">
        <f>IFERROR(__xludf.DUMMYFUNCTION("""COMPUTED_VALUE"""),1150.35)</f>
        <v>1150.35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IFERROR(__xludf.DUMMYFUNCTION("""COMPUTED_VALUE"""),1131.15)</f>
        <v>1131.15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IFERROR(__xludf.DUMMYFUNCTION("""COMPUTED_VALUE"""),1135.4)</f>
        <v>1135.4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IFERROR(__xludf.DUMMYFUNCTION("""COMPUTED_VALUE"""),1122.05)</f>
        <v>1122.05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IFERROR(__xludf.DUMMYFUNCTION("""COMPUTED_VALUE"""),1129.15)</f>
        <v>1129.15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IFERROR(__xludf.DUMMYFUNCTION("""COMPUTED_VALUE"""),1121.0)</f>
        <v>1121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IFERROR(__xludf.DUMMYFUNCTION("""COMPUTED_VALUE"""),1118.15)</f>
        <v>1118.15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IFERROR(__xludf.DUMMYFUNCTION("""COMPUTED_VALUE"""),1100.15)</f>
        <v>1100.15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IFERROR(__xludf.DUMMYFUNCTION("""COMPUTED_VALUE"""),1129.25)</f>
        <v>1129.25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IFERROR(__xludf.DUMMYFUNCTION("""COMPUTED_VALUE"""),1128.7)</f>
        <v>1128.7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IFERROR(__xludf.DUMMYFUNCTION("""COMPUTED_VALUE"""),1129.2)</f>
        <v>1129.2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IFERROR(__xludf.DUMMYFUNCTION("""COMPUTED_VALUE"""),1096.7)</f>
        <v>1096.7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IFERROR(__xludf.DUMMYFUNCTION("""COMPUTED_VALUE"""),1095.9)</f>
        <v>1095.9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IFERROR(__xludf.DUMMYFUNCTION("""COMPUTED_VALUE"""),1072.5)</f>
        <v>1072.5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IFERROR(__xludf.DUMMYFUNCTION("""COMPUTED_VALUE"""),1077.1)</f>
        <v>1077.1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IFERROR(__xludf.DUMMYFUNCTION("""COMPUTED_VALUE"""),1067.05)</f>
        <v>1067.05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IFERROR(__xludf.DUMMYFUNCTION("""COMPUTED_VALUE"""),1062.65)</f>
        <v>1062.65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IFERROR(__xludf.DUMMYFUNCTION("""COMPUTED_VALUE"""),1071.6)</f>
        <v>1071.6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IFERROR(__xludf.DUMMYFUNCTION("""COMPUTED_VALUE"""),1074.1)</f>
        <v>1074.1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IFERROR(__xludf.DUMMYFUNCTION("""COMPUTED_VALUE"""),1097.7)</f>
        <v>1097.7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IFERROR(__xludf.DUMMYFUNCTION("""COMPUTED_VALUE"""),1113.1)</f>
        <v>1113.1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IFERROR(__xludf.DUMMYFUNCTION("""COMPUTED_VALUE"""),1118.65)</f>
        <v>1118.65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IFERROR(__xludf.DUMMYFUNCTION("""COMPUTED_VALUE"""),1112.2)</f>
        <v>1112.2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IFERROR(__xludf.DUMMYFUNCTION("""COMPUTED_VALUE"""),1099.3)</f>
        <v>1099.3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IFERROR(__xludf.DUMMYFUNCTION("""COMPUTED_VALUE"""),1091.3)</f>
        <v>1091.3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IFERROR(__xludf.DUMMYFUNCTION("""COMPUTED_VALUE"""),1098.7)</f>
        <v>1098.7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IFERROR(__xludf.DUMMYFUNCTION("""COMPUTED_VALUE"""),1101.1)</f>
        <v>1101.1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IFERROR(__xludf.DUMMYFUNCTION("""COMPUTED_VALUE"""),1103.8)</f>
        <v>1103.8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IFERROR(__xludf.DUMMYFUNCTION("""COMPUTED_VALUE"""),1105.55)</f>
        <v>1105.55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IFERROR(__xludf.DUMMYFUNCTION("""COMPUTED_VALUE"""),1116.25)</f>
        <v>1116.25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IFERROR(__xludf.DUMMYFUNCTION("""COMPUTED_VALUE"""),1106.25)</f>
        <v>1106.25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IFERROR(__xludf.DUMMYFUNCTION("""COMPUTED_VALUE"""),1112.65)</f>
        <v>1112.65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IFERROR(__xludf.DUMMYFUNCTION("""COMPUTED_VALUE"""),1126.85)</f>
        <v>1126.85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IFERROR(__xludf.DUMMYFUNCTION("""COMPUTED_VALUE"""),1130.25)</f>
        <v>1130.25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IFERROR(__xludf.DUMMYFUNCTION("""COMPUTED_VALUE"""),1145.35)</f>
        <v>1145.35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IFERROR(__xludf.DUMMYFUNCTION("""COMPUTED_VALUE"""),1145.55)</f>
        <v>1145.55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IFERROR(__xludf.DUMMYFUNCTION("""COMPUTED_VALUE"""),1123.4)</f>
        <v>1123.4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IFERROR(__xludf.DUMMYFUNCTION("""COMPUTED_VALUE"""),1128.85)</f>
        <v>1128.85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IFERROR(__xludf.DUMMYFUNCTION("""COMPUTED_VALUE"""),1106.55)</f>
        <v>1106.55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IFERROR(__xludf.DUMMYFUNCTION("""COMPUTED_VALUE"""),1105.7)</f>
        <v>1105.7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IFERROR(__xludf.DUMMYFUNCTION("""COMPUTED_VALUE"""),1105.85)</f>
        <v>1105.85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IFERROR(__xludf.DUMMYFUNCTION("""COMPUTED_VALUE"""),1118.3)</f>
        <v>1118.3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IFERROR(__xludf.DUMMYFUNCTION("""COMPUTED_VALUE"""),1137.05)</f>
        <v>1137.05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IFERROR(__xludf.DUMMYFUNCTION("""COMPUTED_VALUE"""),1140.1)</f>
        <v>1140.1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IFERROR(__xludf.DUMMYFUNCTION("""COMPUTED_VALUE"""),1150.9)</f>
        <v>1150.9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IFERROR(__xludf.DUMMYFUNCTION("""COMPUTED_VALUE"""),1136.9)</f>
        <v>1136.9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IFERROR(__xludf.DUMMYFUNCTION("""COMPUTED_VALUE"""),1167.45)</f>
        <v>1167.45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IFERROR(__xludf.DUMMYFUNCTION("""COMPUTED_VALUE"""),1173.7)</f>
        <v>1173.7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IFERROR(__xludf.DUMMYFUNCTION("""COMPUTED_VALUE"""),1182.35)</f>
        <v>1182.35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IFERROR(__xludf.DUMMYFUNCTION("""COMPUTED_VALUE"""),1183.15)</f>
        <v>1183.15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IFERROR(__xludf.DUMMYFUNCTION("""COMPUTED_VALUE"""),1188.8)</f>
        <v>1188.8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IFERROR(__xludf.DUMMYFUNCTION("""COMPUTED_VALUE"""),1185.4)</f>
        <v>1185.4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IFERROR(__xludf.DUMMYFUNCTION("""COMPUTED_VALUE"""),1187.05)</f>
        <v>1187.05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IFERROR(__xludf.DUMMYFUNCTION("""COMPUTED_VALUE"""),1189.45)</f>
        <v>1189.45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IFERROR(__xludf.DUMMYFUNCTION("""COMPUTED_VALUE"""),1180.75)</f>
        <v>1180.75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IFERROR(__xludf.DUMMYFUNCTION("""COMPUTED_VALUE"""),1162.6)</f>
        <v>1162.6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IFERROR(__xludf.DUMMYFUNCTION("""COMPUTED_VALUE"""),1152.7)</f>
        <v>1152.7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IFERROR(__xludf.DUMMYFUNCTION("""COMPUTED_VALUE"""),1154.15)</f>
        <v>1154.15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IFERROR(__xludf.DUMMYFUNCTION("""COMPUTED_VALUE"""),1150.8)</f>
        <v>1150.8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IFERROR(__xludf.DUMMYFUNCTION("""COMPUTED_VALUE"""),1165.6)</f>
        <v>1165.6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IFERROR(__xludf.DUMMYFUNCTION("""COMPUTED_VALUE"""),1175.35)</f>
        <v>1175.35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IFERROR(__xludf.DUMMYFUNCTION("""COMPUTED_VALUE"""),1177.35)</f>
        <v>1177.35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IFERROR(__xludf.DUMMYFUNCTION("""COMPUTED_VALUE"""),1195.75)</f>
        <v>1195.75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IFERROR(__xludf.DUMMYFUNCTION("""COMPUTED_VALUE"""),1218.1)</f>
        <v>1218.1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IFERROR(__xludf.DUMMYFUNCTION("""COMPUTED_VALUE"""),1215.9)</f>
        <v>1215.9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IFERROR(__xludf.DUMMYFUNCTION("""COMPUTED_VALUE"""),1235.0)</f>
        <v>1235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IFERROR(__xludf.DUMMYFUNCTION("""COMPUTED_VALUE"""),1207.75)</f>
        <v>1207.75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IFERROR(__xludf.DUMMYFUNCTION("""COMPUTED_VALUE"""),1202.5)</f>
        <v>1202.5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IFERROR(__xludf.DUMMYFUNCTION("""COMPUTED_VALUE"""),1215.4)</f>
        <v>1215.4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IFERROR(__xludf.DUMMYFUNCTION("""COMPUTED_VALUE"""),1223.0)</f>
        <v>1223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IFERROR(__xludf.DUMMYFUNCTION("""COMPUTED_VALUE"""),1245.8)</f>
        <v>1245.8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IFERROR(__xludf.DUMMYFUNCTION("""COMPUTED_VALUE"""),1238.9)</f>
        <v>1238.9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IFERROR(__xludf.DUMMYFUNCTION("""COMPUTED_VALUE"""),1232.4)</f>
        <v>1232.4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IFERROR(__xludf.DUMMYFUNCTION("""COMPUTED_VALUE"""),1238.9)</f>
        <v>1238.9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IFERROR(__xludf.DUMMYFUNCTION("""COMPUTED_VALUE"""),1243.3)</f>
        <v>1243.3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IFERROR(__xludf.DUMMYFUNCTION("""COMPUTED_VALUE"""),1242.3)</f>
        <v>1242.3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IFERROR(__xludf.DUMMYFUNCTION("""COMPUTED_VALUE"""),1241.1)</f>
        <v>1241.1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IFERROR(__xludf.DUMMYFUNCTION("""COMPUTED_VALUE"""),1281.35)</f>
        <v>1281.35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IFERROR(__xludf.DUMMYFUNCTION("""COMPUTED_VALUE"""),1280.5)</f>
        <v>1280.5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IFERROR(__xludf.DUMMYFUNCTION("""COMPUTED_VALUE"""),1295.35)</f>
        <v>1295.35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IFERROR(__xludf.DUMMYFUNCTION("""COMPUTED_VALUE"""),1294.95)</f>
        <v>1294.95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IFERROR(__xludf.DUMMYFUNCTION("""COMPUTED_VALUE"""),1276.5)</f>
        <v>1276.5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IFERROR(__xludf.DUMMYFUNCTION("""COMPUTED_VALUE"""),1262.7)</f>
        <v>1262.7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IFERROR(__xludf.DUMMYFUNCTION("""COMPUTED_VALUE"""),1266.35)</f>
        <v>1266.35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IFERROR(__xludf.DUMMYFUNCTION("""COMPUTED_VALUE"""),1286.4)</f>
        <v>1286.4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IFERROR(__xludf.DUMMYFUNCTION("""COMPUTED_VALUE"""),1299.9)</f>
        <v>1299.9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IFERROR(__xludf.DUMMYFUNCTION("""COMPUTED_VALUE"""),1306.9)</f>
        <v>1306.9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IFERROR(__xludf.DUMMYFUNCTION("""COMPUTED_VALUE"""),1297.95)</f>
        <v>1297.95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IFERROR(__xludf.DUMMYFUNCTION("""COMPUTED_VALUE"""),1289.25)</f>
        <v>1289.25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IFERROR(__xludf.DUMMYFUNCTION("""COMPUTED_VALUE"""),1291.55)</f>
        <v>1291.55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IFERROR(__xludf.DUMMYFUNCTION("""COMPUTED_VALUE"""),1292.95)</f>
        <v>1292.95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IFERROR(__xludf.DUMMYFUNCTION("""COMPUTED_VALUE"""),1294.0)</f>
        <v>1294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IFERROR(__xludf.DUMMYFUNCTION("""COMPUTED_VALUE"""),1293.3)</f>
        <v>1293.3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IFERROR(__xludf.DUMMYFUNCTION("""COMPUTED_VALUE"""),1295.0)</f>
        <v>1295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IFERROR(__xludf.DUMMYFUNCTION("""COMPUTED_VALUE"""),1300.6)</f>
        <v>1300.6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IFERROR(__xludf.DUMMYFUNCTION("""COMPUTED_VALUE"""),1313.95)</f>
        <v>1313.95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IFERROR(__xludf.DUMMYFUNCTION("""COMPUTED_VALUE"""),1320.3)</f>
        <v>1320.3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IFERROR(__xludf.DUMMYFUNCTION("""COMPUTED_VALUE"""),1314.5)</f>
        <v>1314.5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IFERROR(__xludf.DUMMYFUNCTION("""COMPUTED_VALUE"""),1314.55)</f>
        <v>1314.55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IFERROR(__xludf.DUMMYFUNCTION("""COMPUTED_VALUE"""),1310.45)</f>
        <v>1310.45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IFERROR(__xludf.DUMMYFUNCTION("""COMPUTED_VALUE"""),1314.05)</f>
        <v>1314.05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IFERROR(__xludf.DUMMYFUNCTION("""COMPUTED_VALUE"""),1290.7)</f>
        <v>1290.7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IFERROR(__xludf.DUMMYFUNCTION("""COMPUTED_VALUE"""),1317.15)</f>
        <v>1317.15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IFERROR(__xludf.DUMMYFUNCTION("""COMPUTED_VALUE"""),1301.1)</f>
        <v>1301.1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IFERROR(__xludf.DUMMYFUNCTION("""COMPUTED_VALUE"""),1292.65)</f>
        <v>1292.65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IFERROR(__xludf.DUMMYFUNCTION("""COMPUTED_VALUE"""),1296.5)</f>
        <v>1296.5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IFERROR(__xludf.DUMMYFUNCTION("""COMPUTED_VALUE"""),1289.75)</f>
        <v>1289.75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IFERROR(__xludf.DUMMYFUNCTION("""COMPUTED_VALUE"""),1282.15)</f>
        <v>1282.15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IFERROR(__xludf.DUMMYFUNCTION("""COMPUTED_VALUE"""),1279.95)</f>
        <v>1279.95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IFERROR(__xludf.DUMMYFUNCTION("""COMPUTED_VALUE"""),1262.25)</f>
        <v>1262.25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IFERROR(__xludf.DUMMYFUNCTION("""COMPUTED_VALUE"""),1253.75)</f>
        <v>1253.75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IFERROR(__xludf.DUMMYFUNCTION("""COMPUTED_VALUE"""),1267.9)</f>
        <v>1267.9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IFERROR(__xludf.DUMMYFUNCTION("""COMPUTED_VALUE"""),1302.55)</f>
        <v>1302.55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IFERROR(__xludf.DUMMYFUNCTION("""COMPUTED_VALUE"""),1349.35)</f>
        <v>1349.35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IFERROR(__xludf.DUMMYFUNCTION("""COMPUTED_VALUE"""),1349.35)</f>
        <v>1349.35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IFERROR(__xludf.DUMMYFUNCTION("""COMPUTED_VALUE"""),1334.35)</f>
        <v>1334.35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IFERROR(__xludf.DUMMYFUNCTION("""COMPUTED_VALUE"""),1311.5)</f>
        <v>1311.5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IFERROR(__xludf.DUMMYFUNCTION("""COMPUTED_VALUE"""),1297.1)</f>
        <v>1297.1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IFERROR(__xludf.DUMMYFUNCTION("""COMPUTED_VALUE"""),1291.3)</f>
        <v>1291.3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IFERROR(__xludf.DUMMYFUNCTION("""COMPUTED_VALUE"""),1284.45)</f>
        <v>1284.45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IFERROR(__xludf.DUMMYFUNCTION("""COMPUTED_VALUE"""),1282.45)</f>
        <v>1282.45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IFERROR(__xludf.DUMMYFUNCTION("""COMPUTED_VALUE"""),1278.55)</f>
        <v>1278.55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IFERROR(__xludf.DUMMYFUNCTION("""COMPUTED_VALUE"""),1286.75)</f>
        <v>1286.75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IFERROR(__xludf.DUMMYFUNCTION("""COMPUTED_VALUE"""),1300.25)</f>
        <v>1300.25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IFERROR(__xludf.DUMMYFUNCTION("""COMPUTED_VALUE"""),1293.75)</f>
        <v>1293.75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IFERROR(__xludf.DUMMYFUNCTION("""COMPUTED_VALUE"""),1296.4)</f>
        <v>1296.4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IFERROR(__xludf.DUMMYFUNCTION("""COMPUTED_VALUE"""),1291.55)</f>
        <v>1291.55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IFERROR(__xludf.DUMMYFUNCTION("""COMPUTED_VALUE"""),1297.2)</f>
        <v>1297.2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IFERROR(__xludf.DUMMYFUNCTION("""COMPUTED_VALUE"""),1300.6)</f>
        <v>1300.6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IFERROR(__xludf.DUMMYFUNCTION("""COMPUTED_VALUE"""),1292.55)</f>
        <v>1292.55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IFERROR(__xludf.DUMMYFUNCTION("""COMPUTED_VALUE"""),1320.55)</f>
        <v>1320.55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IFERROR(__xludf.DUMMYFUNCTION("""COMPUTED_VALUE"""),1328.35)</f>
        <v>1328.35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IFERROR(__xludf.DUMMYFUNCTION("""COMPUTED_VALUE"""),1309.45)</f>
        <v>1309.45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IFERROR(__xludf.DUMMYFUNCTION("""COMPUTED_VALUE"""),1319.8)</f>
        <v>1319.8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IFERROR(__xludf.DUMMYFUNCTION("""COMPUTED_VALUE"""),1347.5)</f>
        <v>1347.5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IFERROR(__xludf.DUMMYFUNCTION("""COMPUTED_VALUE"""),1341.45)</f>
        <v>1341.45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IFERROR(__xludf.DUMMYFUNCTION("""COMPUTED_VALUE"""),1350.15)</f>
        <v>1350.15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IFERROR(__xludf.DUMMYFUNCTION("""COMPUTED_VALUE"""),1346.5)</f>
        <v>1346.5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IFERROR(__xludf.DUMMYFUNCTION("""COMPUTED_VALUE"""),1345.5)</f>
        <v>1345.5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IFERROR(__xludf.DUMMYFUNCTION("""COMPUTED_VALUE"""),1352.75)</f>
        <v>1352.75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IFERROR(__xludf.DUMMYFUNCTION("""COMPUTED_VALUE"""),1372.65)</f>
        <v>1372.65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IFERROR(__xludf.DUMMYFUNCTION("""COMPUTED_VALUE"""),1373.7)</f>
        <v>1373.7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IFERROR(__xludf.DUMMYFUNCTION("""COMPUTED_VALUE"""),1345.2)</f>
        <v>1345.2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IFERROR(__xludf.DUMMYFUNCTION("""COMPUTED_VALUE"""),1334.2)</f>
        <v>1334.2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IFERROR(__xludf.DUMMYFUNCTION("""COMPUTED_VALUE"""),1318.85)</f>
        <v>1318.85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IFERROR(__xludf.DUMMYFUNCTION("""COMPUTED_VALUE"""),1294.15)</f>
        <v>1294.15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IFERROR(__xludf.DUMMYFUNCTION("""COMPUTED_VALUE"""),1289.7)</f>
        <v>1289.7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IFERROR(__xludf.DUMMYFUNCTION("""COMPUTED_VALUE"""),1301.0)</f>
        <v>1301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IFERROR(__xludf.DUMMYFUNCTION("""COMPUTED_VALUE"""),1289.4)</f>
        <v>1289.4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IFERROR(__xludf.DUMMYFUNCTION("""COMPUTED_VALUE"""),1305.4)</f>
        <v>1305.4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IFERROR(__xludf.DUMMYFUNCTION("""COMPUTED_VALUE"""),1292.45)</f>
        <v>1292.45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IFERROR(__xludf.DUMMYFUNCTION("""COMPUTED_VALUE"""),1270.55)</f>
        <v>1270.55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IFERROR(__xludf.DUMMYFUNCTION("""COMPUTED_VALUE"""),1274.45)</f>
        <v>1274.45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IFERROR(__xludf.DUMMYFUNCTION("""COMPUTED_VALUE"""),1282.95)</f>
        <v>1282.95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IFERROR(__xludf.DUMMYFUNCTION("""COMPUTED_VALUE"""),1277.25)</f>
        <v>1277.25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IFERROR(__xludf.DUMMYFUNCTION("""COMPUTED_VALUE"""),1302.05)</f>
        <v>1302.05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IFERROR(__xludf.DUMMYFUNCTION("""COMPUTED_VALUE"""),1309.35)</f>
        <v>1309.35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IFERROR(__xludf.DUMMYFUNCTION("""COMPUTED_VALUE"""),1313.65)</f>
        <v>1313.65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IFERROR(__xludf.DUMMYFUNCTION("""COMPUTED_VALUE"""),1316.45)</f>
        <v>1316.45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IFERROR(__xludf.DUMMYFUNCTION("""COMPUTED_VALUE"""),1322.2)</f>
        <v>1322.2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IFERROR(__xludf.DUMMYFUNCTION("""COMPUTED_VALUE"""),1348.35)</f>
        <v>1348.35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IFERROR(__xludf.DUMMYFUNCTION("""COMPUTED_VALUE"""),1356.35)</f>
        <v>1356.35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IFERROR(__xludf.DUMMYFUNCTION("""COMPUTED_VALUE"""),1348.15)</f>
        <v>1348.15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IFERROR(__xludf.DUMMYFUNCTION("""COMPUTED_VALUE"""),1362.65)</f>
        <v>1362.65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IFERROR(__xludf.DUMMYFUNCTION("""COMPUTED_VALUE"""),1338.4)</f>
        <v>1338.4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IFERROR(__xludf.DUMMYFUNCTION("""COMPUTED_VALUE"""),1314.15)</f>
        <v>1314.15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IFERROR(__xludf.DUMMYFUNCTION("""COMPUTED_VALUE"""),1305.6)</f>
        <v>1305.6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IFERROR(__xludf.DUMMYFUNCTION("""COMPUTED_VALUE"""),1302.9)</f>
        <v>1302.9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IFERROR(__xludf.DUMMYFUNCTION("""COMPUTED_VALUE"""),1326.2)</f>
        <v>1326.2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IFERROR(__xludf.DUMMYFUNCTION("""COMPUTED_VALUE"""),1367.85)</f>
        <v>1367.85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IFERROR(__xludf.DUMMYFUNCTION("""COMPUTED_VALUE"""),1336.05)</f>
        <v>1336.05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IFERROR(__xludf.DUMMYFUNCTION("""COMPUTED_VALUE"""),1343.5)</f>
        <v>1343.5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IFERROR(__xludf.DUMMYFUNCTION("""COMPUTED_VALUE"""),1329.35)</f>
        <v>1329.35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IFERROR(__xludf.DUMMYFUNCTION("""COMPUTED_VALUE"""),1331.85)</f>
        <v>1331.85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IFERROR(__xludf.DUMMYFUNCTION("""COMPUTED_VALUE"""),1340.85)</f>
        <v>1340.85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IFERROR(__xludf.DUMMYFUNCTION("""COMPUTED_VALUE"""),1345.5)</f>
        <v>1345.5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IFERROR(__xludf.DUMMYFUNCTION("""COMPUTED_VALUE"""),1350.7)</f>
        <v>1350.7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IFERROR(__xludf.DUMMYFUNCTION("""COMPUTED_VALUE"""),1355.4)</f>
        <v>1355.4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IFERROR(__xludf.DUMMYFUNCTION("""COMPUTED_VALUE"""),1328.35)</f>
        <v>1328.35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IFERROR(__xludf.DUMMYFUNCTION("""COMPUTED_VALUE"""),1357.1)</f>
        <v>1357.1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IFERROR(__xludf.DUMMYFUNCTION("""COMPUTED_VALUE"""),1359.95)</f>
        <v>1359.95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IFERROR(__xludf.DUMMYFUNCTION("""COMPUTED_VALUE"""),1413.95)</f>
        <v>1413.95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IFERROR(__xludf.DUMMYFUNCTION("""COMPUTED_VALUE"""),1385.3)</f>
        <v>1385.3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IFERROR(__xludf.DUMMYFUNCTION("""COMPUTED_VALUE"""),1423.65)</f>
        <v>1423.65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IFERROR(__xludf.DUMMYFUNCTION("""COMPUTED_VALUE"""),1430.1)</f>
        <v>1430.1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IFERROR(__xludf.DUMMYFUNCTION("""COMPUTED_VALUE"""),1410.95)</f>
        <v>1410.95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IFERROR(__xludf.DUMMYFUNCTION("""COMPUTED_VALUE"""),1409.7)</f>
        <v>1409.7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IFERROR(__xludf.DUMMYFUNCTION("""COMPUTED_VALUE"""),1412.45)</f>
        <v>1412.45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IFERROR(__xludf.DUMMYFUNCTION("""COMPUTED_VALUE"""),1407.85)</f>
        <v>1407.85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IFERROR(__xludf.DUMMYFUNCTION("""COMPUTED_VALUE"""),1435.25)</f>
        <v>1435.25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IFERROR(__xludf.DUMMYFUNCTION("""COMPUTED_VALUE"""),1423.65)</f>
        <v>1423.65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IFERROR(__xludf.DUMMYFUNCTION("""COMPUTED_VALUE"""),1454.0)</f>
        <v>1454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IFERROR(__xludf.DUMMYFUNCTION("""COMPUTED_VALUE"""),1460.95)</f>
        <v>1460.95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IFERROR(__xludf.DUMMYFUNCTION("""COMPUTED_VALUE"""),1450.7)</f>
        <v>1450.7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IFERROR(__xludf.DUMMYFUNCTION("""COMPUTED_VALUE"""),1455.75)</f>
        <v>1455.75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IFERROR(__xludf.DUMMYFUNCTION("""COMPUTED_VALUE"""),1465.2)</f>
        <v>1465.2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IFERROR(__xludf.DUMMYFUNCTION("""COMPUTED_VALUE"""),1460.6)</f>
        <v>1460.6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IFERROR(__xludf.DUMMYFUNCTION("""COMPUTED_VALUE"""),1481.45)</f>
        <v>1481.45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IFERROR(__xludf.DUMMYFUNCTION("""COMPUTED_VALUE"""),1466.8)</f>
        <v>1466.8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IFERROR(__xludf.DUMMYFUNCTION("""COMPUTED_VALUE"""),1469.85)</f>
        <v>1469.85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IFERROR(__xludf.DUMMYFUNCTION("""COMPUTED_VALUE"""),1452.5)</f>
        <v>1452.5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IFERROR(__xludf.DUMMYFUNCTION("""COMPUTED_VALUE"""),1446.95)</f>
        <v>1446.95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IFERROR(__xludf.DUMMYFUNCTION("""COMPUTED_VALUE"""),1424.55)</f>
        <v>1424.55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IFERROR(__xludf.DUMMYFUNCTION("""COMPUTED_VALUE"""),1409.25)</f>
        <v>1409.25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IFERROR(__xludf.DUMMYFUNCTION("""COMPUTED_VALUE"""),1403.75)</f>
        <v>1403.75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IFERROR(__xludf.DUMMYFUNCTION("""COMPUTED_VALUE"""),1394.3)</f>
        <v>1394.3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IFERROR(__xludf.DUMMYFUNCTION("""COMPUTED_VALUE"""),1395.3)</f>
        <v>1395.3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IFERROR(__xludf.DUMMYFUNCTION("""COMPUTED_VALUE"""),1421.35)</f>
        <v>1421.35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IFERROR(__xludf.DUMMYFUNCTION("""COMPUTED_VALUE"""),1435.3)</f>
        <v>1435.3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IFERROR(__xludf.DUMMYFUNCTION("""COMPUTED_VALUE"""),1432.6)</f>
        <v>1432.6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IFERROR(__xludf.DUMMYFUNCTION("""COMPUTED_VALUE"""),1432.1)</f>
        <v>1432.1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IFERROR(__xludf.DUMMYFUNCTION("""COMPUTED_VALUE"""),1437.65)</f>
        <v>1437.65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IFERROR(__xludf.DUMMYFUNCTION("""COMPUTED_VALUE"""),1422.7)</f>
        <v>1422.7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IFERROR(__xludf.DUMMYFUNCTION("""COMPUTED_VALUE"""),1431.6)</f>
        <v>1431.6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IFERROR(__xludf.DUMMYFUNCTION("""COMPUTED_VALUE"""),1454.15)</f>
        <v>1454.15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IFERROR(__xludf.DUMMYFUNCTION("""COMPUTED_VALUE"""),1421.05)</f>
        <v>1421.05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IFERROR(__xludf.DUMMYFUNCTION("""COMPUTED_VALUE"""),1449.35)</f>
        <v>1449.35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IFERROR(__xludf.DUMMYFUNCTION("""COMPUTED_VALUE"""),1451.45)</f>
        <v>1451.45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IFERROR(__xludf.DUMMYFUNCTION("""COMPUTED_VALUE"""),1427.8)</f>
        <v>1427.8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IFERROR(__xludf.DUMMYFUNCTION("""COMPUTED_VALUE"""),1435.3)</f>
        <v>1435.3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IFERROR(__xludf.DUMMYFUNCTION("""COMPUTED_VALUE"""),1430.05)</f>
        <v>1430.05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IFERROR(__xludf.DUMMYFUNCTION("""COMPUTED_VALUE"""),1408.8)</f>
        <v>1408.8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IFERROR(__xludf.DUMMYFUNCTION("""COMPUTED_VALUE"""),1421.15)</f>
        <v>1421.15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IFERROR(__xludf.DUMMYFUNCTION("""COMPUTED_VALUE"""),1404.9)</f>
        <v>1404.9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IFERROR(__xludf.DUMMYFUNCTION("""COMPUTED_VALUE"""),1440.6)</f>
        <v>1440.6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IFERROR(__xludf.DUMMYFUNCTION("""COMPUTED_VALUE"""),1375.5)</f>
        <v>1375.5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IFERROR(__xludf.DUMMYFUNCTION("""COMPUTED_VALUE"""),1410.55)</f>
        <v>1410.55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IFERROR(__xludf.DUMMYFUNCTION("""COMPUTED_VALUE"""),1380.9)</f>
        <v>1380.9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IFERROR(__xludf.DUMMYFUNCTION("""COMPUTED_VALUE"""),1418.4)</f>
        <v>1418.4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IFERROR(__xludf.DUMMYFUNCTION("""COMPUTED_VALUE"""),1399.0)</f>
        <v>1399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IFERROR(__xludf.DUMMYFUNCTION("""COMPUTED_VALUE"""),1401.15)</f>
        <v>1401.15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IFERROR(__xludf.DUMMYFUNCTION("""COMPUTED_VALUE"""),1432.75)</f>
        <v>1432.75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IFERROR(__xludf.DUMMYFUNCTION("""COMPUTED_VALUE"""),1435.45)</f>
        <v>1435.45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IFERROR(__xludf.DUMMYFUNCTION("""COMPUTED_VALUE"""),1419.85)</f>
        <v>1419.85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IFERROR(__xludf.DUMMYFUNCTION("""COMPUTED_VALUE"""),1464.0)</f>
        <v>1464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IFERROR(__xludf.DUMMYFUNCTION("""COMPUTED_VALUE"""),1469.45)</f>
        <v>1469.45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IFERROR(__xludf.DUMMYFUNCTION("""COMPUTED_VALUE"""),1459.05)</f>
        <v>1459.05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IFERROR(__xludf.DUMMYFUNCTION("""COMPUTED_VALUE"""),1439.7)</f>
        <v>1439.7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IFERROR(__xludf.DUMMYFUNCTION("""COMPUTED_VALUE"""),1436.0)</f>
        <v>1436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IFERROR(__xludf.DUMMYFUNCTION("""COMPUTED_VALUE"""),1467.6)</f>
        <v>1467.6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IFERROR(__xludf.DUMMYFUNCTION("""COMPUTED_VALUE"""),1453.7)</f>
        <v>1453.7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IFERROR(__xludf.DUMMYFUNCTION("""COMPUTED_VALUE"""),1453.35)</f>
        <v>1453.35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IFERROR(__xludf.DUMMYFUNCTION("""COMPUTED_VALUE"""),1508.45)</f>
        <v>1508.45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IFERROR(__xludf.DUMMYFUNCTION("""COMPUTED_VALUE"""),1488.85)</f>
        <v>1488.85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IFERROR(__xludf.DUMMYFUNCTION("""COMPUTED_VALUE"""),1513.55)</f>
        <v>1513.55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IFERROR(__xludf.DUMMYFUNCTION("""COMPUTED_VALUE"""),1501.7)</f>
        <v>1501.7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IFERROR(__xludf.DUMMYFUNCTION("""COMPUTED_VALUE"""),1509.65)</f>
        <v>1509.65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IFERROR(__xludf.DUMMYFUNCTION("""COMPUTED_VALUE"""),1529.15)</f>
        <v>1529.15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IFERROR(__xludf.DUMMYFUNCTION("""COMPUTED_VALUE"""),1549.15)</f>
        <v>1549.15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IFERROR(__xludf.DUMMYFUNCTION("""COMPUTED_VALUE"""),1542.7)</f>
        <v>1542.7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IFERROR(__xludf.DUMMYFUNCTION("""COMPUTED_VALUE"""),1540.2)</f>
        <v>1540.2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IFERROR(__xludf.DUMMYFUNCTION("""COMPUTED_VALUE"""),1552.55)</f>
        <v>1552.55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IFERROR(__xludf.DUMMYFUNCTION("""COMPUTED_VALUE"""),1542.15)</f>
        <v>1542.15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IFERROR(__xludf.DUMMYFUNCTION("""COMPUTED_VALUE"""),1517.95)</f>
        <v>1517.95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IFERROR(__xludf.DUMMYFUNCTION("""COMPUTED_VALUE"""),1491.25)</f>
        <v>1491.25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IFERROR(__xludf.DUMMYFUNCTION("""COMPUTED_VALUE"""),1520.4)</f>
        <v>1520.4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IFERROR(__xludf.DUMMYFUNCTION("""COMPUTED_VALUE"""),1510.4)</f>
        <v>1510.4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IFERROR(__xludf.DUMMYFUNCTION("""COMPUTED_VALUE"""),1532.1)</f>
        <v>1532.1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IFERROR(__xludf.DUMMYFUNCTION("""COMPUTED_VALUE"""),1516.4)</f>
        <v>1516.4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IFERROR(__xludf.DUMMYFUNCTION("""COMPUTED_VALUE"""),1487.35)</f>
        <v>1487.35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IFERROR(__xludf.DUMMYFUNCTION("""COMPUTED_VALUE"""),1505.85)</f>
        <v>1505.85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IFERROR(__xludf.DUMMYFUNCTION("""COMPUTED_VALUE"""),1500.0)</f>
        <v>1500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IFERROR(__xludf.DUMMYFUNCTION("""COMPUTED_VALUE"""),1489.7)</f>
        <v>1489.7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IFERROR(__xludf.DUMMYFUNCTION("""COMPUTED_VALUE"""),1461.35)</f>
        <v>1461.35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IFERROR(__xludf.DUMMYFUNCTION("""COMPUTED_VALUE"""),1458.4)</f>
        <v>1458.4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IFERROR(__xludf.DUMMYFUNCTION("""COMPUTED_VALUE"""),1468.05)</f>
        <v>1468.05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IFERROR(__xludf.DUMMYFUNCTION("""COMPUTED_VALUE"""),1501.1)</f>
        <v>1501.1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IFERROR(__xludf.DUMMYFUNCTION("""COMPUTED_VALUE"""),1486.4)</f>
        <v>1486.4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IFERROR(__xludf.DUMMYFUNCTION("""COMPUTED_VALUE"""),1479.55)</f>
        <v>1479.55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IFERROR(__xludf.DUMMYFUNCTION("""COMPUTED_VALUE"""),1500.25)</f>
        <v>1500.25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IFERROR(__xludf.DUMMYFUNCTION("""COMPUTED_VALUE"""),1489.95)</f>
        <v>1489.95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IFERROR(__xludf.DUMMYFUNCTION("""COMPUTED_VALUE"""),1470.6)</f>
        <v>1470.6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IFERROR(__xludf.DUMMYFUNCTION("""COMPUTED_VALUE"""),1460.8)</f>
        <v>1460.8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IFERROR(__xludf.DUMMYFUNCTION("""COMPUTED_VALUE"""),1463.75)</f>
        <v>1463.75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IFERROR(__xludf.DUMMYFUNCTION("""COMPUTED_VALUE"""),1485.3)</f>
        <v>1485.3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IFERROR(__xludf.DUMMYFUNCTION("""COMPUTED_VALUE"""),1518.8)</f>
        <v>1518.8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IFERROR(__xludf.DUMMYFUNCTION("""COMPUTED_VALUE"""),1510.55)</f>
        <v>1510.55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IFERROR(__xludf.DUMMYFUNCTION("""COMPUTED_VALUE"""),1503.35)</f>
        <v>1503.35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IFERROR(__xludf.DUMMYFUNCTION("""COMPUTED_VALUE"""),1493.15)</f>
        <v>1493.15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IFERROR(__xludf.DUMMYFUNCTION("""COMPUTED_VALUE"""),1466.9)</f>
        <v>1466.9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IFERROR(__xludf.DUMMYFUNCTION("""COMPUTED_VALUE"""),1462.75)</f>
        <v>1462.75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IFERROR(__xludf.DUMMYFUNCTION("""COMPUTED_VALUE"""),1456.95)</f>
        <v>1456.95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IFERROR(__xludf.DUMMYFUNCTION("""COMPUTED_VALUE"""),1447.55)</f>
        <v>1447.55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IFERROR(__xludf.DUMMYFUNCTION("""COMPUTED_VALUE"""),1475.4)</f>
        <v>1475.4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IFERROR(__xludf.DUMMYFUNCTION("""COMPUTED_VALUE"""),1469.85)</f>
        <v>1469.85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IFERROR(__xludf.DUMMYFUNCTION("""COMPUTED_VALUE"""),1460.05)</f>
        <v>1460.05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IFERROR(__xludf.DUMMYFUNCTION("""COMPUTED_VALUE"""),1444.45)</f>
        <v>1444.45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IFERROR(__xludf.DUMMYFUNCTION("""COMPUTED_VALUE"""),1415.25)</f>
        <v>1415.25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IFERROR(__xludf.DUMMYFUNCTION("""COMPUTED_VALUE"""),1422.35)</f>
        <v>1422.35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IFERROR(__xludf.DUMMYFUNCTION("""COMPUTED_VALUE"""),1436.55)</f>
        <v>1436.55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IFERROR(__xludf.DUMMYFUNCTION("""COMPUTED_VALUE"""),1460.9)</f>
        <v>1460.9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IFERROR(__xludf.DUMMYFUNCTION("""COMPUTED_VALUE"""),1443.25)</f>
        <v>1443.25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IFERROR(__xludf.DUMMYFUNCTION("""COMPUTED_VALUE"""),1440.6)</f>
        <v>1440.6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IFERROR(__xludf.DUMMYFUNCTION("""COMPUTED_VALUE"""),1450.15)</f>
        <v>1450.15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IFERROR(__xludf.DUMMYFUNCTION("""COMPUTED_VALUE"""),1426.75)</f>
        <v>1426.75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IFERROR(__xludf.DUMMYFUNCTION("""COMPUTED_VALUE"""),1422.4)</f>
        <v>1422.4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IFERROR(__xludf.DUMMYFUNCTION("""COMPUTED_VALUE"""),1431.95)</f>
        <v>1431.95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IFERROR(__xludf.DUMMYFUNCTION("""COMPUTED_VALUE"""),1425.1)</f>
        <v>1425.1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IFERROR(__xludf.DUMMYFUNCTION("""COMPUTED_VALUE"""),1432.85)</f>
        <v>1432.85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IFERROR(__xludf.DUMMYFUNCTION("""COMPUTED_VALUE"""),1430.1)</f>
        <v>1430.1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IFERROR(__xludf.DUMMYFUNCTION("""COMPUTED_VALUE"""),1452.2)</f>
        <v>1452.2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IFERROR(__xludf.DUMMYFUNCTION("""COMPUTED_VALUE"""),1434.2)</f>
        <v>1434.2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IFERROR(__xludf.DUMMYFUNCTION("""COMPUTED_VALUE"""),1429.65)</f>
        <v>1429.65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IFERROR(__xludf.DUMMYFUNCTION("""COMPUTED_VALUE"""),1427.4)</f>
        <v>1427.4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IFERROR(__xludf.DUMMYFUNCTION("""COMPUTED_VALUE"""),1446.8)</f>
        <v>1446.8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IFERROR(__xludf.DUMMYFUNCTION("""COMPUTED_VALUE"""),1436.25)</f>
        <v>1436.25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IFERROR(__xludf.DUMMYFUNCTION("""COMPUTED_VALUE"""),1410.2)</f>
        <v>1410.2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IFERROR(__xludf.DUMMYFUNCTION("""COMPUTED_VALUE"""),1450.75)</f>
        <v>1450.75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IFERROR(__xludf.DUMMYFUNCTION("""COMPUTED_VALUE"""),1412.8)</f>
        <v>1412.8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IFERROR(__xludf.DUMMYFUNCTION("""COMPUTED_VALUE"""),1380.05)</f>
        <v>1380.05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IFERROR(__xludf.DUMMYFUNCTION("""COMPUTED_VALUE"""),1386.4)</f>
        <v>1386.4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IFERROR(__xludf.DUMMYFUNCTION("""COMPUTED_VALUE"""),1391.5)</f>
        <v>1391.5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IFERROR(__xludf.DUMMYFUNCTION("""COMPUTED_VALUE"""),1338.85)</f>
        <v>1338.85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IFERROR(__xludf.DUMMYFUNCTION("""COMPUTED_VALUE"""),1390.1)</f>
        <v>1390.1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IFERROR(__xludf.DUMMYFUNCTION("""COMPUTED_VALUE"""),1442.85)</f>
        <v>1442.85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IFERROR(__xludf.DUMMYFUNCTION("""COMPUTED_VALUE"""),1425.85)</f>
        <v>1425.85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IFERROR(__xludf.DUMMYFUNCTION("""COMPUTED_VALUE"""),1432.3)</f>
        <v>1432.3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IFERROR(__xludf.DUMMYFUNCTION("""COMPUTED_VALUE"""),1428.05)</f>
        <v>1428.05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IFERROR(__xludf.DUMMYFUNCTION("""COMPUTED_VALUE"""),1452.7)</f>
        <v>1452.7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IFERROR(__xludf.DUMMYFUNCTION("""COMPUTED_VALUE"""),1449.9)</f>
        <v>1449.9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IFERROR(__xludf.DUMMYFUNCTION("""COMPUTED_VALUE"""),1469.9)</f>
        <v>1469.9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IFERROR(__xludf.DUMMYFUNCTION("""COMPUTED_VALUE"""),1473.55)</f>
        <v>1473.55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IFERROR(__xludf.DUMMYFUNCTION("""COMPUTED_VALUE"""),1449.2)</f>
        <v>1449.2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IFERROR(__xludf.DUMMYFUNCTION("""COMPUTED_VALUE"""),1455.5)</f>
        <v>1455.5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IFERROR(__xludf.DUMMYFUNCTION("""COMPUTED_VALUE"""),1464.15)</f>
        <v>1464.15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IFERROR(__xludf.DUMMYFUNCTION("""COMPUTED_VALUE"""),1452.75)</f>
        <v>1452.75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IFERROR(__xludf.DUMMYFUNCTION("""COMPUTED_VALUE"""),1462.0)</f>
        <v>1462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IFERROR(__xludf.DUMMYFUNCTION("""COMPUTED_VALUE"""),1450.9)</f>
        <v>1450.9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IFERROR(__xludf.DUMMYFUNCTION("""COMPUTED_VALUE"""),1463.45)</f>
        <v>1463.45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IFERROR(__xludf.DUMMYFUNCTION("""COMPUTED_VALUE"""),1491.95)</f>
        <v>1491.95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IFERROR(__xludf.DUMMYFUNCTION("""COMPUTED_VALUE"""),1501.85)</f>
        <v>1501.85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IFERROR(__xludf.DUMMYFUNCTION("""COMPUTED_VALUE"""),1494.9)</f>
        <v>1494.9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IFERROR(__xludf.DUMMYFUNCTION("""COMPUTED_VALUE"""),1496.35)</f>
        <v>1496.35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IFERROR(__xludf.DUMMYFUNCTION("""COMPUTED_VALUE"""),1507.75)</f>
        <v>1507.75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IFERROR(__xludf.DUMMYFUNCTION("""COMPUTED_VALUE"""),1529.4)</f>
        <v>1529.4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IFERROR(__xludf.DUMMYFUNCTION("""COMPUTED_VALUE"""),1514.95)</f>
        <v>1514.95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IFERROR(__xludf.DUMMYFUNCTION("""COMPUTED_VALUE"""),1524.75)</f>
        <v>1524.75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IFERROR(__xludf.DUMMYFUNCTION("""COMPUTED_VALUE"""),1558.8)</f>
        <v>1558.8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IFERROR(__xludf.DUMMYFUNCTION("""COMPUTED_VALUE"""),1558.8)</f>
        <v>1558.8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IFERROR(__xludf.DUMMYFUNCTION("""COMPUTED_VALUE"""),1562.85)</f>
        <v>1562.85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IFERROR(__xludf.DUMMYFUNCTION("""COMPUTED_VALUE"""),1613.45)</f>
        <v>1613.45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IFERROR(__xludf.DUMMYFUNCTION("""COMPUTED_VALUE"""),1621.35)</f>
        <v>1621.35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IFERROR(__xludf.DUMMYFUNCTION("""COMPUTED_VALUE"""),1659.8)</f>
        <v>1659.8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IFERROR(__xludf.DUMMYFUNCTION("""COMPUTED_VALUE"""),1647.7)</f>
        <v>1647.7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IFERROR(__xludf.DUMMYFUNCTION("""COMPUTED_VALUE"""),1621.15)</f>
        <v>1621.15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IFERROR(__xludf.DUMMYFUNCTION("""COMPUTED_VALUE"""),1594.85)</f>
        <v>1594.85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IFERROR(__xludf.DUMMYFUNCTION("""COMPUTED_VALUE"""),1632.95)</f>
        <v>1632.95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IFERROR(__xludf.DUMMYFUNCTION("""COMPUTED_VALUE"""),1695.4)</f>
        <v>1695.4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IFERROR(__xludf.DUMMYFUNCTION("""COMPUTED_VALUE"""),1750.95)</f>
        <v>1750.95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IFERROR(__xludf.DUMMYFUNCTION("""COMPUTED_VALUE"""),1746.7)</f>
        <v>1746.7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IFERROR(__xludf.DUMMYFUNCTION("""COMPUTED_VALUE"""),1721.05)</f>
        <v>1721.05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IFERROR(__xludf.DUMMYFUNCTION("""COMPUTED_VALUE"""),1753.65)</f>
        <v>1753.65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IFERROR(__xludf.DUMMYFUNCTION("""COMPUTED_VALUE"""),1767.25)</f>
        <v>1767.25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IFERROR(__xludf.DUMMYFUNCTION("""COMPUTED_VALUE"""),1744.9)</f>
        <v>1744.9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IFERROR(__xludf.DUMMYFUNCTION("""COMPUTED_VALUE"""),1722.2)</f>
        <v>1722.2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IFERROR(__xludf.DUMMYFUNCTION("""COMPUTED_VALUE"""),1674.5)</f>
        <v>1674.5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IFERROR(__xludf.DUMMYFUNCTION("""COMPUTED_VALUE"""),1685.7)</f>
        <v>1685.7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IFERROR(__xludf.DUMMYFUNCTION("""COMPUTED_VALUE"""),1706.3)</f>
        <v>1706.3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IFERROR(__xludf.DUMMYFUNCTION("""COMPUTED_VALUE"""),1725.1)</f>
        <v>1725.1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IFERROR(__xludf.DUMMYFUNCTION("""COMPUTED_VALUE"""),1705.0)</f>
        <v>1705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IFERROR(__xludf.DUMMYFUNCTION("""COMPUTED_VALUE"""),1682.4)</f>
        <v>1682.4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IFERROR(__xludf.DUMMYFUNCTION("""COMPUTED_VALUE"""),1692.1)</f>
        <v>1692.1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IFERROR(__xludf.DUMMYFUNCTION("""COMPUTED_VALUE"""),1688.9)</f>
        <v>1688.9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IFERROR(__xludf.DUMMYFUNCTION("""COMPUTED_VALUE"""),1671.55)</f>
        <v>1671.55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IFERROR(__xludf.DUMMYFUNCTION("""COMPUTED_VALUE"""),1761.3)</f>
        <v>1761.3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IFERROR(__xludf.DUMMYFUNCTION("""COMPUTED_VALUE"""),1800.6)</f>
        <v>1800.6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IFERROR(__xludf.DUMMYFUNCTION("""COMPUTED_VALUE"""),1795.25)</f>
        <v>1795.25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IFERROR(__xludf.DUMMYFUNCTION("""COMPUTED_VALUE"""),1789.3)</f>
        <v>1789.3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IFERROR(__xludf.DUMMYFUNCTION("""COMPUTED_VALUE"""),1796.25)</f>
        <v>1796.25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IFERROR(__xludf.DUMMYFUNCTION("""COMPUTED_VALUE"""),1838.95)</f>
        <v>1838.95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IFERROR(__xludf.DUMMYFUNCTION("""COMPUTED_VALUE"""),1843.7)</f>
        <v>1843.7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IFERROR(__xludf.DUMMYFUNCTION("""COMPUTED_VALUE"""),1843.7)</f>
        <v>1843.7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IFERROR(__xludf.DUMMYFUNCTION("""COMPUTED_VALUE"""),1850.3)</f>
        <v>1850.3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IFERROR(__xludf.DUMMYFUNCTION("""COMPUTED_VALUE"""),1888.75)</f>
        <v>1888.75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IFERROR(__xludf.DUMMYFUNCTION("""COMPUTED_VALUE"""),1928.65)</f>
        <v>1928.65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IFERROR(__xludf.DUMMYFUNCTION("""COMPUTED_VALUE"""),1912.2)</f>
        <v>1912.2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IFERROR(__xludf.DUMMYFUNCTION("""COMPUTED_VALUE"""),1907.85)</f>
        <v>1907.85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IFERROR(__xludf.DUMMYFUNCTION("""COMPUTED_VALUE"""),1896.3)</f>
        <v>1896.3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IFERROR(__xludf.DUMMYFUNCTION("""COMPUTED_VALUE"""),1901.75)</f>
        <v>1901.75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IFERROR(__xludf.DUMMYFUNCTION("""COMPUTED_VALUE"""),1853.45)</f>
        <v>1853.45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IFERROR(__xludf.DUMMYFUNCTION("""COMPUTED_VALUE"""),1859.15)</f>
        <v>1859.15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IFERROR(__xludf.DUMMYFUNCTION("""COMPUTED_VALUE"""),1875.95)</f>
        <v>1875.95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IFERROR(__xludf.DUMMYFUNCTION("""COMPUTED_VALUE"""),1846.5)</f>
        <v>1846.5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IFERROR(__xludf.DUMMYFUNCTION("""COMPUTED_VALUE"""),1821.25)</f>
        <v>1821.25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IFERROR(__xludf.DUMMYFUNCTION("""COMPUTED_VALUE"""),1819.15)</f>
        <v>1819.15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IFERROR(__xludf.DUMMYFUNCTION("""COMPUTED_VALUE"""),1842.45)</f>
        <v>1842.45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IFERROR(__xludf.DUMMYFUNCTION("""COMPUTED_VALUE"""),1840.95)</f>
        <v>1840.95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IFERROR(__xludf.DUMMYFUNCTION("""COMPUTED_VALUE"""),1870.25)</f>
        <v>1870.25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IFERROR(__xludf.DUMMYFUNCTION("""COMPUTED_VALUE"""),1920.15)</f>
        <v>1920.15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IFERROR(__xludf.DUMMYFUNCTION("""COMPUTED_VALUE"""),1864.35)</f>
        <v>1864.35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IFERROR(__xludf.DUMMYFUNCTION("""COMPUTED_VALUE"""),1863.6)</f>
        <v>1863.6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IFERROR(__xludf.DUMMYFUNCTION("""COMPUTED_VALUE"""),1898.3)</f>
        <v>1898.3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IFERROR(__xludf.DUMMYFUNCTION("""COMPUTED_VALUE"""),1882.65)</f>
        <v>1882.65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IFERROR(__xludf.DUMMYFUNCTION("""COMPUTED_VALUE"""),1844.0)</f>
        <v>1844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IFERROR(__xludf.DUMMYFUNCTION("""COMPUTED_VALUE"""),1834.2)</f>
        <v>1834.2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IFERROR(__xludf.DUMMYFUNCTION("""COMPUTED_VALUE"""),1805.55)</f>
        <v>1805.55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IFERROR(__xludf.DUMMYFUNCTION("""COMPUTED_VALUE"""),1798.1)</f>
        <v>1798.1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IFERROR(__xludf.DUMMYFUNCTION("""COMPUTED_VALUE"""),1787.95)</f>
        <v>1787.95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IFERROR(__xludf.DUMMYFUNCTION("""COMPUTED_VALUE"""),1728.05)</f>
        <v>1728.05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IFERROR(__xludf.DUMMYFUNCTION("""COMPUTED_VALUE"""),1737.4)</f>
        <v>1737.4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IFERROR(__xludf.DUMMYFUNCTION("""COMPUTED_VALUE"""),1734.5)</f>
        <v>1734.5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IFERROR(__xludf.DUMMYFUNCTION("""COMPUTED_VALUE"""),1735.05)</f>
        <v>1735.05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IFERROR(__xludf.DUMMYFUNCTION("""COMPUTED_VALUE"""),1738.3)</f>
        <v>1738.3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IFERROR(__xludf.DUMMYFUNCTION("""COMPUTED_VALUE"""),1723.75)</f>
        <v>1723.75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IFERROR(__xludf.DUMMYFUNCTION("""COMPUTED_VALUE"""),1733.75)</f>
        <v>1733.75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IFERROR(__xludf.DUMMYFUNCTION("""COMPUTED_VALUE"""),1702.0)</f>
        <v>1702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IFERROR(__xludf.DUMMYFUNCTION("""COMPUTED_VALUE"""),1706.05)</f>
        <v>1706.05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IFERROR(__xludf.DUMMYFUNCTION("""COMPUTED_VALUE"""),1711.85)</f>
        <v>1711.85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IFERROR(__xludf.DUMMYFUNCTION("""COMPUTED_VALUE"""),1698.15)</f>
        <v>1698.15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IFERROR(__xludf.DUMMYFUNCTION("""COMPUTED_VALUE"""),1716.0)</f>
        <v>1716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IFERROR(__xludf.DUMMYFUNCTION("""COMPUTED_VALUE"""),1635.3)</f>
        <v>1635.3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IFERROR(__xludf.DUMMYFUNCTION("""COMPUTED_VALUE"""),1616.75)</f>
        <v>1616.75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IFERROR(__xludf.DUMMYFUNCTION("""COMPUTED_VALUE"""),1605.9)</f>
        <v>1605.9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IFERROR(__xludf.DUMMYFUNCTION("""COMPUTED_VALUE"""),1661.35)</f>
        <v>1661.35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IFERROR(__xludf.DUMMYFUNCTION("""COMPUTED_VALUE"""),1624.15)</f>
        <v>1624.15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IFERROR(__xludf.DUMMYFUNCTION("""COMPUTED_VALUE"""),1622.15)</f>
        <v>1622.15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IFERROR(__xludf.DUMMYFUNCTION("""COMPUTED_VALUE"""),1608.8)</f>
        <v>1608.8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IFERROR(__xludf.DUMMYFUNCTION("""COMPUTED_VALUE"""),1633.2)</f>
        <v>1633.2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IFERROR(__xludf.DUMMYFUNCTION("""COMPUTED_VALUE"""),1603.95)</f>
        <v>1603.95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IFERROR(__xludf.DUMMYFUNCTION("""COMPUTED_VALUE"""),1589.85)</f>
        <v>1589.85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IFERROR(__xludf.DUMMYFUNCTION("""COMPUTED_VALUE"""),1569.95)</f>
        <v>1569.95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IFERROR(__xludf.DUMMYFUNCTION("""COMPUTED_VALUE"""),1566.0)</f>
        <v>1566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IFERROR(__xludf.DUMMYFUNCTION("""COMPUTED_VALUE"""),1562.45)</f>
        <v>1562.45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IFERROR(__xludf.DUMMYFUNCTION("""COMPUTED_VALUE"""),1546.7)</f>
        <v>1546.7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IFERROR(__xludf.DUMMYFUNCTION("""COMPUTED_VALUE"""),1562.3)</f>
        <v>1562.3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IFERROR(__xludf.DUMMYFUNCTION("""COMPUTED_VALUE"""),1562.6)</f>
        <v>1562.6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IFERROR(__xludf.DUMMYFUNCTION("""COMPUTED_VALUE"""),1522.9)</f>
        <v>1522.9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IFERROR(__xludf.DUMMYFUNCTION("""COMPUTED_VALUE"""),1477.95)</f>
        <v>1477.95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IFERROR(__xludf.DUMMYFUNCTION("""COMPUTED_VALUE"""),1485.15)</f>
        <v>1485.15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IFERROR(__xludf.DUMMYFUNCTION("""COMPUTED_VALUE"""),1495.2)</f>
        <v>1495.2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IFERROR(__xludf.DUMMYFUNCTION("""COMPUTED_VALUE"""),1506.75)</f>
        <v>1506.75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IFERROR(__xludf.DUMMYFUNCTION("""COMPUTED_VALUE"""),1505.4)</f>
        <v>1505.4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IFERROR(__xludf.DUMMYFUNCTION("""COMPUTED_VALUE"""),1428.6)</f>
        <v>1428.6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IFERROR(__xludf.DUMMYFUNCTION("""COMPUTED_VALUE"""),1437.75)</f>
        <v>1437.75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IFERROR(__xludf.DUMMYFUNCTION("""COMPUTED_VALUE"""),1422.05)</f>
        <v>1422.05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IFERROR(__xludf.DUMMYFUNCTION("""COMPUTED_VALUE"""),1440.95)</f>
        <v>1440.95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IFERROR(__xludf.DUMMYFUNCTION("""COMPUTED_VALUE"""),1452.6)</f>
        <v>1452.6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IFERROR(__xludf.DUMMYFUNCTION("""COMPUTED_VALUE"""),1431.85)</f>
        <v>1431.85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IFERROR(__xludf.DUMMYFUNCTION("""COMPUTED_VALUE"""),1448.55)</f>
        <v>1448.55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IFERROR(__xludf.DUMMYFUNCTION("""COMPUTED_VALUE"""),1469.3)</f>
        <v>1469.3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IFERROR(__xludf.DUMMYFUNCTION("""COMPUTED_VALUE"""),1461.85)</f>
        <v>1461.85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IFERROR(__xludf.DUMMYFUNCTION("""COMPUTED_VALUE"""),1456.15)</f>
        <v>1456.15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IFERROR(__xludf.DUMMYFUNCTION("""COMPUTED_VALUE"""),1432.5)</f>
        <v>1432.5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IFERROR(__xludf.DUMMYFUNCTION("""COMPUTED_VALUE"""),1428.8)</f>
        <v>1428.8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IFERROR(__xludf.DUMMYFUNCTION("""COMPUTED_VALUE"""),1421.65)</f>
        <v>1421.65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IFERROR(__xludf.DUMMYFUNCTION("""COMPUTED_VALUE"""),1409.7)</f>
        <v>1409.7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IFERROR(__xludf.DUMMYFUNCTION("""COMPUTED_VALUE"""),1398.0)</f>
        <v>1398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IFERROR(__xludf.DUMMYFUNCTION("""COMPUTED_VALUE"""),1405.9)</f>
        <v>1405.9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IFERROR(__xludf.DUMMYFUNCTION("""COMPUTED_VALUE"""),1400.6)</f>
        <v>1400.6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IFERROR(__xludf.DUMMYFUNCTION("""COMPUTED_VALUE"""),1405.3)</f>
        <v>1405.3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IFERROR(__xludf.DUMMYFUNCTION("""COMPUTED_VALUE"""),1387.0)</f>
        <v>1387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IFERROR(__xludf.DUMMYFUNCTION("""COMPUTED_VALUE"""),1409.05)</f>
        <v>1409.05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IFERROR(__xludf.DUMMYFUNCTION("""COMPUTED_VALUE"""),1405.3)</f>
        <v>1405.3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IFERROR(__xludf.DUMMYFUNCTION("""COMPUTED_VALUE"""),1403.85)</f>
        <v>1403.85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IFERROR(__xludf.DUMMYFUNCTION("""COMPUTED_VALUE"""),1390.4)</f>
        <v>1390.4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IFERROR(__xludf.DUMMYFUNCTION("""COMPUTED_VALUE"""),1400.4)</f>
        <v>1400.4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IFERROR(__xludf.DUMMYFUNCTION("""COMPUTED_VALUE"""),1422.25)</f>
        <v>1422.25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IFERROR(__xludf.DUMMYFUNCTION("""COMPUTED_VALUE"""),1447.7)</f>
        <v>1447.7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IFERROR(__xludf.DUMMYFUNCTION("""COMPUTED_VALUE"""),1434.65)</f>
        <v>1434.65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IFERROR(__xludf.DUMMYFUNCTION("""COMPUTED_VALUE"""),1477.75)</f>
        <v>1477.75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IFERROR(__xludf.DUMMYFUNCTION("""COMPUTED_VALUE"""),1463.15)</f>
        <v>1463.15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IFERROR(__xludf.DUMMYFUNCTION("""COMPUTED_VALUE"""),1468.45)</f>
        <v>1468.45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IFERROR(__xludf.DUMMYFUNCTION("""COMPUTED_VALUE"""),1478.3)</f>
        <v>1478.3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IFERROR(__xludf.DUMMYFUNCTION("""COMPUTED_VALUE"""),1467.4)</f>
        <v>1467.4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IFERROR(__xludf.DUMMYFUNCTION("""COMPUTED_VALUE"""),1499.25)</f>
        <v>1499.25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IFERROR(__xludf.DUMMYFUNCTION("""COMPUTED_VALUE"""),1472.75)</f>
        <v>1472.75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IFERROR(__xludf.DUMMYFUNCTION("""COMPUTED_VALUE"""),1513.6)</f>
        <v>1513.6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IFERROR(__xludf.DUMMYFUNCTION("""COMPUTED_VALUE"""),1540.5)</f>
        <v>1540.5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IFERROR(__xludf.DUMMYFUNCTION("""COMPUTED_VALUE"""),1499.7)</f>
        <v>1499.7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IFERROR(__xludf.DUMMYFUNCTION("""COMPUTED_VALUE"""),1466.55)</f>
        <v>1466.55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IFERROR(__xludf.DUMMYFUNCTION("""COMPUTED_VALUE"""),1460.05)</f>
        <v>1460.05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IFERROR(__xludf.DUMMYFUNCTION("""COMPUTED_VALUE"""),1449.85)</f>
        <v>1449.85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IFERROR(__xludf.DUMMYFUNCTION("""COMPUTED_VALUE"""),1440.4)</f>
        <v>1440.4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IFERROR(__xludf.DUMMYFUNCTION("""COMPUTED_VALUE"""),1424.4)</f>
        <v>1424.4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IFERROR(__xludf.DUMMYFUNCTION("""COMPUTED_VALUE"""),1419.5)</f>
        <v>1419.5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IFERROR(__xludf.DUMMYFUNCTION("""COMPUTED_VALUE"""),1460.9)</f>
        <v>1460.9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IFERROR(__xludf.DUMMYFUNCTION("""COMPUTED_VALUE"""),1472.9)</f>
        <v>1472.9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IFERROR(__xludf.DUMMYFUNCTION("""COMPUTED_VALUE"""),1483.6)</f>
        <v>1483.6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IFERROR(__xludf.DUMMYFUNCTION("""COMPUTED_VALUE"""),1459.95)</f>
        <v>1459.95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IFERROR(__xludf.DUMMYFUNCTION("""COMPUTED_VALUE"""),1472.4)</f>
        <v>1472.4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IFERROR(__xludf.DUMMYFUNCTION("""COMPUTED_VALUE"""),1469.15)</f>
        <v>1469.15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IFERROR(__xludf.DUMMYFUNCTION("""COMPUTED_VALUE"""),1465.1)</f>
        <v>1465.1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IFERROR(__xludf.DUMMYFUNCTION("""COMPUTED_VALUE"""),1470.95)</f>
        <v>1470.95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IFERROR(__xludf.DUMMYFUNCTION("""COMPUTED_VALUE"""),1448.2)</f>
        <v>1448.2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IFERROR(__xludf.DUMMYFUNCTION("""COMPUTED_VALUE"""),1419.0)</f>
        <v>1419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IFERROR(__xludf.DUMMYFUNCTION("""COMPUTED_VALUE"""),1452.15)</f>
        <v>1452.15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IFERROR(__xludf.DUMMYFUNCTION("""COMPUTED_VALUE"""),1470.5)</f>
        <v>1470.5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IFERROR(__xludf.DUMMYFUNCTION("""COMPUTED_VALUE"""),1465.45)</f>
        <v>1465.45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IFERROR(__xludf.DUMMYFUNCTION("""COMPUTED_VALUE"""),1476.2)</f>
        <v>1476.2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IFERROR(__xludf.DUMMYFUNCTION("""COMPUTED_VALUE"""),1475.35)</f>
        <v>1475.35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IFERROR(__xludf.DUMMYFUNCTION("""COMPUTED_VALUE"""),1475.6)</f>
        <v>1475.6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IFERROR(__xludf.DUMMYFUNCTION("""COMPUTED_VALUE"""),1469.8)</f>
        <v>1469.8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IFERROR(__xludf.DUMMYFUNCTION("""COMPUTED_VALUE"""),1495.4)</f>
        <v>1495.4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IFERROR(__xludf.DUMMYFUNCTION("""COMPUTED_VALUE"""),1486.5)</f>
        <v>1486.5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IFERROR(__xludf.DUMMYFUNCTION("""COMPUTED_VALUE"""),1471.75)</f>
        <v>1471.75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IFERROR(__xludf.DUMMYFUNCTION("""COMPUTED_VALUE"""),1469.75)</f>
        <v>1469.75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IFERROR(__xludf.DUMMYFUNCTION("""COMPUTED_VALUE"""),1430.5)</f>
        <v>1430.5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IFERROR(__xludf.DUMMYFUNCTION("""COMPUTED_VALUE"""),1408.5)</f>
        <v>1408.5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IFERROR(__xludf.DUMMYFUNCTION("""COMPUTED_VALUE"""),1393.1)</f>
        <v>1393.1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IFERROR(__xludf.DUMMYFUNCTION("""COMPUTED_VALUE"""),1420.7)</f>
        <v>1420.7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IFERROR(__xludf.DUMMYFUNCTION("""COMPUTED_VALUE"""),1421.3)</f>
        <v>1421.3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IFERROR(__xludf.DUMMYFUNCTION("""COMPUTED_VALUE"""),1411.6)</f>
        <v>1411.6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IFERROR(__xludf.DUMMYFUNCTION("""COMPUTED_VALUE"""),1419.45)</f>
        <v>1419.45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IFERROR(__xludf.DUMMYFUNCTION("""COMPUTED_VALUE"""),1417.25)</f>
        <v>1417.25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IFERROR(__xludf.DUMMYFUNCTION("""COMPUTED_VALUE"""),1409.0)</f>
        <v>1409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IFERROR(__xludf.DUMMYFUNCTION("""COMPUTED_VALUE"""),1385.55)</f>
        <v>1385.55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IFERROR(__xludf.DUMMYFUNCTION("""COMPUTED_VALUE"""),1439.5)</f>
        <v>1439.5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IFERROR(__xludf.DUMMYFUNCTION("""COMPUTED_VALUE"""),1457.5)</f>
        <v>1457.5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IFERROR(__xludf.DUMMYFUNCTION("""COMPUTED_VALUE"""),1484.9)</f>
        <v>1484.9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IFERROR(__xludf.DUMMYFUNCTION("""COMPUTED_VALUE"""),1498.35)</f>
        <v>1498.35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IFERROR(__xludf.DUMMYFUNCTION("""COMPUTED_VALUE"""),1546.4)</f>
        <v>1546.4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IFERROR(__xludf.DUMMYFUNCTION("""COMPUTED_VALUE"""),1569.8)</f>
        <v>1569.8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IFERROR(__xludf.DUMMYFUNCTION("""COMPUTED_VALUE"""),1557.2)</f>
        <v>1557.2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IFERROR(__xludf.DUMMYFUNCTION("""COMPUTED_VALUE"""),1541.3)</f>
        <v>1541.3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IFERROR(__xludf.DUMMYFUNCTION("""COMPUTED_VALUE"""),1544.9)</f>
        <v>1544.9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IFERROR(__xludf.DUMMYFUNCTION("""COMPUTED_VALUE"""),1547.85)</f>
        <v>1547.85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IFERROR(__xludf.DUMMYFUNCTION("""COMPUTED_VALUE"""),1545.25)</f>
        <v>1545.25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IFERROR(__xludf.DUMMYFUNCTION("""COMPUTED_VALUE"""),1559.85)</f>
        <v>1559.85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IFERROR(__xludf.DUMMYFUNCTION("""COMPUTED_VALUE"""),1542.25)</f>
        <v>1542.25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IFERROR(__xludf.DUMMYFUNCTION("""COMPUTED_VALUE"""),1512.6)</f>
        <v>1512.6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IFERROR(__xludf.DUMMYFUNCTION("""COMPUTED_VALUE"""),1460.8)</f>
        <v>1460.8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IFERROR(__xludf.DUMMYFUNCTION("""COMPUTED_VALUE"""),1488.0)</f>
        <v>1488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IFERROR(__xludf.DUMMYFUNCTION("""COMPUTED_VALUE"""),1481.65)</f>
        <v>1481.65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IFERROR(__xludf.DUMMYFUNCTION("""COMPUTED_VALUE"""),1521.9)</f>
        <v>1521.9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IFERROR(__xludf.DUMMYFUNCTION("""COMPUTED_VALUE"""),1562.6)</f>
        <v>1562.6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IFERROR(__xludf.DUMMYFUNCTION("""COMPUTED_VALUE"""),1565.4)</f>
        <v>1565.4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IFERROR(__xludf.DUMMYFUNCTION("""COMPUTED_VALUE"""),1608.2)</f>
        <v>1608.2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IFERROR(__xludf.DUMMYFUNCTION("""COMPUTED_VALUE"""),1628.5)</f>
        <v>1628.5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IFERROR(__xludf.DUMMYFUNCTION("""COMPUTED_VALUE"""),1619.0)</f>
        <v>1619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IFERROR(__xludf.DUMMYFUNCTION("""COMPUTED_VALUE"""),1615.5)</f>
        <v>1615.5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IFERROR(__xludf.DUMMYFUNCTION("""COMPUTED_VALUE"""),1608.2)</f>
        <v>1608.2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IFERROR(__xludf.DUMMYFUNCTION("""COMPUTED_VALUE"""),1695.1)</f>
        <v>1695.1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IFERROR(__xludf.DUMMYFUNCTION("""COMPUTED_VALUE"""),1736.1)</f>
        <v>1736.1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IFERROR(__xludf.DUMMYFUNCTION("""COMPUTED_VALUE"""),1730.1)</f>
        <v>1730.1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IFERROR(__xludf.DUMMYFUNCTION("""COMPUTED_VALUE"""),1765.8)</f>
        <v>1765.8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IFERROR(__xludf.DUMMYFUNCTION("""COMPUTED_VALUE"""),1764.7)</f>
        <v>1764.7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IFERROR(__xludf.DUMMYFUNCTION("""COMPUTED_VALUE"""),1769.9)</f>
        <v>1769.9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IFERROR(__xludf.DUMMYFUNCTION("""COMPUTED_VALUE"""),1726.0)</f>
        <v>1726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IFERROR(__xludf.DUMMYFUNCTION("""COMPUTED_VALUE"""),1744.5)</f>
        <v>1744.5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IFERROR(__xludf.DUMMYFUNCTION("""COMPUTED_VALUE"""),1731.5)</f>
        <v>1731.5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IFERROR(__xludf.DUMMYFUNCTION("""COMPUTED_VALUE"""),1699.8)</f>
        <v>1699.8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IFERROR(__xludf.DUMMYFUNCTION("""COMPUTED_VALUE"""),1751.5)</f>
        <v>1751.5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IFERROR(__xludf.DUMMYFUNCTION("""COMPUTED_VALUE"""),1740.0)</f>
        <v>1740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IFERROR(__xludf.DUMMYFUNCTION("""COMPUTED_VALUE"""),1755.2)</f>
        <v>1755.2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IFERROR(__xludf.DUMMYFUNCTION("""COMPUTED_VALUE"""),1784.6)</f>
        <v>1784.6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IFERROR(__xludf.DUMMYFUNCTION("""COMPUTED_VALUE"""),1773.4)</f>
        <v>1773.4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IFERROR(__xludf.DUMMYFUNCTION("""COMPUTED_VALUE"""),1770.0)</f>
        <v>1770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IFERROR(__xludf.DUMMYFUNCTION("""COMPUTED_VALUE"""),1757.8)</f>
        <v>1757.8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IFERROR(__xludf.DUMMYFUNCTION("""COMPUTED_VALUE"""),1763.9)</f>
        <v>1763.9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IFERROR(__xludf.DUMMYFUNCTION("""COMPUTED_VALUE"""),1759.3)</f>
        <v>1759.3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IFERROR(__xludf.DUMMYFUNCTION("""COMPUTED_VALUE"""),1798.7)</f>
        <v>1798.7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IFERROR(__xludf.DUMMYFUNCTION("""COMPUTED_VALUE"""),1801.6)</f>
        <v>1801.6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IFERROR(__xludf.DUMMYFUNCTION("""COMPUTED_VALUE"""),1803.3)</f>
        <v>1803.3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IFERROR(__xludf.DUMMYFUNCTION("""COMPUTED_VALUE"""),1807.4)</f>
        <v>1807.4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IFERROR(__xludf.DUMMYFUNCTION("""COMPUTED_VALUE"""),1825.0)</f>
        <v>1825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IFERROR(__xludf.DUMMYFUNCTION("""COMPUTED_VALUE"""),1812.2)</f>
        <v>1812.2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IFERROR(__xludf.DUMMYFUNCTION("""COMPUTED_VALUE"""),1802.5)</f>
        <v>1802.5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IFERROR(__xludf.DUMMYFUNCTION("""COMPUTED_VALUE"""),1775.3)</f>
        <v>1775.3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IFERROR(__xludf.DUMMYFUNCTION("""COMPUTED_VALUE"""),1775.9)</f>
        <v>1775.9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IFERROR(__xludf.DUMMYFUNCTION("""COMPUTED_VALUE"""),1774.8)</f>
        <v>1774.8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IFERROR(__xludf.DUMMYFUNCTION("""COMPUTED_VALUE"""),1780.6)</f>
        <v>1780.6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IFERROR(__xludf.DUMMYFUNCTION("""COMPUTED_VALUE"""),1790.8)</f>
        <v>1790.8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IFERROR(__xludf.DUMMYFUNCTION("""COMPUTED_VALUE"""),1785.5)</f>
        <v>1785.5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IFERROR(__xludf.DUMMYFUNCTION("""COMPUTED_VALUE"""),1799.3)</f>
        <v>1799.3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IFERROR(__xludf.DUMMYFUNCTION("""COMPUTED_VALUE"""),1766.0)</f>
        <v>1766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IFERROR(__xludf.DUMMYFUNCTION("""COMPUTED_VALUE"""),1755.2)</f>
        <v>1755.2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IFERROR(__xludf.DUMMYFUNCTION("""COMPUTED_VALUE"""),1797.8)</f>
        <v>1797.8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IFERROR(__xludf.DUMMYFUNCTION("""COMPUTED_VALUE"""),1800.2)</f>
        <v>1800.2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IFERROR(__xludf.DUMMYFUNCTION("""COMPUTED_VALUE"""),1797.2)</f>
        <v>1797.2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IFERROR(__xludf.DUMMYFUNCTION("""COMPUTED_VALUE"""),1789.4)</f>
        <v>1789.4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IFERROR(__xludf.DUMMYFUNCTION("""COMPUTED_VALUE"""),1810.9)</f>
        <v>1810.9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IFERROR(__xludf.DUMMYFUNCTION("""COMPUTED_VALUE"""),1818.6)</f>
        <v>1818.6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IFERROR(__xludf.DUMMYFUNCTION("""COMPUTED_VALUE"""),1843.0)</f>
        <v>1843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IFERROR(__xludf.DUMMYFUNCTION("""COMPUTED_VALUE"""),1842.7)</f>
        <v>1842.7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IFERROR(__xludf.DUMMYFUNCTION("""COMPUTED_VALUE"""),1860.8)</f>
        <v>1860.8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IFERROR(__xludf.DUMMYFUNCTION("""COMPUTED_VALUE"""),1850.6)</f>
        <v>1850.6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IFERROR(__xludf.DUMMYFUNCTION("""COMPUTED_VALUE"""),1838.3)</f>
        <v>1838.3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IFERROR(__xludf.DUMMYFUNCTION("""COMPUTED_VALUE"""),1862.5)</f>
        <v>1862.5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IFERROR(__xludf.DUMMYFUNCTION("""COMPUTED_VALUE"""),1856.8)</f>
        <v>1856.8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IFERROR(__xludf.DUMMYFUNCTION("""COMPUTED_VALUE"""),1810.2)</f>
        <v>1810.2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IFERROR(__xludf.DUMMYFUNCTION("""COMPUTED_VALUE"""),1799.7)</f>
        <v>1799.7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IFERROR(__xludf.DUMMYFUNCTION("""COMPUTED_VALUE"""),1808.3)</f>
        <v>1808.3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IFERROR(__xludf.DUMMYFUNCTION("""COMPUTED_VALUE"""),1816.9)</f>
        <v>1816.9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IFERROR(__xludf.DUMMYFUNCTION("""COMPUTED_VALUE"""),1814.9)</f>
        <v>1814.9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IFERROR(__xludf.DUMMYFUNCTION("""COMPUTED_VALUE"""),1810.2)</f>
        <v>1810.2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IFERROR(__xludf.DUMMYFUNCTION("""COMPUTED_VALUE"""),1835.2)</f>
        <v>1835.2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IFERROR(__xludf.DUMMYFUNCTION("""COMPUTED_VALUE"""),1851.3)</f>
        <v>1851.3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IFERROR(__xludf.DUMMYFUNCTION("""COMPUTED_VALUE"""),1824.8)</f>
        <v>1824.8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IFERROR(__xludf.DUMMYFUNCTION("""COMPUTED_VALUE"""),1829.1)</f>
        <v>1829.1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IFERROR(__xludf.DUMMYFUNCTION("""COMPUTED_VALUE"""),1802.8)</f>
        <v>1802.8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IFERROR(__xludf.DUMMYFUNCTION("""COMPUTED_VALUE"""),1788.4)</f>
        <v>1788.4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IFERROR(__xludf.DUMMYFUNCTION("""COMPUTED_VALUE"""),1804.7)</f>
        <v>1804.7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IFERROR(__xludf.DUMMYFUNCTION("""COMPUTED_VALUE"""),1809.0)</f>
        <v>1809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IFERROR(__xludf.DUMMYFUNCTION("""COMPUTED_VALUE"""),1809.5)</f>
        <v>1809.5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IFERROR(__xludf.DUMMYFUNCTION("""COMPUTED_VALUE"""),1793.6)</f>
        <v>1793.6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IFERROR(__xludf.DUMMYFUNCTION("""COMPUTED_VALUE"""),1832.1)</f>
        <v>1832.1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IFERROR(__xludf.DUMMYFUNCTION("""COMPUTED_VALUE"""),1850.5)</f>
        <v>1850.5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IFERROR(__xludf.DUMMYFUNCTION("""COMPUTED_VALUE"""),1833.4)</f>
        <v>1833.4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IFERROR(__xludf.DUMMYFUNCTION("""COMPUTED_VALUE"""),1839.1)</f>
        <v>1839.1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IFERROR(__xludf.DUMMYFUNCTION("""COMPUTED_VALUE"""),1840.7)</f>
        <v>1840.7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IFERROR(__xludf.DUMMYFUNCTION("""COMPUTED_VALUE"""),1796.2)</f>
        <v>1796.2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IFERROR(__xludf.DUMMYFUNCTION("""COMPUTED_VALUE"""),1831.5)</f>
        <v>1831.5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IFERROR(__xludf.DUMMYFUNCTION("""COMPUTED_VALUE"""),1857.0)</f>
        <v>1857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IFERROR(__xludf.DUMMYFUNCTION("""COMPUTED_VALUE"""),1854.3)</f>
        <v>1854.3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IFERROR(__xludf.DUMMYFUNCTION("""COMPUTED_VALUE"""),1861.1)</f>
        <v>1861.1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IFERROR(__xludf.DUMMYFUNCTION("""COMPUTED_VALUE"""),1833.6)</f>
        <v>1833.6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IFERROR(__xludf.DUMMYFUNCTION("""COMPUTED_VALUE"""),1851.0)</f>
        <v>1851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IFERROR(__xludf.DUMMYFUNCTION("""COMPUTED_VALUE"""),1838.0)</f>
        <v>1838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IFERROR(__xludf.DUMMYFUNCTION("""COMPUTED_VALUE"""),1840.3)</f>
        <v>1840.3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IFERROR(__xludf.DUMMYFUNCTION("""COMPUTED_VALUE"""),1840.6)</f>
        <v>1840.6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IFERROR(__xludf.DUMMYFUNCTION("""COMPUTED_VALUE"""),1863.0)</f>
        <v>1863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IFERROR(__xludf.DUMMYFUNCTION("""COMPUTED_VALUE"""),1854.1)</f>
        <v>1854.1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IFERROR(__xludf.DUMMYFUNCTION("""COMPUTED_VALUE"""),1858.5)</f>
        <v>1858.5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IFERROR(__xludf.DUMMYFUNCTION("""COMPUTED_VALUE"""),1877.3)</f>
        <v>1877.3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IFERROR(__xludf.DUMMYFUNCTION("""COMPUTED_VALUE"""),1859.0)</f>
        <v>1859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IFERROR(__xludf.DUMMYFUNCTION("""COMPUTED_VALUE"""),1846.8)</f>
        <v>1846.8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IFERROR(__xludf.DUMMYFUNCTION("""COMPUTED_VALUE"""),1816.6)</f>
        <v>1816.6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IFERROR(__xludf.DUMMYFUNCTION("""COMPUTED_VALUE"""),1816.8)</f>
        <v>1816.8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IFERROR(__xludf.DUMMYFUNCTION("""COMPUTED_VALUE"""),1805.5)</f>
        <v>1805.5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IFERROR(__xludf.DUMMYFUNCTION("""COMPUTED_VALUE"""),1809.8)</f>
        <v>1809.8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IFERROR(__xludf.DUMMYFUNCTION("""COMPUTED_VALUE"""),1814.5)</f>
        <v>1814.5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IFERROR(__xludf.DUMMYFUNCTION("""COMPUTED_VALUE"""),1810.7)</f>
        <v>1810.7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IFERROR(__xludf.DUMMYFUNCTION("""COMPUTED_VALUE"""),1791.1)</f>
        <v>1791.1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IFERROR(__xludf.DUMMYFUNCTION("""COMPUTED_VALUE"""),1805.3)</f>
        <v>1805.3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IFERROR(__xludf.DUMMYFUNCTION("""COMPUTED_VALUE"""),1780.9)</f>
        <v>1780.9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IFERROR(__xludf.DUMMYFUNCTION("""COMPUTED_VALUE"""),1805.7)</f>
        <v>1805.7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IFERROR(__xludf.DUMMYFUNCTION("""COMPUTED_VALUE"""),1833.7)</f>
        <v>1833.7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IFERROR(__xludf.DUMMYFUNCTION("""COMPUTED_VALUE"""),1814.2)</f>
        <v>1814.2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IFERROR(__xludf.DUMMYFUNCTION("""COMPUTED_VALUE"""),1830.2)</f>
        <v>1830.2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IFERROR(__xludf.DUMMYFUNCTION("""COMPUTED_VALUE"""),1822.2)</f>
        <v>1822.2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IFERROR(__xludf.DUMMYFUNCTION("""COMPUTED_VALUE"""),1818.8)</f>
        <v>1818.8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IFERROR(__xludf.DUMMYFUNCTION("""COMPUTED_VALUE"""),1804.0)</f>
        <v>1804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IFERROR(__xludf.DUMMYFUNCTION("""COMPUTED_VALUE"""),1821.8)</f>
        <v>1821.8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IFERROR(__xludf.DUMMYFUNCTION("""COMPUTED_VALUE"""),1841.7)</f>
        <v>1841.7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IFERROR(__xludf.DUMMYFUNCTION("""COMPUTED_VALUE"""),1857.7)</f>
        <v>1857.7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IFERROR(__xludf.DUMMYFUNCTION("""COMPUTED_VALUE"""),1819.4)</f>
        <v>1819.4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IFERROR(__xludf.DUMMYFUNCTION("""COMPUTED_VALUE"""),1817.1)</f>
        <v>1817.1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IFERROR(__xludf.DUMMYFUNCTION("""COMPUTED_VALUE"""),1809.8)</f>
        <v>1809.8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IFERROR(__xludf.DUMMYFUNCTION("""COMPUTED_VALUE"""),1798.8)</f>
        <v>1798.8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IFERROR(__xludf.DUMMYFUNCTION("""COMPUTED_VALUE"""),1788.7)</f>
        <v>1788.7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IFERROR(__xludf.DUMMYFUNCTION("""COMPUTED_VALUE"""),1790.6)</f>
        <v>1790.6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IFERROR(__xludf.DUMMYFUNCTION("""COMPUTED_VALUE"""),1801.1)</f>
        <v>1801.1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IFERROR(__xludf.DUMMYFUNCTION("""COMPUTED_VALUE"""),1785.1)</f>
        <v>1785.1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IFERROR(__xludf.DUMMYFUNCTION("""COMPUTED_VALUE"""),1770.9)</f>
        <v>1770.9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IFERROR(__xludf.DUMMYFUNCTION("""COMPUTED_VALUE"""),1784.1)</f>
        <v>1784.1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IFERROR(__xludf.DUMMYFUNCTION("""COMPUTED_VALUE"""),1772.9)</f>
        <v>1772.9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IFERROR(__xludf.DUMMYFUNCTION("""COMPUTED_VALUE"""),1809.8)</f>
        <v>1809.8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IFERROR(__xludf.DUMMYFUNCTION("""COMPUTED_VALUE"""),1810.4)</f>
        <v>1810.4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IFERROR(__xludf.DUMMYFUNCTION("""COMPUTED_VALUE"""),1815.3)</f>
        <v>1815.3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IFERROR(__xludf.DUMMYFUNCTION("""COMPUTED_VALUE"""),1816.2)</f>
        <v>1816.2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IFERROR(__xludf.DUMMYFUNCTION("""COMPUTED_VALUE"""),1840.6)</f>
        <v>1840.6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IFERROR(__xludf.DUMMYFUNCTION("""COMPUTED_VALUE"""),1835.7)</f>
        <v>1835.7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IFERROR(__xludf.DUMMYFUNCTION("""COMPUTED_VALUE"""),1844.1)</f>
        <v>1844.1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IFERROR(__xludf.DUMMYFUNCTION("""COMPUTED_VALUE"""),1839.7)</f>
        <v>1839.7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IFERROR(__xludf.DUMMYFUNCTION("""COMPUTED_VALUE"""),1841.0)</f>
        <v>1841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IFERROR(__xludf.DUMMYFUNCTION("""COMPUTED_VALUE"""),1852.7)</f>
        <v>1852.7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IFERROR(__xludf.DUMMYFUNCTION("""COMPUTED_VALUE"""),1839.8)</f>
        <v>1839.8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IFERROR(__xludf.DUMMYFUNCTION("""COMPUTED_VALUE"""),1903.1)</f>
        <v>1903.1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IFERROR(__xludf.DUMMYFUNCTION("""COMPUTED_VALUE"""),1936.8)</f>
        <v>1936.8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IFERROR(__xludf.DUMMYFUNCTION("""COMPUTED_VALUE"""),1970.4)</f>
        <v>1970.4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IFERROR(__xludf.DUMMYFUNCTION("""COMPUTED_VALUE"""),1968.4)</f>
        <v>1968.4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IFERROR(__xludf.DUMMYFUNCTION("""COMPUTED_VALUE"""),1955.7)</f>
        <v>1955.7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IFERROR(__xludf.DUMMYFUNCTION("""COMPUTED_VALUE"""),1969.6)</f>
        <v>1969.6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IFERROR(__xludf.DUMMYFUNCTION("""COMPUTED_VALUE"""),1971.5)</f>
        <v>1971.5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IFERROR(__xludf.DUMMYFUNCTION("""COMPUTED_VALUE"""),1970.8)</f>
        <v>1970.8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IFERROR(__xludf.DUMMYFUNCTION("""COMPUTED_VALUE"""),1998.9)</f>
        <v>1998.9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IFERROR(__xludf.DUMMYFUNCTION("""COMPUTED_VALUE"""),1989.3)</f>
        <v>1989.3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IFERROR(__xludf.DUMMYFUNCTION("""COMPUTED_VALUE"""),1997.3)</f>
        <v>1997.3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IFERROR(__xludf.DUMMYFUNCTION("""COMPUTED_VALUE"""),1996.7)</f>
        <v>1996.7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IFERROR(__xludf.DUMMYFUNCTION("""COMPUTED_VALUE"""),1987.9)</f>
        <v>1987.9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IFERROR(__xludf.DUMMYFUNCTION("""COMPUTED_VALUE"""),2000.9)</f>
        <v>2000.9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IFERROR(__xludf.DUMMYFUNCTION("""COMPUTED_VALUE"""),1996.0)</f>
        <v>1996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IFERROR(__xludf.DUMMYFUNCTION("""COMPUTED_VALUE"""),1993.3)</f>
        <v>1993.3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IFERROR(__xludf.DUMMYFUNCTION("""COMPUTED_VALUE"""),2004.8)</f>
        <v>2004.8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IFERROR(__xludf.DUMMYFUNCTION("""COMPUTED_VALUE"""),2027.1)</f>
        <v>2027.1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IFERROR(__xludf.DUMMYFUNCTION("""COMPUTED_VALUE"""),2022.5)</f>
        <v>2022.5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IFERROR(__xludf.DUMMYFUNCTION("""COMPUTED_VALUE"""),2014.8)</f>
        <v>2014.8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IFERROR(__xludf.DUMMYFUNCTION("""COMPUTED_VALUE"""),2031.0)</f>
        <v>2031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IFERROR(__xludf.DUMMYFUNCTION("""COMPUTED_VALUE"""),2029.1)</f>
        <v>2029.1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IFERROR(__xludf.DUMMYFUNCTION("""COMPUTED_VALUE"""),2004.5)</f>
        <v>2004.5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IFERROR(__xludf.DUMMYFUNCTION("""COMPUTED_VALUE"""),1966.0)</f>
        <v>1966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IFERROR(__xludf.DUMMYFUNCTION("""COMPUTED_VALUE"""),1971.6)</f>
        <v>1971.6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IFERROR(__xludf.DUMMYFUNCTION("""COMPUTED_VALUE"""),1981.5)</f>
        <v>1981.5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IFERROR(__xludf.DUMMYFUNCTION("""COMPUTED_VALUE"""),1972.8)</f>
        <v>1972.8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IFERROR(__xludf.DUMMYFUNCTION("""COMPUTED_VALUE"""),2002.9)</f>
        <v>2002.9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IFERROR(__xludf.DUMMYFUNCTION("""COMPUTED_VALUE"""),2023.7)</f>
        <v>2023.7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IFERROR(__xludf.DUMMYFUNCTION("""COMPUTED_VALUE"""),2020.7)</f>
        <v>2020.7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IFERROR(__xludf.DUMMYFUNCTION("""COMPUTED_VALUE"""),2006.2)</f>
        <v>2006.2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IFERROR(__xludf.DUMMYFUNCTION("""COMPUTED_VALUE"""),2014.5)</f>
        <v>2014.5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IFERROR(__xludf.DUMMYFUNCTION("""COMPUTED_VALUE"""),2006.9)</f>
        <v>2006.9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IFERROR(__xludf.DUMMYFUNCTION("""COMPUTED_VALUE"""),2025.9)</f>
        <v>2025.9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IFERROR(__xludf.DUMMYFUNCTION("""COMPUTED_VALUE"""),2034.9)</f>
        <v>2034.9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IFERROR(__xludf.DUMMYFUNCTION("""COMPUTED_VALUE"""),2036.0)</f>
        <v>2036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IFERROR(__xludf.DUMMYFUNCTION("""COMPUTED_VALUE"""),2010.2)</f>
        <v>2010.2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IFERROR(__xludf.DUMMYFUNCTION("""COMPUTED_VALUE"""),2014.4)</f>
        <v>2014.4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IFERROR(__xludf.DUMMYFUNCTION("""COMPUTED_VALUE"""),2028.4)</f>
        <v>2028.4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IFERROR(__xludf.DUMMYFUNCTION("""COMPUTED_VALUE"""),2022.3)</f>
        <v>2022.3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IFERROR(__xludf.DUMMYFUNCTION("""COMPUTED_VALUE"""),2024.8)</f>
        <v>2024.8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IFERROR(__xludf.DUMMYFUNCTION("""COMPUTED_VALUE"""),2025.4)</f>
        <v>2025.4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IFERROR(__xludf.DUMMYFUNCTION("""COMPUTED_VALUE"""),2019.1)</f>
        <v>2019.1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IFERROR(__xludf.DUMMYFUNCTION("""COMPUTED_VALUE"""),2009.8)</f>
        <v>2009.8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IFERROR(__xludf.DUMMYFUNCTION("""COMPUTED_VALUE"""),1995.5)</f>
        <v>1995.5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IFERROR(__xludf.DUMMYFUNCTION("""COMPUTED_VALUE"""),2034.9)</f>
        <v>2034.9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IFERROR(__xludf.DUMMYFUNCTION("""COMPUTED_VALUE"""),2040.4)</f>
        <v>2040.4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IFERROR(__xludf.DUMMYFUNCTION("""COMPUTED_VALUE"""),2067.4)</f>
        <v>2067.4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IFERROR(__xludf.DUMMYFUNCTION("""COMPUTED_VALUE"""),2075.6)</f>
        <v>2075.6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IFERROR(__xludf.DUMMYFUNCTION("""COMPUTED_VALUE"""),2095.8)</f>
        <v>2095.8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IFERROR(__xludf.DUMMYFUNCTION("""COMPUTED_VALUE"""),2070.8)</f>
        <v>2070.8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IFERROR(__xludf.DUMMYFUNCTION("""COMPUTED_VALUE"""),2082.9)</f>
        <v>2082.9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IFERROR(__xludf.DUMMYFUNCTION("""COMPUTED_VALUE"""),2070.0)</f>
        <v>2070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IFERROR(__xludf.DUMMYFUNCTION("""COMPUTED_VALUE"""),2098.0)</f>
        <v>2098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IFERROR(__xludf.DUMMYFUNCTION("""COMPUTED_VALUE"""),2082.4)</f>
        <v>2082.4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IFERROR(__xludf.DUMMYFUNCTION("""COMPUTED_VALUE"""),2068.8)</f>
        <v>2068.8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IFERROR(__xludf.DUMMYFUNCTION("""COMPUTED_VALUE"""),2081.0)</f>
        <v>2081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IFERROR(__xludf.DUMMYFUNCTION("""COMPUTED_VALUE"""),2073.7)</f>
        <v>2073.7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IFERROR(__xludf.DUMMYFUNCTION("""COMPUTED_VALUE"""),2049.1)</f>
        <v>2049.1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IFERROR(__xludf.DUMMYFUNCTION("""COMPUTED_VALUE"""),2055.4)</f>
        <v>2055.4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IFERROR(__xludf.DUMMYFUNCTION("""COMPUTED_VALUE"""),2022.0)</f>
        <v>2022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IFERROR(__xludf.DUMMYFUNCTION("""COMPUTED_VALUE"""),2002.6)</f>
        <v>2002.6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IFERROR(__xludf.DUMMYFUNCTION("""COMPUTED_VALUE"""),2038.2)</f>
        <v>2038.2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IFERROR(__xludf.DUMMYFUNCTION("""COMPUTED_VALUE"""),2053.2)</f>
        <v>2053.2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IFERROR(__xludf.DUMMYFUNCTION("""COMPUTED_VALUE"""),1996.3)</f>
        <v>1996.3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IFERROR(__xludf.DUMMYFUNCTION("""COMPUTED_VALUE"""),1998.5)</f>
        <v>1998.5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IFERROR(__xludf.DUMMYFUNCTION("""COMPUTED_VALUE"""),2001.0)</f>
        <v>2001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IFERROR(__xludf.DUMMYFUNCTION("""COMPUTED_VALUE"""),2002.1)</f>
        <v>2002.1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IFERROR(__xludf.DUMMYFUNCTION("""COMPUTED_VALUE"""),2041.7)</f>
        <v>2041.7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IFERROR(__xludf.DUMMYFUNCTION("""COMPUTED_VALUE"""),2017.8)</f>
        <v>2017.8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IFERROR(__xludf.DUMMYFUNCTION("""COMPUTED_VALUE"""),1996.7)</f>
        <v>1996.7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IFERROR(__xludf.DUMMYFUNCTION("""COMPUTED_VALUE"""),2024.0)</f>
        <v>2024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IFERROR(__xludf.DUMMYFUNCTION("""COMPUTED_VALUE"""),2018.3)</f>
        <v>2018.3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IFERROR(__xludf.DUMMYFUNCTION("""COMPUTED_VALUE"""),2026.3)</f>
        <v>2026.3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IFERROR(__xludf.DUMMYFUNCTION("""COMPUTED_VALUE"""),2022.1)</f>
        <v>2022.1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IFERROR(__xludf.DUMMYFUNCTION("""COMPUTED_VALUE"""),2034.2)</f>
        <v>2034.2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IFERROR(__xludf.DUMMYFUNCTION("""COMPUTED_VALUE"""),2042.4)</f>
        <v>2042.4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IFERROR(__xludf.DUMMYFUNCTION("""COMPUTED_VALUE"""),2039.5)</f>
        <v>2039.5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IFERROR(__xludf.DUMMYFUNCTION("""COMPUTED_VALUE"""),2059.6)</f>
        <v>2059.6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IFERROR(__xludf.DUMMYFUNCTION("""COMPUTED_VALUE"""),2043.0)</f>
        <v>2043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IFERROR(__xludf.DUMMYFUNCTION("""COMPUTED_VALUE"""),2080.0)</f>
        <v>2080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IFERROR(__xludf.DUMMYFUNCTION("""COMPUTED_VALUE"""),2109.6)</f>
        <v>2109.6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IFERROR(__xludf.DUMMYFUNCTION("""COMPUTED_VALUE"""),2082.9)</f>
        <v>2082.9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IFERROR(__xludf.DUMMYFUNCTION("""COMPUTED_VALUE"""),2073.6)</f>
        <v>2073.6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IFERROR(__xludf.DUMMYFUNCTION("""COMPUTED_VALUE"""),2082.8)</f>
        <v>2082.8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IFERROR(__xludf.DUMMYFUNCTION("""COMPUTED_VALUE"""),2037.2)</f>
        <v>2037.2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IFERROR(__xludf.DUMMYFUNCTION("""COMPUTED_VALUE"""),2032.2)</f>
        <v>2032.2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IFERROR(__xludf.DUMMYFUNCTION("""COMPUTED_VALUE"""),1930.6)</f>
        <v>1930.6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IFERROR(__xludf.DUMMYFUNCTION("""COMPUTED_VALUE"""),1945.0)</f>
        <v>1945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IFERROR(__xludf.DUMMYFUNCTION("""COMPUTED_VALUE"""),1941.6)</f>
        <v>1941.6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IFERROR(__xludf.DUMMYFUNCTION("""COMPUTED_VALUE"""),1912.5)</f>
        <v>1912.5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IFERROR(__xludf.DUMMYFUNCTION("""COMPUTED_VALUE"""),1963.7)</f>
        <v>1963.7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IFERROR(__xludf.DUMMYFUNCTION("""COMPUTED_VALUE"""),1938.6)</f>
        <v>1938.6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IFERROR(__xludf.DUMMYFUNCTION("""COMPUTED_VALUE"""),1939.4)</f>
        <v>1939.4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IFERROR(__xludf.DUMMYFUNCTION("""COMPUTED_VALUE"""),1904.4)</f>
        <v>1904.4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IFERROR(__xludf.DUMMYFUNCTION("""COMPUTED_VALUE"""),1909.2)</f>
        <v>1909.2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IFERROR(__xludf.DUMMYFUNCTION("""COMPUTED_VALUE"""),1932.1)</f>
        <v>1932.1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IFERROR(__xludf.DUMMYFUNCTION("""COMPUTED_VALUE"""),1962.5)</f>
        <v>1962.5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IFERROR(__xludf.DUMMYFUNCTION("""COMPUTED_VALUE"""),1903.1)</f>
        <v>1903.1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IFERROR(__xludf.DUMMYFUNCTION("""COMPUTED_VALUE"""),1896.9)</f>
        <v>1896.9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IFERROR(__xludf.DUMMYFUNCTION("""COMPUTED_VALUE"""),1832.3)</f>
        <v>1832.3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IFERROR(__xludf.DUMMYFUNCTION("""COMPUTED_VALUE"""),1836.0)</f>
        <v>1836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IFERROR(__xludf.DUMMYFUNCTION("""COMPUTED_VALUE"""),1851.8)</f>
        <v>1851.8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IFERROR(__xludf.DUMMYFUNCTION("""COMPUTED_VALUE"""),1837.6)</f>
        <v>1837.6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IFERROR(__xludf.DUMMYFUNCTION("""COMPUTED_VALUE"""),1777.3)</f>
        <v>1777.3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IFERROR(__xludf.DUMMYFUNCTION("""COMPUTED_VALUE"""),1790.5)</f>
        <v>1790.5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IFERROR(__xludf.DUMMYFUNCTION("""COMPUTED_VALUE"""),1774.0)</f>
        <v>1774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IFERROR(__xludf.DUMMYFUNCTION("""COMPUTED_VALUE"""),1836.8)</f>
        <v>1836.8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IFERROR(__xludf.DUMMYFUNCTION("""COMPUTED_VALUE"""),1841.4)</f>
        <v>1841.4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IFERROR(__xludf.DUMMYFUNCTION("""COMPUTED_VALUE"""),1907.6)</f>
        <v>1907.6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IFERROR(__xludf.DUMMYFUNCTION("""COMPUTED_VALUE"""),1904.0)</f>
        <v>1904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IFERROR(__xludf.DUMMYFUNCTION("""COMPUTED_VALUE"""),1923.2)</f>
        <v>1923.2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IFERROR(__xludf.DUMMYFUNCTION("""COMPUTED_VALUE"""),1914.4)</f>
        <v>1914.4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IFERROR(__xludf.DUMMYFUNCTION("""COMPUTED_VALUE"""),1971.0)</f>
        <v>1971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IFERROR(__xludf.DUMMYFUNCTION("""COMPUTED_VALUE"""),1974.7)</f>
        <v>1974.7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IFERROR(__xludf.DUMMYFUNCTION("""COMPUTED_VALUE"""),1970.9)</f>
        <v>1970.9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IFERROR(__xludf.DUMMYFUNCTION("""COMPUTED_VALUE"""),1982.5)</f>
        <v>1982.5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IFERROR(__xludf.DUMMYFUNCTION("""COMPUTED_VALUE"""),1911.6)</f>
        <v>1911.6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IFERROR(__xludf.DUMMYFUNCTION("""COMPUTED_VALUE"""),1884.8)</f>
        <v>1884.8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IFERROR(__xludf.DUMMYFUNCTION("""COMPUTED_VALUE"""),1828.1)</f>
        <v>1828.1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IFERROR(__xludf.DUMMYFUNCTION("""COMPUTED_VALUE"""),1768.9)</f>
        <v>1768.9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IFERROR(__xludf.DUMMYFUNCTION("""COMPUTED_VALUE"""),1815.4)</f>
        <v>1815.4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IFERROR(__xludf.DUMMYFUNCTION("""COMPUTED_VALUE"""),1808.3)</f>
        <v>1808.3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IFERROR(__xludf.DUMMYFUNCTION("""COMPUTED_VALUE"""),1816.2)</f>
        <v>1816.2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IFERROR(__xludf.DUMMYFUNCTION("""COMPUTED_VALUE"""),1819.0)</f>
        <v>1819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IFERROR(__xludf.DUMMYFUNCTION("""COMPUTED_VALUE"""),1820.1)</f>
        <v>1820.1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IFERROR(__xludf.DUMMYFUNCTION("""COMPUTED_VALUE"""),1821.2)</f>
        <v>1821.2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IFERROR(__xludf.DUMMYFUNCTION("""COMPUTED_VALUE"""),1859.0)</f>
        <v>1859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IFERROR(__xludf.DUMMYFUNCTION("""COMPUTED_VALUE"""),1872.2)</f>
        <v>1872.2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IFERROR(__xludf.DUMMYFUNCTION("""COMPUTED_VALUE"""),1872.1)</f>
        <v>1872.1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IFERROR(__xludf.DUMMYFUNCTION("""COMPUTED_VALUE"""),1884.4)</f>
        <v>1884.4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IFERROR(__xludf.DUMMYFUNCTION("""COMPUTED_VALUE"""),1833.9)</f>
        <v>1833.9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IFERROR(__xludf.DUMMYFUNCTION("""COMPUTED_VALUE"""),1837.5)</f>
        <v>1837.5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IFERROR(__xludf.DUMMYFUNCTION("""COMPUTED_VALUE"""),1866.7)</f>
        <v>1866.7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IFERROR(__xludf.DUMMYFUNCTION("""COMPUTED_VALUE"""),1864.5)</f>
        <v>1864.5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IFERROR(__xludf.DUMMYFUNCTION("""COMPUTED_VALUE"""),1860.4)</f>
        <v>1860.4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IFERROR(__xludf.DUMMYFUNCTION("""COMPUTED_VALUE"""),1881.4)</f>
        <v>1881.4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IFERROR(__xludf.DUMMYFUNCTION("""COMPUTED_VALUE"""),1864.2)</f>
        <v>1864.2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IFERROR(__xludf.DUMMYFUNCTION("""COMPUTED_VALUE"""),1859.9)</f>
        <v>1859.9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IFERROR(__xludf.DUMMYFUNCTION("""COMPUTED_VALUE"""),1870.7)</f>
        <v>1870.7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IFERROR(__xludf.DUMMYFUNCTION("""COMPUTED_VALUE"""),1901.9)</f>
        <v>1901.9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IFERROR(__xludf.DUMMYFUNCTION("""COMPUTED_VALUE"""),1883.2)</f>
        <v>1883.2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IFERROR(__xludf.DUMMYFUNCTION("""COMPUTED_VALUE"""),1864.5)</f>
        <v>1864.5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IFERROR(__xludf.DUMMYFUNCTION("""COMPUTED_VALUE"""),1830.1)</f>
        <v>1830.1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IFERROR(__xludf.DUMMYFUNCTION("""COMPUTED_VALUE"""),1812.5)</f>
        <v>1812.5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IFERROR(__xludf.DUMMYFUNCTION("""COMPUTED_VALUE"""),1801.7)</f>
        <v>1801.7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IFERROR(__xludf.DUMMYFUNCTION("""COMPUTED_VALUE"""),1784.2)</f>
        <v>1784.2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IFERROR(__xludf.DUMMYFUNCTION("""COMPUTED_VALUE"""),1764.9)</f>
        <v>1764.9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IFERROR(__xludf.DUMMYFUNCTION("""COMPUTED_VALUE"""),1782.8)</f>
        <v>1782.8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IFERROR(__xludf.DUMMYFUNCTION("""COMPUTED_VALUE"""),1764.4)</f>
        <v>1764.4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IFERROR(__xludf.DUMMYFUNCTION("""COMPUTED_VALUE"""),1769.1)</f>
        <v>1769.1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IFERROR(__xludf.DUMMYFUNCTION("""COMPUTED_VALUE"""),1728.7)</f>
        <v>1728.7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IFERROR(__xludf.DUMMYFUNCTION("""COMPUTED_VALUE"""),1719.1)</f>
        <v>1719.1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IFERROR(__xludf.DUMMYFUNCTION("""COMPUTED_VALUE"""),1706.0)</f>
        <v>1706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IFERROR(__xludf.DUMMYFUNCTION("""COMPUTED_VALUE"""),1759.5)</f>
        <v>1759.5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IFERROR(__xludf.DUMMYFUNCTION("""COMPUTED_VALUE"""),1767.6)</f>
        <v>1767.6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IFERROR(__xludf.DUMMYFUNCTION("""COMPUTED_VALUE"""),1793.6)</f>
        <v>1793.6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43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IFERROR(__xludf.DUMMYFUNCTION("""COMPUTED_VALUE"""),4292.15)</f>
        <v>4292.15</v>
      </c>
    </row>
    <row r="4">
      <c r="A4" s="4">
        <f>IFERROR(__xludf.DUMMYFUNCTION("""COMPUTED_VALUE"""),44929.64583333333)</f>
        <v>44929.64583</v>
      </c>
      <c r="B4" s="5">
        <f>IFERROR(__xludf.DUMMYFUNCTION("""COMPUTED_VALUE"""),4241.85)</f>
        <v>4241.85</v>
      </c>
    </row>
    <row r="5">
      <c r="A5" s="4">
        <f>IFERROR(__xludf.DUMMYFUNCTION("""COMPUTED_VALUE"""),44930.64583333333)</f>
        <v>44930.64583</v>
      </c>
      <c r="B5" s="5">
        <f>IFERROR(__xludf.DUMMYFUNCTION("""COMPUTED_VALUE"""),4235.0)</f>
        <v>4235</v>
      </c>
    </row>
    <row r="6">
      <c r="A6" s="4">
        <f>IFERROR(__xludf.DUMMYFUNCTION("""COMPUTED_VALUE"""),44931.64583333333)</f>
        <v>44931.64583</v>
      </c>
      <c r="B6" s="5">
        <f>IFERROR(__xludf.DUMMYFUNCTION("""COMPUTED_VALUE"""),4313.2)</f>
        <v>4313.2</v>
      </c>
    </row>
    <row r="7">
      <c r="A7" s="4">
        <f>IFERROR(__xludf.DUMMYFUNCTION("""COMPUTED_VALUE"""),44932.64583333333)</f>
        <v>44932.64583</v>
      </c>
      <c r="B7" s="5">
        <f>IFERROR(__xludf.DUMMYFUNCTION("""COMPUTED_VALUE"""),4359.05)</f>
        <v>4359.05</v>
      </c>
    </row>
    <row r="8">
      <c r="A8" s="4">
        <f>IFERROR(__xludf.DUMMYFUNCTION("""COMPUTED_VALUE"""),44935.64583333333)</f>
        <v>44935.64583</v>
      </c>
      <c r="B8" s="5">
        <f>IFERROR(__xludf.DUMMYFUNCTION("""COMPUTED_VALUE"""),4364.3)</f>
        <v>4364.3</v>
      </c>
    </row>
    <row r="9">
      <c r="A9" s="4">
        <f>IFERROR(__xludf.DUMMYFUNCTION("""COMPUTED_VALUE"""),44936.64583333333)</f>
        <v>44936.64583</v>
      </c>
      <c r="B9" s="5">
        <f>IFERROR(__xludf.DUMMYFUNCTION("""COMPUTED_VALUE"""),4326.85)</f>
        <v>4326.85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IFERROR(__xludf.DUMMYFUNCTION("""COMPUTED_VALUE"""),4314.3)</f>
        <v>4314.3</v>
      </c>
    </row>
    <row r="11">
      <c r="A11" s="4">
        <f>IFERROR(__xludf.DUMMYFUNCTION("""COMPUTED_VALUE"""),44938.64583333333)</f>
        <v>44938.64583</v>
      </c>
      <c r="B11" s="5">
        <f>IFERROR(__xludf.DUMMYFUNCTION("""COMPUTED_VALUE"""),4299.25)</f>
        <v>4299.25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IFERROR(__xludf.DUMMYFUNCTION("""COMPUTED_VALUE"""),4336.1)</f>
        <v>4336.1</v>
      </c>
    </row>
    <row r="13">
      <c r="A13" s="4">
        <f>IFERROR(__xludf.DUMMYFUNCTION("""COMPUTED_VALUE"""),44942.64583333333)</f>
        <v>44942.64583</v>
      </c>
      <c r="B13" s="5">
        <f>IFERROR(__xludf.DUMMYFUNCTION("""COMPUTED_VALUE"""),4309.6)</f>
        <v>4309.6</v>
      </c>
    </row>
    <row r="14">
      <c r="A14" s="4">
        <f>IFERROR(__xludf.DUMMYFUNCTION("""COMPUTED_VALUE"""),44943.64583333333)</f>
        <v>44943.64583</v>
      </c>
      <c r="B14" s="5">
        <f>IFERROR(__xludf.DUMMYFUNCTION("""COMPUTED_VALUE"""),4362.05)</f>
        <v>4362.05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IFERROR(__xludf.DUMMYFUNCTION("""COMPUTED_VALUE"""),4393.7)</f>
        <v>4393.7</v>
      </c>
    </row>
    <row r="16">
      <c r="A16" s="4">
        <f>IFERROR(__xludf.DUMMYFUNCTION("""COMPUTED_VALUE"""),44945.64583333333)</f>
        <v>44945.64583</v>
      </c>
      <c r="B16" s="5">
        <f>IFERROR(__xludf.DUMMYFUNCTION("""COMPUTED_VALUE"""),4372.4)</f>
        <v>4372.4</v>
      </c>
    </row>
    <row r="17">
      <c r="A17" s="4">
        <f>IFERROR(__xludf.DUMMYFUNCTION("""COMPUTED_VALUE"""),44946.64583333333)</f>
        <v>44946.64583</v>
      </c>
      <c r="B17" s="5">
        <f>IFERROR(__xludf.DUMMYFUNCTION("""COMPUTED_VALUE"""),4318.95)</f>
        <v>4318.95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IFERROR(__xludf.DUMMYFUNCTION("""COMPUTED_VALUE"""),4337.85)</f>
        <v>4337.85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IFERROR(__xludf.DUMMYFUNCTION("""COMPUTED_VALUE"""),4396.05)</f>
        <v>4396.05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IFERROR(__xludf.DUMMYFUNCTION("""COMPUTED_VALUE"""),4388.15)</f>
        <v>4388.15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IFERROR(__xludf.DUMMYFUNCTION("""COMPUTED_VALUE"""),4380.4)</f>
        <v>4380.4</v>
      </c>
    </row>
    <row r="22">
      <c r="A22" s="4">
        <f>IFERROR(__xludf.DUMMYFUNCTION("""COMPUTED_VALUE"""),44956.64583333333)</f>
        <v>44956.64583</v>
      </c>
      <c r="B22" s="5">
        <f>IFERROR(__xludf.DUMMYFUNCTION("""COMPUTED_VALUE"""),4406.75)</f>
        <v>4406.75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IFERROR(__xludf.DUMMYFUNCTION("""COMPUTED_VALUE"""),4317.6)</f>
        <v>4317.6</v>
      </c>
    </row>
    <row r="24">
      <c r="A24" s="4">
        <f>IFERROR(__xludf.DUMMYFUNCTION("""COMPUTED_VALUE"""),44958.64583333333)</f>
        <v>44958.64583</v>
      </c>
      <c r="B24" s="5">
        <f>IFERROR(__xludf.DUMMYFUNCTION("""COMPUTED_VALUE"""),4370.95)</f>
        <v>4370.95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IFERROR(__xludf.DUMMYFUNCTION("""COMPUTED_VALUE"""),4573.05)</f>
        <v>4573.05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IFERROR(__xludf.DUMMYFUNCTION("""COMPUTED_VALUE"""),4628.85)</f>
        <v>4628.85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IFERROR(__xludf.DUMMYFUNCTION("""COMPUTED_VALUE"""),4625.65)</f>
        <v>4625.65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IFERROR(__xludf.DUMMYFUNCTION("""COMPUTED_VALUE"""),4606.85)</f>
        <v>4606.85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IFERROR(__xludf.DUMMYFUNCTION("""COMPUTED_VALUE"""),4594.8)</f>
        <v>4594.8</v>
      </c>
    </row>
    <row r="30">
      <c r="A30" s="4">
        <f>IFERROR(__xludf.DUMMYFUNCTION("""COMPUTED_VALUE"""),44966.64583333333)</f>
        <v>44966.64583</v>
      </c>
      <c r="B30" s="5">
        <f>IFERROR(__xludf.DUMMYFUNCTION("""COMPUTED_VALUE"""),4637.35)</f>
        <v>4637.35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IFERROR(__xludf.DUMMYFUNCTION("""COMPUTED_VALUE"""),4622.7)</f>
        <v>4622.7</v>
      </c>
    </row>
    <row r="32">
      <c r="A32" s="4">
        <f>IFERROR(__xludf.DUMMYFUNCTION("""COMPUTED_VALUE"""),44970.64583333333)</f>
        <v>44970.64583</v>
      </c>
      <c r="B32" s="5">
        <f>IFERROR(__xludf.DUMMYFUNCTION("""COMPUTED_VALUE"""),4588.0)</f>
        <v>4588</v>
      </c>
    </row>
    <row r="33">
      <c r="A33" s="4">
        <f>IFERROR(__xludf.DUMMYFUNCTION("""COMPUTED_VALUE"""),44971.64583333333)</f>
        <v>44971.64583</v>
      </c>
      <c r="B33" s="5">
        <f>IFERROR(__xludf.DUMMYFUNCTION("""COMPUTED_VALUE"""),4599.85)</f>
        <v>4599.85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IFERROR(__xludf.DUMMYFUNCTION("""COMPUTED_VALUE"""),4588.45)</f>
        <v>4588.45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IFERROR(__xludf.DUMMYFUNCTION("""COMPUTED_VALUE"""),4572.0)</f>
        <v>4572</v>
      </c>
    </row>
    <row r="36">
      <c r="A36" s="4">
        <f>IFERROR(__xludf.DUMMYFUNCTION("""COMPUTED_VALUE"""),44974.64583333333)</f>
        <v>44974.64583</v>
      </c>
      <c r="B36" s="5">
        <f>IFERROR(__xludf.DUMMYFUNCTION("""COMPUTED_VALUE"""),4533.25)</f>
        <v>4533.25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IFERROR(__xludf.DUMMYFUNCTION("""COMPUTED_VALUE"""),4453.8)</f>
        <v>4453.8</v>
      </c>
    </row>
    <row r="38">
      <c r="A38" s="4">
        <f>IFERROR(__xludf.DUMMYFUNCTION("""COMPUTED_VALUE"""),44978.64583333333)</f>
        <v>44978.64583</v>
      </c>
      <c r="B38" s="5">
        <f>IFERROR(__xludf.DUMMYFUNCTION("""COMPUTED_VALUE"""),4503.35)</f>
        <v>4503.35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IFERROR(__xludf.DUMMYFUNCTION("""COMPUTED_VALUE"""),4484.5)</f>
        <v>4484.5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IFERROR(__xludf.DUMMYFUNCTION("""COMPUTED_VALUE"""),4451.5)</f>
        <v>4451.5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IFERROR(__xludf.DUMMYFUNCTION("""COMPUTED_VALUE"""),4442.55)</f>
        <v>4442.55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IFERROR(__xludf.DUMMYFUNCTION("""COMPUTED_VALUE"""),4388.25)</f>
        <v>4388.25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IFERROR(__xludf.DUMMYFUNCTION("""COMPUTED_VALUE"""),4461.75)</f>
        <v>4461.75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IFERROR(__xludf.DUMMYFUNCTION("""COMPUTED_VALUE"""),4379.8)</f>
        <v>4379.8</v>
      </c>
    </row>
    <row r="45">
      <c r="A45" s="4">
        <f>IFERROR(__xludf.DUMMYFUNCTION("""COMPUTED_VALUE"""),44987.64583333333)</f>
        <v>44987.64583</v>
      </c>
      <c r="B45" s="5">
        <f>IFERROR(__xludf.DUMMYFUNCTION("""COMPUTED_VALUE"""),4394.2)</f>
        <v>4394.2</v>
      </c>
    </row>
    <row r="46">
      <c r="A46" s="4">
        <f>IFERROR(__xludf.DUMMYFUNCTION("""COMPUTED_VALUE"""),44988.64583333333)</f>
        <v>44988.64583</v>
      </c>
      <c r="B46" s="5">
        <f>IFERROR(__xludf.DUMMYFUNCTION("""COMPUTED_VALUE"""),4411.95)</f>
        <v>4411.95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IFERROR(__xludf.DUMMYFUNCTION("""COMPUTED_VALUE"""),4319.85)</f>
        <v>4319.85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IFERROR(__xludf.DUMMYFUNCTION("""COMPUTED_VALUE"""),4339.65)</f>
        <v>4339.65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IFERROR(__xludf.DUMMYFUNCTION("""COMPUTED_VALUE"""),4291.7)</f>
        <v>4291.7</v>
      </c>
    </row>
    <row r="50">
      <c r="A50" s="4">
        <f>IFERROR(__xludf.DUMMYFUNCTION("""COMPUTED_VALUE"""),44995.64583333333)</f>
        <v>44995.64583</v>
      </c>
      <c r="B50" s="5">
        <f>IFERROR(__xludf.DUMMYFUNCTION("""COMPUTED_VALUE"""),4311.0)</f>
        <v>4311</v>
      </c>
    </row>
    <row r="51">
      <c r="A51" s="4">
        <f>IFERROR(__xludf.DUMMYFUNCTION("""COMPUTED_VALUE"""),44998.64583333333)</f>
        <v>44998.64583</v>
      </c>
      <c r="B51" s="5">
        <f>IFERROR(__xludf.DUMMYFUNCTION("""COMPUTED_VALUE"""),4307.6)</f>
        <v>4307.6</v>
      </c>
    </row>
    <row r="52">
      <c r="A52" s="4">
        <f>IFERROR(__xludf.DUMMYFUNCTION("""COMPUTED_VALUE"""),44999.64583333333)</f>
        <v>44999.64583</v>
      </c>
      <c r="B52" s="5">
        <f>IFERROR(__xludf.DUMMYFUNCTION("""COMPUTED_VALUE"""),4292.95)</f>
        <v>4292.95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IFERROR(__xludf.DUMMYFUNCTION("""COMPUTED_VALUE"""),4243.1)</f>
        <v>4243.1</v>
      </c>
    </row>
    <row r="54">
      <c r="A54" s="4">
        <f>IFERROR(__xludf.DUMMYFUNCTION("""COMPUTED_VALUE"""),45001.64583333333)</f>
        <v>45001.64583</v>
      </c>
      <c r="B54" s="5">
        <f>IFERROR(__xludf.DUMMYFUNCTION("""COMPUTED_VALUE"""),4311.2)</f>
        <v>4311.2</v>
      </c>
    </row>
    <row r="55">
      <c r="A55" s="4">
        <f>IFERROR(__xludf.DUMMYFUNCTION("""COMPUTED_VALUE"""),45002.64583333333)</f>
        <v>45002.64583</v>
      </c>
      <c r="B55" s="5">
        <f>IFERROR(__xludf.DUMMYFUNCTION("""COMPUTED_VALUE"""),4362.55)</f>
        <v>4362.55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IFERROR(__xludf.DUMMYFUNCTION("""COMPUTED_VALUE"""),4331.85)</f>
        <v>4331.85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IFERROR(__xludf.DUMMYFUNCTION("""COMPUTED_VALUE"""),4264.7)</f>
        <v>4264.7</v>
      </c>
    </row>
    <row r="58">
      <c r="A58" s="4">
        <f>IFERROR(__xludf.DUMMYFUNCTION("""COMPUTED_VALUE"""),45007.64583333333)</f>
        <v>45007.64583</v>
      </c>
      <c r="B58" s="5">
        <f>IFERROR(__xludf.DUMMYFUNCTION("""COMPUTED_VALUE"""),4244.45)</f>
        <v>4244.45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IFERROR(__xludf.DUMMYFUNCTION("""COMPUTED_VALUE"""),4242.7)</f>
        <v>4242.7</v>
      </c>
    </row>
    <row r="60">
      <c r="A60" s="4">
        <f>IFERROR(__xludf.DUMMYFUNCTION("""COMPUTED_VALUE"""),45009.64583333333)</f>
        <v>45009.64583</v>
      </c>
      <c r="B60" s="5">
        <f>IFERROR(__xludf.DUMMYFUNCTION("""COMPUTED_VALUE"""),4199.95)</f>
        <v>4199.95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IFERROR(__xludf.DUMMYFUNCTION("""COMPUTED_VALUE"""),4214.8)</f>
        <v>4214.8</v>
      </c>
    </row>
    <row r="62">
      <c r="A62" s="4">
        <f>IFERROR(__xludf.DUMMYFUNCTION("""COMPUTED_VALUE"""),45013.64583333333)</f>
        <v>45013.64583</v>
      </c>
      <c r="B62" s="5">
        <f>IFERROR(__xludf.DUMMYFUNCTION("""COMPUTED_VALUE"""),4200.0)</f>
        <v>4200</v>
      </c>
    </row>
    <row r="63">
      <c r="A63" s="4">
        <f>IFERROR(__xludf.DUMMYFUNCTION("""COMPUTED_VALUE"""),45014.64583333333)</f>
        <v>45014.64583</v>
      </c>
      <c r="B63" s="5">
        <f>IFERROR(__xludf.DUMMYFUNCTION("""COMPUTED_VALUE"""),4276.2)</f>
        <v>4276.2</v>
      </c>
    </row>
    <row r="64">
      <c r="A64" s="4">
        <f>IFERROR(__xludf.DUMMYFUNCTION("""COMPUTED_VALUE"""),45016.64583333333)</f>
        <v>45016.64583</v>
      </c>
      <c r="B64" s="5">
        <f>IFERROR(__xludf.DUMMYFUNCTION("""COMPUTED_VALUE"""),4322.15)</f>
        <v>4322.15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IFERROR(__xludf.DUMMYFUNCTION("""COMPUTED_VALUE"""),4324.05)</f>
        <v>4324.05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IFERROR(__xludf.DUMMYFUNCTION("""COMPUTED_VALUE"""),4327.55)</f>
        <v>4327.55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IFERROR(__xludf.DUMMYFUNCTION("""COMPUTED_VALUE"""),4299.8)</f>
        <v>4299.8</v>
      </c>
    </row>
    <row r="68">
      <c r="A68" s="4">
        <f>IFERROR(__xludf.DUMMYFUNCTION("""COMPUTED_VALUE"""),45026.64583333333)</f>
        <v>45026.64583</v>
      </c>
      <c r="B68" s="5">
        <f>IFERROR(__xludf.DUMMYFUNCTION("""COMPUTED_VALUE"""),4266.4)</f>
        <v>4266.4</v>
      </c>
    </row>
    <row r="69">
      <c r="A69" s="4">
        <f>IFERROR(__xludf.DUMMYFUNCTION("""COMPUTED_VALUE"""),45027.64583333333)</f>
        <v>45027.64583</v>
      </c>
      <c r="B69" s="5">
        <f>IFERROR(__xludf.DUMMYFUNCTION("""COMPUTED_VALUE"""),4277.35)</f>
        <v>4277.35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IFERROR(__xludf.DUMMYFUNCTION("""COMPUTED_VALUE"""),4271.3)</f>
        <v>4271.3</v>
      </c>
    </row>
    <row r="71">
      <c r="A71" s="4">
        <f>IFERROR(__xludf.DUMMYFUNCTION("""COMPUTED_VALUE"""),45029.64583333333)</f>
        <v>45029.64583</v>
      </c>
      <c r="B71" s="5">
        <f>IFERROR(__xludf.DUMMYFUNCTION("""COMPUTED_VALUE"""),4264.2)</f>
        <v>4264.2</v>
      </c>
    </row>
    <row r="72">
      <c r="A72" s="4">
        <f>IFERROR(__xludf.DUMMYFUNCTION("""COMPUTED_VALUE"""),45033.64583333333)</f>
        <v>45033.64583</v>
      </c>
      <c r="B72" s="5">
        <f>IFERROR(__xludf.DUMMYFUNCTION("""COMPUTED_VALUE"""),4338.6)</f>
        <v>4338.6</v>
      </c>
    </row>
    <row r="73">
      <c r="A73" s="4">
        <f>IFERROR(__xludf.DUMMYFUNCTION("""COMPUTED_VALUE"""),45034.64583333333)</f>
        <v>45034.64583</v>
      </c>
      <c r="B73" s="5">
        <f>IFERROR(__xludf.DUMMYFUNCTION("""COMPUTED_VALUE"""),4301.85)</f>
        <v>4301.85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IFERROR(__xludf.DUMMYFUNCTION("""COMPUTED_VALUE"""),4293.85)</f>
        <v>4293.85</v>
      </c>
    </row>
    <row r="75">
      <c r="A75" s="4">
        <f>IFERROR(__xludf.DUMMYFUNCTION("""COMPUTED_VALUE"""),45036.64583333333)</f>
        <v>45036.64583</v>
      </c>
      <c r="B75" s="5">
        <f>IFERROR(__xludf.DUMMYFUNCTION("""COMPUTED_VALUE"""),4256.4)</f>
        <v>4256.4</v>
      </c>
    </row>
    <row r="76">
      <c r="A76" s="4">
        <f>IFERROR(__xludf.DUMMYFUNCTION("""COMPUTED_VALUE"""),45037.64583333333)</f>
        <v>45037.64583</v>
      </c>
      <c r="B76" s="5">
        <f>IFERROR(__xludf.DUMMYFUNCTION("""COMPUTED_VALUE"""),4327.8)</f>
        <v>4327.8</v>
      </c>
    </row>
    <row r="77">
      <c r="A77" s="4">
        <f>IFERROR(__xludf.DUMMYFUNCTION("""COMPUTED_VALUE"""),45040.64583333333)</f>
        <v>45040.64583</v>
      </c>
      <c r="B77" s="5">
        <f>IFERROR(__xludf.DUMMYFUNCTION("""COMPUTED_VALUE"""),4311.0)</f>
        <v>4311</v>
      </c>
    </row>
    <row r="78">
      <c r="A78" s="4">
        <f>IFERROR(__xludf.DUMMYFUNCTION("""COMPUTED_VALUE"""),45041.64583333333)</f>
        <v>45041.64583</v>
      </c>
      <c r="B78" s="5">
        <f>IFERROR(__xludf.DUMMYFUNCTION("""COMPUTED_VALUE"""),4402.55)</f>
        <v>4402.55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IFERROR(__xludf.DUMMYFUNCTION("""COMPUTED_VALUE"""),4405.0)</f>
        <v>4405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IFERROR(__xludf.DUMMYFUNCTION("""COMPUTED_VALUE"""),4415.85)</f>
        <v>4415.85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IFERROR(__xludf.DUMMYFUNCTION("""COMPUTED_VALUE"""),4553.55)</f>
        <v>4553.55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IFERROR(__xludf.DUMMYFUNCTION("""COMPUTED_VALUE"""),4511.05)</f>
        <v>4511.05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IFERROR(__xludf.DUMMYFUNCTION("""COMPUTED_VALUE"""),4527.1)</f>
        <v>4527.1</v>
      </c>
    </row>
    <row r="84">
      <c r="A84" s="4">
        <f>IFERROR(__xludf.DUMMYFUNCTION("""COMPUTED_VALUE"""),45050.64583333333)</f>
        <v>45050.64583</v>
      </c>
      <c r="B84" s="5">
        <f>IFERROR(__xludf.DUMMYFUNCTION("""COMPUTED_VALUE"""),4587.05)</f>
        <v>4587.05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IFERROR(__xludf.DUMMYFUNCTION("""COMPUTED_VALUE"""),4626.0)</f>
        <v>4626</v>
      </c>
    </row>
    <row r="86">
      <c r="A86" s="4">
        <f>IFERROR(__xludf.DUMMYFUNCTION("""COMPUTED_VALUE"""),45054.64583333333)</f>
        <v>45054.64583</v>
      </c>
      <c r="B86" s="5">
        <f>IFERROR(__xludf.DUMMYFUNCTION("""COMPUTED_VALUE"""),4598.4)</f>
        <v>4598.4</v>
      </c>
    </row>
    <row r="87">
      <c r="A87" s="4">
        <f>IFERROR(__xludf.DUMMYFUNCTION("""COMPUTED_VALUE"""),45055.64583333333)</f>
        <v>45055.64583</v>
      </c>
      <c r="B87" s="5">
        <f>IFERROR(__xludf.DUMMYFUNCTION("""COMPUTED_VALUE"""),4595.15)</f>
        <v>4595.15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IFERROR(__xludf.DUMMYFUNCTION("""COMPUTED_VALUE"""),4604.95)</f>
        <v>4604.95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IFERROR(__xludf.DUMMYFUNCTION("""COMPUTED_VALUE"""),4635.15)</f>
        <v>4635.15</v>
      </c>
    </row>
    <row r="90">
      <c r="A90" s="4">
        <f>IFERROR(__xludf.DUMMYFUNCTION("""COMPUTED_VALUE"""),45058.64583333333)</f>
        <v>45058.64583</v>
      </c>
      <c r="B90" s="5">
        <f>IFERROR(__xludf.DUMMYFUNCTION("""COMPUTED_VALUE"""),4616.5)</f>
        <v>4616.5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IFERROR(__xludf.DUMMYFUNCTION("""COMPUTED_VALUE"""),4630.85)</f>
        <v>4630.85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IFERROR(__xludf.DUMMYFUNCTION("""COMPUTED_VALUE"""),4606.9)</f>
        <v>4606.9</v>
      </c>
    </row>
    <row r="93">
      <c r="A93" s="4">
        <f>IFERROR(__xludf.DUMMYFUNCTION("""COMPUTED_VALUE"""),45063.64583333333)</f>
        <v>45063.64583</v>
      </c>
      <c r="B93" s="5">
        <f>IFERROR(__xludf.DUMMYFUNCTION("""COMPUTED_VALUE"""),4631.9)</f>
        <v>4631.9</v>
      </c>
    </row>
    <row r="94">
      <c r="A94" s="4">
        <f>IFERROR(__xludf.DUMMYFUNCTION("""COMPUTED_VALUE"""),45064.64583333333)</f>
        <v>45064.64583</v>
      </c>
      <c r="B94" s="5">
        <f>IFERROR(__xludf.DUMMYFUNCTION("""COMPUTED_VALUE"""),4564.35)</f>
        <v>4564.35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IFERROR(__xludf.DUMMYFUNCTION("""COMPUTED_VALUE"""),4499.85)</f>
        <v>4499.85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IFERROR(__xludf.DUMMYFUNCTION("""COMPUTED_VALUE"""),4498.95)</f>
        <v>4498.95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IFERROR(__xludf.DUMMYFUNCTION("""COMPUTED_VALUE"""),4521.65)</f>
        <v>4521.65</v>
      </c>
    </row>
    <row r="98">
      <c r="A98" s="4">
        <f>IFERROR(__xludf.DUMMYFUNCTION("""COMPUTED_VALUE"""),45070.64583333333)</f>
        <v>45070.64583</v>
      </c>
      <c r="B98" s="5">
        <f>IFERROR(__xludf.DUMMYFUNCTION("""COMPUTED_VALUE"""),4519.8)</f>
        <v>4519.8</v>
      </c>
    </row>
    <row r="99">
      <c r="A99" s="4">
        <f>IFERROR(__xludf.DUMMYFUNCTION("""COMPUTED_VALUE"""),45071.64583333333)</f>
        <v>45071.64583</v>
      </c>
      <c r="B99" s="5">
        <f>IFERROR(__xludf.DUMMYFUNCTION("""COMPUTED_VALUE"""),4563.3)</f>
        <v>4563.3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IFERROR(__xludf.DUMMYFUNCTION("""COMPUTED_VALUE"""),4596.2)</f>
        <v>4596.2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IFERROR(__xludf.DUMMYFUNCTION("""COMPUTED_VALUE"""),4575.25)</f>
        <v>4575.25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IFERROR(__xludf.DUMMYFUNCTION("""COMPUTED_VALUE"""),4573.25)</f>
        <v>4573.25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IFERROR(__xludf.DUMMYFUNCTION("""COMPUTED_VALUE"""),4657.05)</f>
        <v>4657.05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IFERROR(__xludf.DUMMYFUNCTION("""COMPUTED_VALUE"""),4635.25)</f>
        <v>4635.25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IFERROR(__xludf.DUMMYFUNCTION("""COMPUTED_VALUE"""),4654.15)</f>
        <v>4654.15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IFERROR(__xludf.DUMMYFUNCTION("""COMPUTED_VALUE"""),4682.6)</f>
        <v>4682.6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IFERROR(__xludf.DUMMYFUNCTION("""COMPUTED_VALUE"""),4705.4)</f>
        <v>4705.4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IFERROR(__xludf.DUMMYFUNCTION("""COMPUTED_VALUE"""),4893.15)</f>
        <v>4893.15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IFERROR(__xludf.DUMMYFUNCTION("""COMPUTED_VALUE"""),4875.05)</f>
        <v>4875.05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IFERROR(__xludf.DUMMYFUNCTION("""COMPUTED_VALUE"""),4878.75)</f>
        <v>4878.75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IFERROR(__xludf.DUMMYFUNCTION("""COMPUTED_VALUE"""),4900.25)</f>
        <v>4900.25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IFERROR(__xludf.DUMMYFUNCTION("""COMPUTED_VALUE"""),4940.1)</f>
        <v>4940.1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IFERROR(__xludf.DUMMYFUNCTION("""COMPUTED_VALUE"""),4941.65)</f>
        <v>4941.65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IFERROR(__xludf.DUMMYFUNCTION("""COMPUTED_VALUE"""),4975.45)</f>
        <v>4975.45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IFERROR(__xludf.DUMMYFUNCTION("""COMPUTED_VALUE"""),5044.7)</f>
        <v>5044.7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IFERROR(__xludf.DUMMYFUNCTION("""COMPUTED_VALUE"""),5021.05)</f>
        <v>5021.05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IFERROR(__xludf.DUMMYFUNCTION("""COMPUTED_VALUE"""),5056.45)</f>
        <v>5056.45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IFERROR(__xludf.DUMMYFUNCTION("""COMPUTED_VALUE"""),5069.55)</f>
        <v>5069.55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IFERROR(__xludf.DUMMYFUNCTION("""COMPUTED_VALUE"""),4987.05)</f>
        <v>4987.05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IFERROR(__xludf.DUMMYFUNCTION("""COMPUTED_VALUE"""),4970.8)</f>
        <v>4970.8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IFERROR(__xludf.DUMMYFUNCTION("""COMPUTED_VALUE"""),5009.2)</f>
        <v>5009.2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IFERROR(__xludf.DUMMYFUNCTION("""COMPUTED_VALUE"""),4954.25)</f>
        <v>4954.25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IFERROR(__xludf.DUMMYFUNCTION("""COMPUTED_VALUE"""),4992.15)</f>
        <v>4992.15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IFERROR(__xludf.DUMMYFUNCTION("""COMPUTED_VALUE"""),5024.55)</f>
        <v>5024.55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IFERROR(__xludf.DUMMYFUNCTION("""COMPUTED_VALUE"""),5008.3)</f>
        <v>5008.3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IFERROR(__xludf.DUMMYFUNCTION("""COMPUTED_VALUE"""),5010.15)</f>
        <v>5010.15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IFERROR(__xludf.DUMMYFUNCTION("""COMPUTED_VALUE"""),5096.1)</f>
        <v>5096.1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IFERROR(__xludf.DUMMYFUNCTION("""COMPUTED_VALUE"""),5173.55)</f>
        <v>5173.55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IFERROR(__xludf.DUMMYFUNCTION("""COMPUTED_VALUE"""),5054.5)</f>
        <v>5054.5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IFERROR(__xludf.DUMMYFUNCTION("""COMPUTED_VALUE"""),5031.85)</f>
        <v>5031.85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IFERROR(__xludf.DUMMYFUNCTION("""COMPUTED_VALUE"""),5083.9)</f>
        <v>5083.9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IFERROR(__xludf.DUMMYFUNCTION("""COMPUTED_VALUE"""),5073.9)</f>
        <v>5073.9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IFERROR(__xludf.DUMMYFUNCTION("""COMPUTED_VALUE"""),5090.35)</f>
        <v>5090.35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IFERROR(__xludf.DUMMYFUNCTION("""COMPUTED_VALUE"""),5133.2)</f>
        <v>5133.2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IFERROR(__xludf.DUMMYFUNCTION("""COMPUTED_VALUE"""),5143.45)</f>
        <v>5143.45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IFERROR(__xludf.DUMMYFUNCTION("""COMPUTED_VALUE"""),5064.15)</f>
        <v>5064.15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IFERROR(__xludf.DUMMYFUNCTION("""COMPUTED_VALUE"""),5065.9)</f>
        <v>5065.9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IFERROR(__xludf.DUMMYFUNCTION("""COMPUTED_VALUE"""),5052.55)</f>
        <v>5052.55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IFERROR(__xludf.DUMMYFUNCTION("""COMPUTED_VALUE"""),5047.0)</f>
        <v>5047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IFERROR(__xludf.DUMMYFUNCTION("""COMPUTED_VALUE"""),4968.9)</f>
        <v>4968.9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IFERROR(__xludf.DUMMYFUNCTION("""COMPUTED_VALUE"""),4885.6)</f>
        <v>4885.6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IFERROR(__xludf.DUMMYFUNCTION("""COMPUTED_VALUE"""),4983.6)</f>
        <v>4983.6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IFERROR(__xludf.DUMMYFUNCTION("""COMPUTED_VALUE"""),4873.4)</f>
        <v>4873.4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IFERROR(__xludf.DUMMYFUNCTION("""COMPUTED_VALUE"""),4903.35)</f>
        <v>4903.35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IFERROR(__xludf.DUMMYFUNCTION("""COMPUTED_VALUE"""),4793.95)</f>
        <v>4793.95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IFERROR(__xludf.DUMMYFUNCTION("""COMPUTED_VALUE"""),4817.35)</f>
        <v>4817.35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IFERROR(__xludf.DUMMYFUNCTION("""COMPUTED_VALUE"""),4809.45)</f>
        <v>4809.45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IFERROR(__xludf.DUMMYFUNCTION("""COMPUTED_VALUE"""),4798.95)</f>
        <v>4798.95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IFERROR(__xludf.DUMMYFUNCTION("""COMPUTED_VALUE"""),4798.5)</f>
        <v>4798.5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IFERROR(__xludf.DUMMYFUNCTION("""COMPUTED_VALUE"""),4659.75)</f>
        <v>4659.75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IFERROR(__xludf.DUMMYFUNCTION("""COMPUTED_VALUE"""),4605.35)</f>
        <v>4605.35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IFERROR(__xludf.DUMMYFUNCTION("""COMPUTED_VALUE"""),4600.9)</f>
        <v>4600.9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IFERROR(__xludf.DUMMYFUNCTION("""COMPUTED_VALUE"""),4540.45)</f>
        <v>4540.45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IFERROR(__xludf.DUMMYFUNCTION("""COMPUTED_VALUE"""),4510.3)</f>
        <v>4510.3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IFERROR(__xludf.DUMMYFUNCTION("""COMPUTED_VALUE"""),4499.6)</f>
        <v>4499.6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IFERROR(__xludf.DUMMYFUNCTION("""COMPUTED_VALUE"""),4498.5)</f>
        <v>4498.5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IFERROR(__xludf.DUMMYFUNCTION("""COMPUTED_VALUE"""),4501.6)</f>
        <v>4501.6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IFERROR(__xludf.DUMMYFUNCTION("""COMPUTED_VALUE"""),4535.05)</f>
        <v>4535.05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IFERROR(__xludf.DUMMYFUNCTION("""COMPUTED_VALUE"""),4510.5)</f>
        <v>4510.5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IFERROR(__xludf.DUMMYFUNCTION("""COMPUTED_VALUE"""),4511.65)</f>
        <v>4511.65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IFERROR(__xludf.DUMMYFUNCTION("""COMPUTED_VALUE"""),4512.45)</f>
        <v>4512.45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IFERROR(__xludf.DUMMYFUNCTION("""COMPUTED_VALUE"""),4542.8)</f>
        <v>4542.8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IFERROR(__xludf.DUMMYFUNCTION("""COMPUTED_VALUE"""),4525.8)</f>
        <v>4525.8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IFERROR(__xludf.DUMMYFUNCTION("""COMPUTED_VALUE"""),4510.95)</f>
        <v>4510.95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IFERROR(__xludf.DUMMYFUNCTION("""COMPUTED_VALUE"""),4530.75)</f>
        <v>4530.75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IFERROR(__xludf.DUMMYFUNCTION("""COMPUTED_VALUE"""),4550.8)</f>
        <v>4550.8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IFERROR(__xludf.DUMMYFUNCTION("""COMPUTED_VALUE"""),4467.75)</f>
        <v>4467.75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IFERROR(__xludf.DUMMYFUNCTION("""COMPUTED_VALUE"""),4484.35)</f>
        <v>4484.35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IFERROR(__xludf.DUMMYFUNCTION("""COMPUTED_VALUE"""),4507.2)</f>
        <v>4507.2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IFERROR(__xludf.DUMMYFUNCTION("""COMPUTED_VALUE"""),4514.95)</f>
        <v>4514.95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IFERROR(__xludf.DUMMYFUNCTION("""COMPUTED_VALUE"""),4569.15)</f>
        <v>4569.15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IFERROR(__xludf.DUMMYFUNCTION("""COMPUTED_VALUE"""),4530.7)</f>
        <v>4530.7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IFERROR(__xludf.DUMMYFUNCTION("""COMPUTED_VALUE"""),4540.5)</f>
        <v>4540.5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IFERROR(__xludf.DUMMYFUNCTION("""COMPUTED_VALUE"""),4568.55)</f>
        <v>4568.55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IFERROR(__xludf.DUMMYFUNCTION("""COMPUTED_VALUE"""),4567.15)</f>
        <v>4567.15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IFERROR(__xludf.DUMMYFUNCTION("""COMPUTED_VALUE"""),4608.25)</f>
        <v>4608.25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IFERROR(__xludf.DUMMYFUNCTION("""COMPUTED_VALUE"""),4574.35)</f>
        <v>4574.35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IFERROR(__xludf.DUMMYFUNCTION("""COMPUTED_VALUE"""),4532.85)</f>
        <v>4532.85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IFERROR(__xludf.DUMMYFUNCTION("""COMPUTED_VALUE"""),4596.2)</f>
        <v>4596.2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IFERROR(__xludf.DUMMYFUNCTION("""COMPUTED_VALUE"""),4527.4)</f>
        <v>4527.4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IFERROR(__xludf.DUMMYFUNCTION("""COMPUTED_VALUE"""),4558.55)</f>
        <v>4558.55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IFERROR(__xludf.DUMMYFUNCTION("""COMPUTED_VALUE"""),4564.65)</f>
        <v>4564.65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IFERROR(__xludf.DUMMYFUNCTION("""COMPUTED_VALUE"""),4570.05)</f>
        <v>4570.05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IFERROR(__xludf.DUMMYFUNCTION("""COMPUTED_VALUE"""),4600.15)</f>
        <v>4600.15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IFERROR(__xludf.DUMMYFUNCTION("""COMPUTED_VALUE"""),4627.35)</f>
        <v>4627.35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IFERROR(__xludf.DUMMYFUNCTION("""COMPUTED_VALUE"""),4524.55)</f>
        <v>4524.55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IFERROR(__xludf.DUMMYFUNCTION("""COMPUTED_VALUE"""),4537.15)</f>
        <v>4537.15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IFERROR(__xludf.DUMMYFUNCTION("""COMPUTED_VALUE"""),4495.45)</f>
        <v>4495.45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IFERROR(__xludf.DUMMYFUNCTION("""COMPUTED_VALUE"""),4532.5)</f>
        <v>4532.5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IFERROR(__xludf.DUMMYFUNCTION("""COMPUTED_VALUE"""),4533.9)</f>
        <v>4533.9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IFERROR(__xludf.DUMMYFUNCTION("""COMPUTED_VALUE"""),4538.45)</f>
        <v>4538.45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IFERROR(__xludf.DUMMYFUNCTION("""COMPUTED_VALUE"""),4522.5)</f>
        <v>4522.5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IFERROR(__xludf.DUMMYFUNCTION("""COMPUTED_VALUE"""),4529.95)</f>
        <v>4529.95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IFERROR(__xludf.DUMMYFUNCTION("""COMPUTED_VALUE"""),4554.95)</f>
        <v>4554.95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IFERROR(__xludf.DUMMYFUNCTION("""COMPUTED_VALUE"""),4560.75)</f>
        <v>4560.75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IFERROR(__xludf.DUMMYFUNCTION("""COMPUTED_VALUE"""),4574.7)</f>
        <v>4574.7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IFERROR(__xludf.DUMMYFUNCTION("""COMPUTED_VALUE"""),4586.05)</f>
        <v>4586.05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IFERROR(__xludf.DUMMYFUNCTION("""COMPUTED_VALUE"""),4600.35)</f>
        <v>4600.35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IFERROR(__xludf.DUMMYFUNCTION("""COMPUTED_VALUE"""),4607.7)</f>
        <v>4607.7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IFERROR(__xludf.DUMMYFUNCTION("""COMPUTED_VALUE"""),4602.45)</f>
        <v>4602.45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IFERROR(__xludf.DUMMYFUNCTION("""COMPUTED_VALUE"""),4580.0)</f>
        <v>4580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IFERROR(__xludf.DUMMYFUNCTION("""COMPUTED_VALUE"""),4530.6)</f>
        <v>4530.6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IFERROR(__xludf.DUMMYFUNCTION("""COMPUTED_VALUE"""),4533.75)</f>
        <v>4533.75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IFERROR(__xludf.DUMMYFUNCTION("""COMPUTED_VALUE"""),4507.8)</f>
        <v>4507.8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IFERROR(__xludf.DUMMYFUNCTION("""COMPUTED_VALUE"""),4514.3)</f>
        <v>4514.3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IFERROR(__xludf.DUMMYFUNCTION("""COMPUTED_VALUE"""),4461.6)</f>
        <v>4461.6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IFERROR(__xludf.DUMMYFUNCTION("""COMPUTED_VALUE"""),4426.5)</f>
        <v>4426.5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IFERROR(__xludf.DUMMYFUNCTION("""COMPUTED_VALUE"""),4397.3)</f>
        <v>4397.3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IFERROR(__xludf.DUMMYFUNCTION("""COMPUTED_VALUE"""),4527.25)</f>
        <v>4527.25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IFERROR(__xludf.DUMMYFUNCTION("""COMPUTED_VALUE"""),4539.55)</f>
        <v>4539.55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IFERROR(__xludf.DUMMYFUNCTION("""COMPUTED_VALUE"""),4623.6)</f>
        <v>4623.6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IFERROR(__xludf.DUMMYFUNCTION("""COMPUTED_VALUE"""),4655.2)</f>
        <v>4655.2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IFERROR(__xludf.DUMMYFUNCTION("""COMPUTED_VALUE"""),4670.6)</f>
        <v>4670.6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IFERROR(__xludf.DUMMYFUNCTION("""COMPUTED_VALUE"""),4652.1)</f>
        <v>4652.1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IFERROR(__xludf.DUMMYFUNCTION("""COMPUTED_VALUE"""),4681.95)</f>
        <v>4681.95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IFERROR(__xludf.DUMMYFUNCTION("""COMPUTED_VALUE"""),4696.35)</f>
        <v>4696.35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IFERROR(__xludf.DUMMYFUNCTION("""COMPUTED_VALUE"""),4710.8)</f>
        <v>4710.8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IFERROR(__xludf.DUMMYFUNCTION("""COMPUTED_VALUE"""),4702.1)</f>
        <v>4702.1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IFERROR(__xludf.DUMMYFUNCTION("""COMPUTED_VALUE"""),4718.3)</f>
        <v>4718.3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IFERROR(__xludf.DUMMYFUNCTION("""COMPUTED_VALUE"""),4712.0)</f>
        <v>4712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IFERROR(__xludf.DUMMYFUNCTION("""COMPUTED_VALUE"""),4699.75)</f>
        <v>4699.75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IFERROR(__xludf.DUMMYFUNCTION("""COMPUTED_VALUE"""),4694.2)</f>
        <v>4694.2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IFERROR(__xludf.DUMMYFUNCTION("""COMPUTED_VALUE"""),4705.8)</f>
        <v>4705.8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IFERROR(__xludf.DUMMYFUNCTION("""COMPUTED_VALUE"""),4644.15)</f>
        <v>4644.15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IFERROR(__xludf.DUMMYFUNCTION("""COMPUTED_VALUE"""),4713.45)</f>
        <v>4713.45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IFERROR(__xludf.DUMMYFUNCTION("""COMPUTED_VALUE"""),4803.65)</f>
        <v>4803.65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IFERROR(__xludf.DUMMYFUNCTION("""COMPUTED_VALUE"""),4852.65)</f>
        <v>4852.65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IFERROR(__xludf.DUMMYFUNCTION("""COMPUTED_VALUE"""),4970.75)</f>
        <v>4970.75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IFERROR(__xludf.DUMMYFUNCTION("""COMPUTED_VALUE"""),4937.75)</f>
        <v>4937.75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IFERROR(__xludf.DUMMYFUNCTION("""COMPUTED_VALUE"""),4948.4)</f>
        <v>4948.4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IFERROR(__xludf.DUMMYFUNCTION("""COMPUTED_VALUE"""),5003.15)</f>
        <v>5003.15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IFERROR(__xludf.DUMMYFUNCTION("""COMPUTED_VALUE"""),5016.0)</f>
        <v>5016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IFERROR(__xludf.DUMMYFUNCTION("""COMPUTED_VALUE"""),4942.2)</f>
        <v>4942.2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IFERROR(__xludf.DUMMYFUNCTION("""COMPUTED_VALUE"""),4944.15)</f>
        <v>4944.15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IFERROR(__xludf.DUMMYFUNCTION("""COMPUTED_VALUE"""),4903.05)</f>
        <v>4903.05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IFERROR(__xludf.DUMMYFUNCTION("""COMPUTED_VALUE"""),4919.3)</f>
        <v>4919.3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IFERROR(__xludf.DUMMYFUNCTION("""COMPUTED_VALUE"""),4946.65)</f>
        <v>4946.65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IFERROR(__xludf.DUMMYFUNCTION("""COMPUTED_VALUE"""),4913.9)</f>
        <v>4913.9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IFERROR(__xludf.DUMMYFUNCTION("""COMPUTED_VALUE"""),4879.5)</f>
        <v>4879.5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IFERROR(__xludf.DUMMYFUNCTION("""COMPUTED_VALUE"""),4911.25)</f>
        <v>4911.25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IFERROR(__xludf.DUMMYFUNCTION("""COMPUTED_VALUE"""),4954.95)</f>
        <v>4954.95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IFERROR(__xludf.DUMMYFUNCTION("""COMPUTED_VALUE"""),5059.6)</f>
        <v>5059.6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IFERROR(__xludf.DUMMYFUNCTION("""COMPUTED_VALUE"""),5161.1)</f>
        <v>5161.1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IFERROR(__xludf.DUMMYFUNCTION("""COMPUTED_VALUE"""),5235.95)</f>
        <v>5235.95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IFERROR(__xludf.DUMMYFUNCTION("""COMPUTED_VALUE"""),5216.8)</f>
        <v>5216.8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IFERROR(__xludf.DUMMYFUNCTION("""COMPUTED_VALUE"""),5282.0)</f>
        <v>5282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IFERROR(__xludf.DUMMYFUNCTION("""COMPUTED_VALUE"""),5338.45)</f>
        <v>5338.45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IFERROR(__xludf.DUMMYFUNCTION("""COMPUTED_VALUE"""),5319.8)</f>
        <v>5319.8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IFERROR(__xludf.DUMMYFUNCTION("""COMPUTED_VALUE"""),5288.85)</f>
        <v>5288.85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IFERROR(__xludf.DUMMYFUNCTION("""COMPUTED_VALUE"""),5253.8)</f>
        <v>5253.8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IFERROR(__xludf.DUMMYFUNCTION("""COMPUTED_VALUE"""),5361.3)</f>
        <v>5361.3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IFERROR(__xludf.DUMMYFUNCTION("""COMPUTED_VALUE"""),5272.35)</f>
        <v>5272.35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IFERROR(__xludf.DUMMYFUNCTION("""COMPUTED_VALUE"""),5177.35)</f>
        <v>5177.35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IFERROR(__xludf.DUMMYFUNCTION("""COMPUTED_VALUE"""),5122.4)</f>
        <v>5122.4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IFERROR(__xludf.DUMMYFUNCTION("""COMPUTED_VALUE"""),5086.65)</f>
        <v>5086.65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IFERROR(__xludf.DUMMYFUNCTION("""COMPUTED_VALUE"""),5136.7)</f>
        <v>5136.7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IFERROR(__xludf.DUMMYFUNCTION("""COMPUTED_VALUE"""),5151.1)</f>
        <v>5151.1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IFERROR(__xludf.DUMMYFUNCTION("""COMPUTED_VALUE"""),5177.35)</f>
        <v>5177.35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IFERROR(__xludf.DUMMYFUNCTION("""COMPUTED_VALUE"""),5130.6)</f>
        <v>5130.6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IFERROR(__xludf.DUMMYFUNCTION("""COMPUTED_VALUE"""),5061.7)</f>
        <v>5061.7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IFERROR(__xludf.DUMMYFUNCTION("""COMPUTED_VALUE"""),5015.15)</f>
        <v>5015.15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IFERROR(__xludf.DUMMYFUNCTION("""COMPUTED_VALUE"""),5138.65)</f>
        <v>5138.65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IFERROR(__xludf.DUMMYFUNCTION("""COMPUTED_VALUE"""),5048.1)</f>
        <v>5048.1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IFERROR(__xludf.DUMMYFUNCTION("""COMPUTED_VALUE"""),5142.25)</f>
        <v>5142.25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IFERROR(__xludf.DUMMYFUNCTION("""COMPUTED_VALUE"""),5141.9)</f>
        <v>5141.9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IFERROR(__xludf.DUMMYFUNCTION("""COMPUTED_VALUE"""),5136.9)</f>
        <v>5136.9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IFERROR(__xludf.DUMMYFUNCTION("""COMPUTED_VALUE"""),5091.75)</f>
        <v>5091.75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IFERROR(__xludf.DUMMYFUNCTION("""COMPUTED_VALUE"""),5198.4)</f>
        <v>5198.4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IFERROR(__xludf.DUMMYFUNCTION("""COMPUTED_VALUE"""),5148.6)</f>
        <v>5148.6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IFERROR(__xludf.DUMMYFUNCTION("""COMPUTED_VALUE"""),5148.85)</f>
        <v>5148.85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IFERROR(__xludf.DUMMYFUNCTION("""COMPUTED_VALUE"""),5124.5)</f>
        <v>5124.5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IFERROR(__xludf.DUMMYFUNCTION("""COMPUTED_VALUE"""),5007.05)</f>
        <v>5007.05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IFERROR(__xludf.DUMMYFUNCTION("""COMPUTED_VALUE"""),5078.25)</f>
        <v>5078.25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IFERROR(__xludf.DUMMYFUNCTION("""COMPUTED_VALUE"""),4875.55)</f>
        <v>4875.55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IFERROR(__xludf.DUMMYFUNCTION("""COMPUTED_VALUE"""),4971.5)</f>
        <v>4971.5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IFERROR(__xludf.DUMMYFUNCTION("""COMPUTED_VALUE"""),4970.2)</f>
        <v>4970.2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IFERROR(__xludf.DUMMYFUNCTION("""COMPUTED_VALUE"""),4981.6)</f>
        <v>4981.6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IFERROR(__xludf.DUMMYFUNCTION("""COMPUTED_VALUE"""),5010.65)</f>
        <v>5010.65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IFERROR(__xludf.DUMMYFUNCTION("""COMPUTED_VALUE"""),4950.55)</f>
        <v>4950.55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IFERROR(__xludf.DUMMYFUNCTION("""COMPUTED_VALUE"""),4913.7)</f>
        <v>4913.7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IFERROR(__xludf.DUMMYFUNCTION("""COMPUTED_VALUE"""),4925.25)</f>
        <v>4925.25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IFERROR(__xludf.DUMMYFUNCTION("""COMPUTED_VALUE"""),4921.15)</f>
        <v>4921.15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IFERROR(__xludf.DUMMYFUNCTION("""COMPUTED_VALUE"""),4923.0)</f>
        <v>4923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IFERROR(__xludf.DUMMYFUNCTION("""COMPUTED_VALUE"""),4956.95)</f>
        <v>4956.95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IFERROR(__xludf.DUMMYFUNCTION("""COMPUTED_VALUE"""),4936.35)</f>
        <v>4936.35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IFERROR(__xludf.DUMMYFUNCTION("""COMPUTED_VALUE"""),4901.9)</f>
        <v>4901.9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IFERROR(__xludf.DUMMYFUNCTION("""COMPUTED_VALUE"""),4904.35)</f>
        <v>4904.35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IFERROR(__xludf.DUMMYFUNCTION("""COMPUTED_VALUE"""),4887.8)</f>
        <v>4887.8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IFERROR(__xludf.DUMMYFUNCTION("""COMPUTED_VALUE"""),4965.2)</f>
        <v>4965.2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IFERROR(__xludf.DUMMYFUNCTION("""COMPUTED_VALUE"""),4927.7)</f>
        <v>4927.7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IFERROR(__xludf.DUMMYFUNCTION("""COMPUTED_VALUE"""),4838.9)</f>
        <v>4838.9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IFERROR(__xludf.DUMMYFUNCTION("""COMPUTED_VALUE"""),4825.65)</f>
        <v>4825.65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IFERROR(__xludf.DUMMYFUNCTION("""COMPUTED_VALUE"""),4880.75)</f>
        <v>4880.75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IFERROR(__xludf.DUMMYFUNCTION("""COMPUTED_VALUE"""),4889.15)</f>
        <v>4889.15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IFERROR(__xludf.DUMMYFUNCTION("""COMPUTED_VALUE"""),4937.4)</f>
        <v>4937.4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IFERROR(__xludf.DUMMYFUNCTION("""COMPUTED_VALUE"""),4869.15)</f>
        <v>4869.15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IFERROR(__xludf.DUMMYFUNCTION("""COMPUTED_VALUE"""),4856.65)</f>
        <v>4856.65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IFERROR(__xludf.DUMMYFUNCTION("""COMPUTED_VALUE"""),4938.9)</f>
        <v>4938.9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IFERROR(__xludf.DUMMYFUNCTION("""COMPUTED_VALUE"""),4974.2)</f>
        <v>4974.2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IFERROR(__xludf.DUMMYFUNCTION("""COMPUTED_VALUE"""),4980.0)</f>
        <v>4980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IFERROR(__xludf.DUMMYFUNCTION("""COMPUTED_VALUE"""),4816.95)</f>
        <v>4816.95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IFERROR(__xludf.DUMMYFUNCTION("""COMPUTED_VALUE"""),4802.9)</f>
        <v>4802.9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IFERROR(__xludf.DUMMYFUNCTION("""COMPUTED_VALUE"""),4806.7)</f>
        <v>4806.7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IFERROR(__xludf.DUMMYFUNCTION("""COMPUTED_VALUE"""),4865.0)</f>
        <v>4865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IFERROR(__xludf.DUMMYFUNCTION("""COMPUTED_VALUE"""),4961.45)</f>
        <v>4961.45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IFERROR(__xludf.DUMMYFUNCTION("""COMPUTED_VALUE"""),4920.2)</f>
        <v>4920.2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IFERROR(__xludf.DUMMYFUNCTION("""COMPUTED_VALUE"""),4911.25)</f>
        <v>4911.25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IFERROR(__xludf.DUMMYFUNCTION("""COMPUTED_VALUE"""),4895.2)</f>
        <v>4895.2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IFERROR(__xludf.DUMMYFUNCTION("""COMPUTED_VALUE"""),4899.95)</f>
        <v>4899.95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IFERROR(__xludf.DUMMYFUNCTION("""COMPUTED_VALUE"""),4834.6)</f>
        <v>4834.6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IFERROR(__xludf.DUMMYFUNCTION("""COMPUTED_VALUE"""),4813.6)</f>
        <v>4813.6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IFERROR(__xludf.DUMMYFUNCTION("""COMPUTED_VALUE"""),4813.05)</f>
        <v>4813.05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IFERROR(__xludf.DUMMYFUNCTION("""COMPUTED_VALUE"""),4826.8)</f>
        <v>4826.8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IFERROR(__xludf.DUMMYFUNCTION("""COMPUTED_VALUE"""),4794.7)</f>
        <v>4794.7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IFERROR(__xludf.DUMMYFUNCTION("""COMPUTED_VALUE"""),4808.7)</f>
        <v>4808.7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IFERROR(__xludf.DUMMYFUNCTION("""COMPUTED_VALUE"""),4751.75)</f>
        <v>4751.75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IFERROR(__xludf.DUMMYFUNCTION("""COMPUTED_VALUE"""),4761.9)</f>
        <v>4761.9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IFERROR(__xludf.DUMMYFUNCTION("""COMPUTED_VALUE"""),4740.7)</f>
        <v>4740.7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IFERROR(__xludf.DUMMYFUNCTION("""COMPUTED_VALUE"""),4695.0)</f>
        <v>4695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IFERROR(__xludf.DUMMYFUNCTION("""COMPUTED_VALUE"""),4668.3)</f>
        <v>4668.3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IFERROR(__xludf.DUMMYFUNCTION("""COMPUTED_VALUE"""),4753.3)</f>
        <v>4753.3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IFERROR(__xludf.DUMMYFUNCTION("""COMPUTED_VALUE"""),4797.8)</f>
        <v>4797.8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IFERROR(__xludf.DUMMYFUNCTION("""COMPUTED_VALUE"""),4828.95)</f>
        <v>4828.95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IFERROR(__xludf.DUMMYFUNCTION("""COMPUTED_VALUE"""),4844.15)</f>
        <v>4844.15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IFERROR(__xludf.DUMMYFUNCTION("""COMPUTED_VALUE"""),4800.45)</f>
        <v>4800.45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IFERROR(__xludf.DUMMYFUNCTION("""COMPUTED_VALUE"""),4799.85)</f>
        <v>4799.85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IFERROR(__xludf.DUMMYFUNCTION("""COMPUTED_VALUE"""),4775.95)</f>
        <v>4775.95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IFERROR(__xludf.DUMMYFUNCTION("""COMPUTED_VALUE"""),4759.65)</f>
        <v>4759.65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IFERROR(__xludf.DUMMYFUNCTION("""COMPUTED_VALUE"""),4744.6)</f>
        <v>4744.6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IFERROR(__xludf.DUMMYFUNCTION("""COMPUTED_VALUE"""),5061.6)</f>
        <v>5061.6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IFERROR(__xludf.DUMMYFUNCTION("""COMPUTED_VALUE"""),5173.85)</f>
        <v>5173.85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IFERROR(__xludf.DUMMYFUNCTION("""COMPUTED_VALUE"""),5228.4)</f>
        <v>5228.4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IFERROR(__xludf.DUMMYFUNCTION("""COMPUTED_VALUE"""),5070.1)</f>
        <v>5070.1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IFERROR(__xludf.DUMMYFUNCTION("""COMPUTED_VALUE"""),5066.8)</f>
        <v>5066.8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IFERROR(__xludf.DUMMYFUNCTION("""COMPUTED_VALUE"""),5130.55)</f>
        <v>5130.55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IFERROR(__xludf.DUMMYFUNCTION("""COMPUTED_VALUE"""),5140.8)</f>
        <v>5140.8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IFERROR(__xludf.DUMMYFUNCTION("""COMPUTED_VALUE"""),5064.0)</f>
        <v>5064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IFERROR(__xludf.DUMMYFUNCTION("""COMPUTED_VALUE"""),5137.75)</f>
        <v>5137.75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IFERROR(__xludf.DUMMYFUNCTION("""COMPUTED_VALUE"""),5086.8)</f>
        <v>5086.8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IFERROR(__xludf.DUMMYFUNCTION("""COMPUTED_VALUE"""),5178.1)</f>
        <v>5178.1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IFERROR(__xludf.DUMMYFUNCTION("""COMPUTED_VALUE"""),5267.4)</f>
        <v>5267.4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IFERROR(__xludf.DUMMYFUNCTION("""COMPUTED_VALUE"""),5281.15)</f>
        <v>5281.15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IFERROR(__xludf.DUMMYFUNCTION("""COMPUTED_VALUE"""),5240.7)</f>
        <v>5240.7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IFERROR(__xludf.DUMMYFUNCTION("""COMPUTED_VALUE"""),5212.25)</f>
        <v>5212.25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IFERROR(__xludf.DUMMYFUNCTION("""COMPUTED_VALUE"""),5250.55)</f>
        <v>5250.55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IFERROR(__xludf.DUMMYFUNCTION("""COMPUTED_VALUE"""),5229.8)</f>
        <v>5229.8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IFERROR(__xludf.DUMMYFUNCTION("""COMPUTED_VALUE"""),5198.55)</f>
        <v>5198.55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IFERROR(__xludf.DUMMYFUNCTION("""COMPUTED_VALUE"""),5179.8)</f>
        <v>5179.8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IFERROR(__xludf.DUMMYFUNCTION("""COMPUTED_VALUE"""),5167.8)</f>
        <v>5167.8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IFERROR(__xludf.DUMMYFUNCTION("""COMPUTED_VALUE"""),5325.1)</f>
        <v>5325.1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IFERROR(__xludf.DUMMYFUNCTION("""COMPUTED_VALUE"""),5486.65)</f>
        <v>5486.65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IFERROR(__xludf.DUMMYFUNCTION("""COMPUTED_VALUE"""),5440.45)</f>
        <v>5440.45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IFERROR(__xludf.DUMMYFUNCTION("""COMPUTED_VALUE"""),5463.55)</f>
        <v>5463.55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IFERROR(__xludf.DUMMYFUNCTION("""COMPUTED_VALUE"""),5488.4)</f>
        <v>5488.4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IFERROR(__xludf.DUMMYFUNCTION("""COMPUTED_VALUE"""),5517.75)</f>
        <v>5517.75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IFERROR(__xludf.DUMMYFUNCTION("""COMPUTED_VALUE"""),5439.3)</f>
        <v>5439.3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IFERROR(__xludf.DUMMYFUNCTION("""COMPUTED_VALUE"""),5379.45)</f>
        <v>5379.45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IFERROR(__xludf.DUMMYFUNCTION("""COMPUTED_VALUE"""),5393.65)</f>
        <v>5393.65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IFERROR(__xludf.DUMMYFUNCTION("""COMPUTED_VALUE"""),5395.85)</f>
        <v>5395.85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IFERROR(__xludf.DUMMYFUNCTION("""COMPUTED_VALUE"""),5360.65)</f>
        <v>5360.65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IFERROR(__xludf.DUMMYFUNCTION("""COMPUTED_VALUE"""),5378.45)</f>
        <v>5378.45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IFERROR(__xludf.DUMMYFUNCTION("""COMPUTED_VALUE"""),5330.3)</f>
        <v>5330.3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IFERROR(__xludf.DUMMYFUNCTION("""COMPUTED_VALUE"""),5297.75)</f>
        <v>5297.75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IFERROR(__xludf.DUMMYFUNCTION("""COMPUTED_VALUE"""),5352.05)</f>
        <v>5352.05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IFERROR(__xludf.DUMMYFUNCTION("""COMPUTED_VALUE"""),5421.7)</f>
        <v>5421.7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IFERROR(__xludf.DUMMYFUNCTION("""COMPUTED_VALUE"""),5430.3)</f>
        <v>5430.3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IFERROR(__xludf.DUMMYFUNCTION("""COMPUTED_VALUE"""),5475.55)</f>
        <v>5475.55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IFERROR(__xludf.DUMMYFUNCTION("""COMPUTED_VALUE"""),5476.5)</f>
        <v>5476.5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IFERROR(__xludf.DUMMYFUNCTION("""COMPUTED_VALUE"""),5401.65)</f>
        <v>5401.65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IFERROR(__xludf.DUMMYFUNCTION("""COMPUTED_VALUE"""),5449.1)</f>
        <v>5449.1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IFERROR(__xludf.DUMMYFUNCTION("""COMPUTED_VALUE"""),5426.25)</f>
        <v>5426.25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IFERROR(__xludf.DUMMYFUNCTION("""COMPUTED_VALUE"""),5546.8)</f>
        <v>5546.8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IFERROR(__xludf.DUMMYFUNCTION("""COMPUTED_VALUE"""),5568.55)</f>
        <v>5568.55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IFERROR(__xludf.DUMMYFUNCTION("""COMPUTED_VALUE"""),5668.85)</f>
        <v>5668.85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IFERROR(__xludf.DUMMYFUNCTION("""COMPUTED_VALUE"""),5755.55)</f>
        <v>5755.55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IFERROR(__xludf.DUMMYFUNCTION("""COMPUTED_VALUE"""),5761.3)</f>
        <v>5761.3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IFERROR(__xludf.DUMMYFUNCTION("""COMPUTED_VALUE"""),5787.05)</f>
        <v>5787.05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IFERROR(__xludf.DUMMYFUNCTION("""COMPUTED_VALUE"""),5809.7)</f>
        <v>5809.7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IFERROR(__xludf.DUMMYFUNCTION("""COMPUTED_VALUE"""),5862.35)</f>
        <v>5862.35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IFERROR(__xludf.DUMMYFUNCTION("""COMPUTED_VALUE"""),5871.5)</f>
        <v>5871.5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IFERROR(__xludf.DUMMYFUNCTION("""COMPUTED_VALUE"""),5877.95)</f>
        <v>5877.95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IFERROR(__xludf.DUMMYFUNCTION("""COMPUTED_VALUE"""),5887.85)</f>
        <v>5887.85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IFERROR(__xludf.DUMMYFUNCTION("""COMPUTED_VALUE"""),5944.75)</f>
        <v>5944.75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IFERROR(__xludf.DUMMYFUNCTION("""COMPUTED_VALUE"""),5829.5)</f>
        <v>5829.5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IFERROR(__xludf.DUMMYFUNCTION("""COMPUTED_VALUE"""),5829.6)</f>
        <v>5829.6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IFERROR(__xludf.DUMMYFUNCTION("""COMPUTED_VALUE"""),5872.8)</f>
        <v>5872.8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IFERROR(__xludf.DUMMYFUNCTION("""COMPUTED_VALUE"""),5897.6)</f>
        <v>5897.6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IFERROR(__xludf.DUMMYFUNCTION("""COMPUTED_VALUE"""),5842.2)</f>
        <v>5842.2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IFERROR(__xludf.DUMMYFUNCTION("""COMPUTED_VALUE"""),5784.45)</f>
        <v>5784.45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IFERROR(__xludf.DUMMYFUNCTION("""COMPUTED_VALUE"""),5730.15)</f>
        <v>5730.15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IFERROR(__xludf.DUMMYFUNCTION("""COMPUTED_VALUE"""),5720.35)</f>
        <v>5720.35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IFERROR(__xludf.DUMMYFUNCTION("""COMPUTED_VALUE"""),5697.9)</f>
        <v>5697.9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IFERROR(__xludf.DUMMYFUNCTION("""COMPUTED_VALUE"""),5854.5)</f>
        <v>5854.5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IFERROR(__xludf.DUMMYFUNCTION("""COMPUTED_VALUE"""),5836.8)</f>
        <v>5836.8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IFERROR(__xludf.DUMMYFUNCTION("""COMPUTED_VALUE"""),5744.65)</f>
        <v>5744.65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IFERROR(__xludf.DUMMYFUNCTION("""COMPUTED_VALUE"""),5740.3)</f>
        <v>5740.3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IFERROR(__xludf.DUMMYFUNCTION("""COMPUTED_VALUE"""),5645.75)</f>
        <v>5645.75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IFERROR(__xludf.DUMMYFUNCTION("""COMPUTED_VALUE"""),5666.5)</f>
        <v>5666.5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IFERROR(__xludf.DUMMYFUNCTION("""COMPUTED_VALUE"""),5659.15)</f>
        <v>5659.15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IFERROR(__xludf.DUMMYFUNCTION("""COMPUTED_VALUE"""),5729.65)</f>
        <v>5729.65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IFERROR(__xludf.DUMMYFUNCTION("""COMPUTED_VALUE"""),5732.5)</f>
        <v>5732.5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IFERROR(__xludf.DUMMYFUNCTION("""COMPUTED_VALUE"""),5765.8)</f>
        <v>5765.8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IFERROR(__xludf.DUMMYFUNCTION("""COMPUTED_VALUE"""),5837.35)</f>
        <v>5837.35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IFERROR(__xludf.DUMMYFUNCTION("""COMPUTED_VALUE"""),5836.8)</f>
        <v>5836.8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IFERROR(__xludf.DUMMYFUNCTION("""COMPUTED_VALUE"""),5792.65)</f>
        <v>5792.65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IFERROR(__xludf.DUMMYFUNCTION("""COMPUTED_VALUE"""),5796.95)</f>
        <v>5796.95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IFERROR(__xludf.DUMMYFUNCTION("""COMPUTED_VALUE"""),5764.3)</f>
        <v>5764.3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IFERROR(__xludf.DUMMYFUNCTION("""COMPUTED_VALUE"""),5703.35)</f>
        <v>5703.35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IFERROR(__xludf.DUMMYFUNCTION("""COMPUTED_VALUE"""),5831.4)</f>
        <v>5831.4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IFERROR(__xludf.DUMMYFUNCTION("""COMPUTED_VALUE"""),5855.25)</f>
        <v>5855.25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IFERROR(__xludf.DUMMYFUNCTION("""COMPUTED_VALUE"""),5922.15)</f>
        <v>5922.15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IFERROR(__xludf.DUMMYFUNCTION("""COMPUTED_VALUE"""),5916.05)</f>
        <v>5916.05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IFERROR(__xludf.DUMMYFUNCTION("""COMPUTED_VALUE"""),5926.55)</f>
        <v>5926.55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IFERROR(__xludf.DUMMYFUNCTION("""COMPUTED_VALUE"""),5850.0)</f>
        <v>5850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IFERROR(__xludf.DUMMYFUNCTION("""COMPUTED_VALUE"""),5843.55)</f>
        <v>5843.55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IFERROR(__xludf.DUMMYFUNCTION("""COMPUTED_VALUE"""),5939.45)</f>
        <v>5939.45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IFERROR(__xludf.DUMMYFUNCTION("""COMPUTED_VALUE"""),5969.9)</f>
        <v>5969.9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IFERROR(__xludf.DUMMYFUNCTION("""COMPUTED_VALUE"""),6008.65)</f>
        <v>6008.65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IFERROR(__xludf.DUMMYFUNCTION("""COMPUTED_VALUE"""),6109.25)</f>
        <v>6109.25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IFERROR(__xludf.DUMMYFUNCTION("""COMPUTED_VALUE"""),6133.1)</f>
        <v>6133.1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IFERROR(__xludf.DUMMYFUNCTION("""COMPUTED_VALUE"""),6063.0)</f>
        <v>6063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IFERROR(__xludf.DUMMYFUNCTION("""COMPUTED_VALUE"""),6111.05)</f>
        <v>6111.05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IFERROR(__xludf.DUMMYFUNCTION("""COMPUTED_VALUE"""),6123.25)</f>
        <v>6123.25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IFERROR(__xludf.DUMMYFUNCTION("""COMPUTED_VALUE"""),6134.5)</f>
        <v>6134.5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IFERROR(__xludf.DUMMYFUNCTION("""COMPUTED_VALUE"""),6210.55)</f>
        <v>6210.55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IFERROR(__xludf.DUMMYFUNCTION("""COMPUTED_VALUE"""),6211.2)</f>
        <v>6211.2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IFERROR(__xludf.DUMMYFUNCTION("""COMPUTED_VALUE"""),6203.15)</f>
        <v>6203.15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IFERROR(__xludf.DUMMYFUNCTION("""COMPUTED_VALUE"""),6180.3)</f>
        <v>6180.3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IFERROR(__xludf.DUMMYFUNCTION("""COMPUTED_VALUE"""),6254.1)</f>
        <v>6254.1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IFERROR(__xludf.DUMMYFUNCTION("""COMPUTED_VALUE"""),6268.8)</f>
        <v>6268.8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IFERROR(__xludf.DUMMYFUNCTION("""COMPUTED_VALUE"""),6338.15)</f>
        <v>6338.15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IFERROR(__xludf.DUMMYFUNCTION("""COMPUTED_VALUE"""),6446.05)</f>
        <v>6446.05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IFERROR(__xludf.DUMMYFUNCTION("""COMPUTED_VALUE"""),6331.75)</f>
        <v>6331.75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IFERROR(__xludf.DUMMYFUNCTION("""COMPUTED_VALUE"""),6206.0)</f>
        <v>6206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IFERROR(__xludf.DUMMYFUNCTION("""COMPUTED_VALUE"""),6120.3)</f>
        <v>6120.3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IFERROR(__xludf.DUMMYFUNCTION("""COMPUTED_VALUE"""),6204.4)</f>
        <v>6204.4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IFERROR(__xludf.DUMMYFUNCTION("""COMPUTED_VALUE"""),6097.25)</f>
        <v>6097.25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IFERROR(__xludf.DUMMYFUNCTION("""COMPUTED_VALUE"""),6002.15)</f>
        <v>6002.15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IFERROR(__xludf.DUMMYFUNCTION("""COMPUTED_VALUE"""),5978.5)</f>
        <v>5978.5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IFERROR(__xludf.DUMMYFUNCTION("""COMPUTED_VALUE"""),5978.05)</f>
        <v>5978.05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IFERROR(__xludf.DUMMYFUNCTION("""COMPUTED_VALUE"""),6068.7)</f>
        <v>6068.7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IFERROR(__xludf.DUMMYFUNCTION("""COMPUTED_VALUE"""),6090.1)</f>
        <v>6090.1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IFERROR(__xludf.DUMMYFUNCTION("""COMPUTED_VALUE"""),5988.5)</f>
        <v>5988.5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IFERROR(__xludf.DUMMYFUNCTION("""COMPUTED_VALUE"""),5887.2)</f>
        <v>5887.2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IFERROR(__xludf.DUMMYFUNCTION("""COMPUTED_VALUE"""),5778.3)</f>
        <v>5778.3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IFERROR(__xludf.DUMMYFUNCTION("""COMPUTED_VALUE"""),5727.0)</f>
        <v>5727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IFERROR(__xludf.DUMMYFUNCTION("""COMPUTED_VALUE"""),5748.85)</f>
        <v>5748.85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IFERROR(__xludf.DUMMYFUNCTION("""COMPUTED_VALUE"""),5612.4)</f>
        <v>5612.4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IFERROR(__xludf.DUMMYFUNCTION("""COMPUTED_VALUE"""),5669.4)</f>
        <v>5669.4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IFERROR(__xludf.DUMMYFUNCTION("""COMPUTED_VALUE"""),5722.3)</f>
        <v>5722.3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IFERROR(__xludf.DUMMYFUNCTION("""COMPUTED_VALUE"""),5667.5)</f>
        <v>5667.5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IFERROR(__xludf.DUMMYFUNCTION("""COMPUTED_VALUE"""),5782.5)</f>
        <v>5782.5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IFERROR(__xludf.DUMMYFUNCTION("""COMPUTED_VALUE"""),5726.9)</f>
        <v>5726.9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IFERROR(__xludf.DUMMYFUNCTION("""COMPUTED_VALUE"""),5625.2)</f>
        <v>5625.2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IFERROR(__xludf.DUMMYFUNCTION("""COMPUTED_VALUE"""),5605.1)</f>
        <v>5605.1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IFERROR(__xludf.DUMMYFUNCTION("""COMPUTED_VALUE"""),5694.9)</f>
        <v>5694.9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IFERROR(__xludf.DUMMYFUNCTION("""COMPUTED_VALUE"""),5688.9)</f>
        <v>5688.9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IFERROR(__xludf.DUMMYFUNCTION("""COMPUTED_VALUE"""),5747.15)</f>
        <v>5747.15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IFERROR(__xludf.DUMMYFUNCTION("""COMPUTED_VALUE"""),5434.65)</f>
        <v>5434.65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IFERROR(__xludf.DUMMYFUNCTION("""COMPUTED_VALUE"""),5027.55)</f>
        <v>5027.55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IFERROR(__xludf.DUMMYFUNCTION("""COMPUTED_VALUE"""),5046.5)</f>
        <v>5046.5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IFERROR(__xludf.DUMMYFUNCTION("""COMPUTED_VALUE"""),4915.6)</f>
        <v>4915.6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IFERROR(__xludf.DUMMYFUNCTION("""COMPUTED_VALUE"""),4911.35)</f>
        <v>4911.35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IFERROR(__xludf.DUMMYFUNCTION("""COMPUTED_VALUE"""),4892.7)</f>
        <v>4892.7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IFERROR(__xludf.DUMMYFUNCTION("""COMPUTED_VALUE"""),4803.35)</f>
        <v>4803.35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IFERROR(__xludf.DUMMYFUNCTION("""COMPUTED_VALUE"""),4848.35)</f>
        <v>4848.35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IFERROR(__xludf.DUMMYFUNCTION("""COMPUTED_VALUE"""),4903.95)</f>
        <v>4903.95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IFERROR(__xludf.DUMMYFUNCTION("""COMPUTED_VALUE"""),5013.6)</f>
        <v>5013.6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IFERROR(__xludf.DUMMYFUNCTION("""COMPUTED_VALUE"""),4984.15)</f>
        <v>4984.15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IFERROR(__xludf.DUMMYFUNCTION("""COMPUTED_VALUE"""),4923.65)</f>
        <v>4923.65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IFERROR(__xludf.DUMMYFUNCTION("""COMPUTED_VALUE"""),4941.15)</f>
        <v>4941.15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IFERROR(__xludf.DUMMYFUNCTION("""COMPUTED_VALUE"""),4907.25)</f>
        <v>4907.25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IFERROR(__xludf.DUMMYFUNCTION("""COMPUTED_VALUE"""),4909.6)</f>
        <v>4909.6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IFERROR(__xludf.DUMMYFUNCTION("""COMPUTED_VALUE"""),4851.55)</f>
        <v>4851.55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IFERROR(__xludf.DUMMYFUNCTION("""COMPUTED_VALUE"""),4872.0)</f>
        <v>4872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IFERROR(__xludf.DUMMYFUNCTION("""COMPUTED_VALUE"""),4870.85)</f>
        <v>4870.85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IFERROR(__xludf.DUMMYFUNCTION("""COMPUTED_VALUE"""),4793.0)</f>
        <v>4793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IFERROR(__xludf.DUMMYFUNCTION("""COMPUTED_VALUE"""),4787.25)</f>
        <v>4787.25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IFERROR(__xludf.DUMMYFUNCTION("""COMPUTED_VALUE"""),4889.5)</f>
        <v>4889.5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IFERROR(__xludf.DUMMYFUNCTION("""COMPUTED_VALUE"""),4828.35)</f>
        <v>4828.35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IFERROR(__xludf.DUMMYFUNCTION("""COMPUTED_VALUE"""),4850.1)</f>
        <v>4850.1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IFERROR(__xludf.DUMMYFUNCTION("""COMPUTED_VALUE"""),4846.5)</f>
        <v>4846.5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IFERROR(__xludf.DUMMYFUNCTION("""COMPUTED_VALUE"""),4776.75)</f>
        <v>4776.75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IFERROR(__xludf.DUMMYFUNCTION("""COMPUTED_VALUE"""),4782.65)</f>
        <v>4782.65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IFERROR(__xludf.DUMMYFUNCTION("""COMPUTED_VALUE"""),4785.75)</f>
        <v>4785.75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IFERROR(__xludf.DUMMYFUNCTION("""COMPUTED_VALUE"""),4698.1)</f>
        <v>4698.1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IFERROR(__xludf.DUMMYFUNCTION("""COMPUTED_VALUE"""),4704.35)</f>
        <v>4704.35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IFERROR(__xludf.DUMMYFUNCTION("""COMPUTED_VALUE"""),4744.1)</f>
        <v>4744.1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IFERROR(__xludf.DUMMYFUNCTION("""COMPUTED_VALUE"""),4761.65)</f>
        <v>4761.65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IFERROR(__xludf.DUMMYFUNCTION("""COMPUTED_VALUE"""),4769.3)</f>
        <v>4769.3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IFERROR(__xludf.DUMMYFUNCTION("""COMPUTED_VALUE"""),4799.45)</f>
        <v>4799.45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IFERROR(__xludf.DUMMYFUNCTION("""COMPUTED_VALUE"""),4762.75)</f>
        <v>4762.75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IFERROR(__xludf.DUMMYFUNCTION("""COMPUTED_VALUE"""),4794.75)</f>
        <v>4794.75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IFERROR(__xludf.DUMMYFUNCTION("""COMPUTED_VALUE"""),4787.8)</f>
        <v>4787.8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IFERROR(__xludf.DUMMYFUNCTION("""COMPUTED_VALUE"""),4834.1)</f>
        <v>4834.1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IFERROR(__xludf.DUMMYFUNCTION("""COMPUTED_VALUE"""),4791.25)</f>
        <v>4791.25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IFERROR(__xludf.DUMMYFUNCTION("""COMPUTED_VALUE"""),4832.25)</f>
        <v>4832.25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IFERROR(__xludf.DUMMYFUNCTION("""COMPUTED_VALUE"""),4859.9)</f>
        <v>4859.9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IFERROR(__xludf.DUMMYFUNCTION("""COMPUTED_VALUE"""),4926.3)</f>
        <v>4926.3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IFERROR(__xludf.DUMMYFUNCTION("""COMPUTED_VALUE"""),4939.2)</f>
        <v>4939.2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IFERROR(__xludf.DUMMYFUNCTION("""COMPUTED_VALUE"""),4927.05)</f>
        <v>4927.05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IFERROR(__xludf.DUMMYFUNCTION("""COMPUTED_VALUE"""),4862.4)</f>
        <v>4862.4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IFERROR(__xludf.DUMMYFUNCTION("""COMPUTED_VALUE"""),4877.0)</f>
        <v>4877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IFERROR(__xludf.DUMMYFUNCTION("""COMPUTED_VALUE"""),4844.55)</f>
        <v>4844.55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IFERROR(__xludf.DUMMYFUNCTION("""COMPUTED_VALUE"""),4854.4)</f>
        <v>4854.4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IFERROR(__xludf.DUMMYFUNCTION("""COMPUTED_VALUE"""),4885.4)</f>
        <v>4885.4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IFERROR(__xludf.DUMMYFUNCTION("""COMPUTED_VALUE"""),4903.85)</f>
        <v>4903.85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IFERROR(__xludf.DUMMYFUNCTION("""COMPUTED_VALUE"""),4956.7)</f>
        <v>4956.7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IFERROR(__xludf.DUMMYFUNCTION("""COMPUTED_VALUE"""),5012.6)</f>
        <v>5012.6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IFERROR(__xludf.DUMMYFUNCTION("""COMPUTED_VALUE"""),5101.55)</f>
        <v>5101.55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IFERROR(__xludf.DUMMYFUNCTION("""COMPUTED_VALUE"""),5176.25)</f>
        <v>5176.25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IFERROR(__xludf.DUMMYFUNCTION("""COMPUTED_VALUE"""),5060.75)</f>
        <v>5060.75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IFERROR(__xludf.DUMMYFUNCTION("""COMPUTED_VALUE"""),5037.05)</f>
        <v>5037.05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IFERROR(__xludf.DUMMYFUNCTION("""COMPUTED_VALUE"""),5075.35)</f>
        <v>5075.35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IFERROR(__xludf.DUMMYFUNCTION("""COMPUTED_VALUE"""),5129.65)</f>
        <v>5129.65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IFERROR(__xludf.DUMMYFUNCTION("""COMPUTED_VALUE"""),5105.55)</f>
        <v>5105.55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IFERROR(__xludf.DUMMYFUNCTION("""COMPUTED_VALUE"""),5028.35)</f>
        <v>5028.35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IFERROR(__xludf.DUMMYFUNCTION("""COMPUTED_VALUE"""),4932.65)</f>
        <v>4932.65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IFERROR(__xludf.DUMMYFUNCTION("""COMPUTED_VALUE"""),4956.05)</f>
        <v>4956.05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IFERROR(__xludf.DUMMYFUNCTION("""COMPUTED_VALUE"""),4870.5)</f>
        <v>4870.5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IFERROR(__xludf.DUMMYFUNCTION("""COMPUTED_VALUE"""),4909.65)</f>
        <v>4909.65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IFERROR(__xludf.DUMMYFUNCTION("""COMPUTED_VALUE"""),4904.05)</f>
        <v>4904.05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IFERROR(__xludf.DUMMYFUNCTION("""COMPUTED_VALUE"""),4918.3)</f>
        <v>4918.3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IFERROR(__xludf.DUMMYFUNCTION("""COMPUTED_VALUE"""),4888.7)</f>
        <v>4888.7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IFERROR(__xludf.DUMMYFUNCTION("""COMPUTED_VALUE"""),4939.65)</f>
        <v>4939.65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IFERROR(__xludf.DUMMYFUNCTION("""COMPUTED_VALUE"""),4963.7)</f>
        <v>4963.7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IFERROR(__xludf.DUMMYFUNCTION("""COMPUTED_VALUE"""),4891.2)</f>
        <v>4891.2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IFERROR(__xludf.DUMMYFUNCTION("""COMPUTED_VALUE"""),4837.5)</f>
        <v>4837.5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IFERROR(__xludf.DUMMYFUNCTION("""COMPUTED_VALUE"""),4832.4)</f>
        <v>4832.4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IFERROR(__xludf.DUMMYFUNCTION("""COMPUTED_VALUE"""),4831.9)</f>
        <v>4831.9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IFERROR(__xludf.DUMMYFUNCTION("""COMPUTED_VALUE"""),4804.3)</f>
        <v>4804.3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IFERROR(__xludf.DUMMYFUNCTION("""COMPUTED_VALUE"""),4798.05)</f>
        <v>4798.05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IFERROR(__xludf.DUMMYFUNCTION("""COMPUTED_VALUE"""),4782.8)</f>
        <v>4782.8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IFERROR(__xludf.DUMMYFUNCTION("""COMPUTED_VALUE"""),4595.45)</f>
        <v>4595.45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IFERROR(__xludf.DUMMYFUNCTION("""COMPUTED_VALUE"""),4596.6)</f>
        <v>4596.6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IFERROR(__xludf.DUMMYFUNCTION("""COMPUTED_VALUE"""),4575.2)</f>
        <v>4575.2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IFERROR(__xludf.DUMMYFUNCTION("""COMPUTED_VALUE"""),4722.15)</f>
        <v>4722.15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IFERROR(__xludf.DUMMYFUNCTION("""COMPUTED_VALUE"""),4702.55)</f>
        <v>4702.55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IFERROR(__xludf.DUMMYFUNCTION("""COMPUTED_VALUE"""),4748.25)</f>
        <v>4748.25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IFERROR(__xludf.DUMMYFUNCTION("""COMPUTED_VALUE"""),4737.7)</f>
        <v>4737.7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IFERROR(__xludf.DUMMYFUNCTION("""COMPUTED_VALUE"""),4762.05)</f>
        <v>4762.05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IFERROR(__xludf.DUMMYFUNCTION("""COMPUTED_VALUE"""),4792.05)</f>
        <v>4792.05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IFERROR(__xludf.DUMMYFUNCTION("""COMPUTED_VALUE"""),4728.25)</f>
        <v>4728.25</v>
      </c>
    </row>
    <row r="544">
      <c r="A544" s="4">
        <f>IFERROR(__xludf.DUMMYFUNCTION("""COMPUTED_VALUE"""),45734.64583333333)</f>
        <v>45734.64583</v>
      </c>
      <c r="B544" s="5">
        <f>IFERROR(__xludf.DUMMYFUNCTION("""COMPUTED_VALUE"""),4768.3)</f>
        <v>4768.3</v>
      </c>
    </row>
    <row r="545">
      <c r="A545" s="4">
        <f>IFERROR(__xludf.DUMMYFUNCTION("""COMPUTED_VALUE"""),45735.64583333333)</f>
        <v>45735.64583</v>
      </c>
      <c r="B545" s="5">
        <f>IFERROR(__xludf.DUMMYFUNCTION("""COMPUTED_VALUE"""),4707.1)</f>
        <v>4707.1</v>
      </c>
    </row>
    <row r="546">
      <c r="A546" s="4">
        <f>IFERROR(__xludf.DUMMYFUNCTION("""COMPUTED_VALUE"""),45736.64583333333)</f>
        <v>45736.64583</v>
      </c>
      <c r="B546" s="5">
        <f>IFERROR(__xludf.DUMMYFUNCTION("""COMPUTED_VALUE"""),4831.1)</f>
        <v>4831.1</v>
      </c>
    </row>
    <row r="547">
      <c r="A547" s="4">
        <f>IFERROR(__xludf.DUMMYFUNCTION("""COMPUTED_VALUE"""),45737.64583333333)</f>
        <v>45737.64583</v>
      </c>
      <c r="B547" s="5">
        <f>IFERROR(__xludf.DUMMYFUNCTION("""COMPUTED_VALUE"""),4814.0)</f>
        <v>4814</v>
      </c>
    </row>
    <row r="548">
      <c r="A548" s="4">
        <f>IFERROR(__xludf.DUMMYFUNCTION("""COMPUTED_VALUE"""),45740.64583333333)</f>
        <v>45740.64583</v>
      </c>
      <c r="B548" s="5">
        <f>IFERROR(__xludf.DUMMYFUNCTION("""COMPUTED_VALUE"""),4796.85)</f>
        <v>4796.85</v>
      </c>
    </row>
    <row r="549">
      <c r="A549" s="4">
        <f>IFERROR(__xludf.DUMMYFUNCTION("""COMPUTED_VALUE"""),45741.64583333333)</f>
        <v>45741.64583</v>
      </c>
      <c r="B549" s="5">
        <f>IFERROR(__xludf.DUMMYFUNCTION("""COMPUTED_VALUE"""),4845.2)</f>
        <v>4845.2</v>
      </c>
    </row>
    <row r="550">
      <c r="A550" s="4">
        <f>IFERROR(__xludf.DUMMYFUNCTION("""COMPUTED_VALUE"""),45742.64583333333)</f>
        <v>45742.64583</v>
      </c>
      <c r="B550" s="5">
        <f>IFERROR(__xludf.DUMMYFUNCTION("""COMPUTED_VALUE"""),4849.7)</f>
        <v>4849.7</v>
      </c>
    </row>
    <row r="551">
      <c r="A551" s="4">
        <f>IFERROR(__xludf.DUMMYFUNCTION("""COMPUTED_VALUE"""),45743.64583333333)</f>
        <v>45743.64583</v>
      </c>
      <c r="B551" s="5">
        <f>IFERROR(__xludf.DUMMYFUNCTION("""COMPUTED_VALUE"""),4841.2)</f>
        <v>4841.2</v>
      </c>
    </row>
    <row r="552">
      <c r="A552" s="4">
        <f>IFERROR(__xludf.DUMMYFUNCTION("""COMPUTED_VALUE"""),45744.64583333333)</f>
        <v>45744.64583</v>
      </c>
      <c r="B552" s="5">
        <f>IFERROR(__xludf.DUMMYFUNCTION("""COMPUTED_VALUE"""),4936.9)</f>
        <v>4936.9</v>
      </c>
    </row>
    <row r="553">
      <c r="A553" s="4">
        <f>IFERROR(__xludf.DUMMYFUNCTION("""COMPUTED_VALUE"""),45748.64583333333)</f>
        <v>45748.64583</v>
      </c>
      <c r="B553" s="5">
        <f>IFERROR(__xludf.DUMMYFUNCTION("""COMPUTED_VALUE"""),4900.8)</f>
        <v>4900.8</v>
      </c>
    </row>
    <row r="554">
      <c r="A554" s="4">
        <f>IFERROR(__xludf.DUMMYFUNCTION("""COMPUTED_VALUE"""),45749.64583333333)</f>
        <v>45749.64583</v>
      </c>
      <c r="B554" s="5">
        <f>IFERROR(__xludf.DUMMYFUNCTION("""COMPUTED_VALUE"""),5037.4)</f>
        <v>5037.4</v>
      </c>
    </row>
    <row r="555">
      <c r="A555" s="4">
        <f>IFERROR(__xludf.DUMMYFUNCTION("""COMPUTED_VALUE"""),45750.64583333333)</f>
        <v>45750.64583</v>
      </c>
      <c r="B555" s="5">
        <f>IFERROR(__xludf.DUMMYFUNCTION("""COMPUTED_VALUE"""),5073.45)</f>
        <v>5073.45</v>
      </c>
    </row>
    <row r="556">
      <c r="A556" s="4">
        <f>IFERROR(__xludf.DUMMYFUNCTION("""COMPUTED_VALUE"""),45751.64583333333)</f>
        <v>45751.64583</v>
      </c>
      <c r="B556" s="5">
        <f>IFERROR(__xludf.DUMMYFUNCTION("""COMPUTED_VALUE"""),5023.4)</f>
        <v>5023.4</v>
      </c>
    </row>
    <row r="557">
      <c r="A557" s="4">
        <f>IFERROR(__xludf.DUMMYFUNCTION("""COMPUTED_VALUE"""),45754.64583333333)</f>
        <v>45754.64583</v>
      </c>
      <c r="B557" s="5">
        <f>IFERROR(__xludf.DUMMYFUNCTION("""COMPUTED_VALUE"""),5055.85)</f>
        <v>5055.85</v>
      </c>
    </row>
    <row r="558">
      <c r="A558" s="4">
        <f>IFERROR(__xludf.DUMMYFUNCTION("""COMPUTED_VALUE"""),45755.64583333333)</f>
        <v>45755.64583</v>
      </c>
      <c r="B558" s="5">
        <f>IFERROR(__xludf.DUMMYFUNCTION("""COMPUTED_VALUE"""),5179.35)</f>
        <v>5179.35</v>
      </c>
    </row>
    <row r="559">
      <c r="A559" s="4">
        <f>IFERROR(__xludf.DUMMYFUNCTION("""COMPUTED_VALUE"""),45756.64583333333)</f>
        <v>45756.64583</v>
      </c>
      <c r="B559" s="5">
        <f>IFERROR(__xludf.DUMMYFUNCTION("""COMPUTED_VALUE"""),5339.45)</f>
        <v>5339.45</v>
      </c>
    </row>
    <row r="560">
      <c r="A560" s="4">
        <f>IFERROR(__xludf.DUMMYFUNCTION("""COMPUTED_VALUE"""),45758.64583333333)</f>
        <v>45758.64583</v>
      </c>
      <c r="B560" s="5">
        <f>IFERROR(__xludf.DUMMYFUNCTION("""COMPUTED_VALUE"""),5350.2)</f>
        <v>5350.2</v>
      </c>
    </row>
    <row r="561">
      <c r="A561" s="4">
        <f>IFERROR(__xludf.DUMMYFUNCTION("""COMPUTED_VALUE"""),45762.64583333333)</f>
        <v>45762.64583</v>
      </c>
      <c r="B561" s="5">
        <f>IFERROR(__xludf.DUMMYFUNCTION("""COMPUTED_VALUE"""),5391.3)</f>
        <v>5391.3</v>
      </c>
    </row>
    <row r="562">
      <c r="A562" s="4">
        <f>IFERROR(__xludf.DUMMYFUNCTION("""COMPUTED_VALUE"""),45763.64583333333)</f>
        <v>45763.64583</v>
      </c>
      <c r="B562" s="5">
        <f>IFERROR(__xludf.DUMMYFUNCTION("""COMPUTED_VALUE"""),5416.2)</f>
        <v>5416.2</v>
      </c>
    </row>
    <row r="563">
      <c r="A563" s="4">
        <f>IFERROR(__xludf.DUMMYFUNCTION("""COMPUTED_VALUE"""),45764.64583333333)</f>
        <v>45764.64583</v>
      </c>
      <c r="B563" s="5">
        <f>IFERROR(__xludf.DUMMYFUNCTION("""COMPUTED_VALUE"""),5454.6)</f>
        <v>5454.6</v>
      </c>
    </row>
    <row r="564">
      <c r="A564" s="4">
        <f>IFERROR(__xludf.DUMMYFUNCTION("""COMPUTED_VALUE"""),45768.64583333333)</f>
        <v>45768.64583</v>
      </c>
      <c r="B564" s="5">
        <f>IFERROR(__xludf.DUMMYFUNCTION("""COMPUTED_VALUE"""),5393.2)</f>
        <v>5393.2</v>
      </c>
    </row>
    <row r="565">
      <c r="A565" s="4">
        <f>IFERROR(__xludf.DUMMYFUNCTION("""COMPUTED_VALUE"""),45769.64583333333)</f>
        <v>45769.64583</v>
      </c>
      <c r="B565" s="5">
        <f>IFERROR(__xludf.DUMMYFUNCTION("""COMPUTED_VALUE"""),5435.5)</f>
        <v>5435.5</v>
      </c>
    </row>
    <row r="566">
      <c r="A566" s="4">
        <f>IFERROR(__xludf.DUMMYFUNCTION("""COMPUTED_VALUE"""),45770.64583333333)</f>
        <v>45770.64583</v>
      </c>
      <c r="B566" s="5">
        <f>IFERROR(__xludf.DUMMYFUNCTION("""COMPUTED_VALUE"""),5544.3)</f>
        <v>5544.3</v>
      </c>
    </row>
    <row r="567">
      <c r="A567" s="4">
        <f>IFERROR(__xludf.DUMMYFUNCTION("""COMPUTED_VALUE"""),45771.64583333333)</f>
        <v>45771.64583</v>
      </c>
      <c r="B567" s="5">
        <f>IFERROR(__xludf.DUMMYFUNCTION("""COMPUTED_VALUE"""),5461.9)</f>
        <v>5461.9</v>
      </c>
    </row>
    <row r="568">
      <c r="A568" s="4">
        <f>IFERROR(__xludf.DUMMYFUNCTION("""COMPUTED_VALUE"""),45772.64583333333)</f>
        <v>45772.64583</v>
      </c>
      <c r="B568" s="5">
        <f>IFERROR(__xludf.DUMMYFUNCTION("""COMPUTED_VALUE"""),5420.5)</f>
        <v>5420.5</v>
      </c>
    </row>
    <row r="569">
      <c r="A569" s="4">
        <f>IFERROR(__xludf.DUMMYFUNCTION("""COMPUTED_VALUE"""),45775.64583333333)</f>
        <v>45775.64583</v>
      </c>
      <c r="B569" s="5">
        <f>IFERROR(__xludf.DUMMYFUNCTION("""COMPUTED_VALUE"""),5428.8)</f>
        <v>5428.8</v>
      </c>
    </row>
    <row r="570">
      <c r="A570" s="4">
        <f>IFERROR(__xludf.DUMMYFUNCTION("""COMPUTED_VALUE"""),45776.64583333333)</f>
        <v>45776.64583</v>
      </c>
      <c r="B570" s="5">
        <f>IFERROR(__xludf.DUMMYFUNCTION("""COMPUTED_VALUE"""),5468.3)</f>
        <v>5468.3</v>
      </c>
    </row>
    <row r="571">
      <c r="A571" s="4">
        <f>IFERROR(__xludf.DUMMYFUNCTION("""COMPUTED_VALUE"""),45777.64583333333)</f>
        <v>45777.64583</v>
      </c>
      <c r="B571" s="5">
        <f>IFERROR(__xludf.DUMMYFUNCTION("""COMPUTED_VALUE"""),5438.9)</f>
        <v>5438.9</v>
      </c>
    </row>
    <row r="572">
      <c r="A572" s="4">
        <f>IFERROR(__xludf.DUMMYFUNCTION("""COMPUTED_VALUE"""),45779.64583333333)</f>
        <v>45779.64583</v>
      </c>
      <c r="B572" s="5">
        <f>IFERROR(__xludf.DUMMYFUNCTION("""COMPUTED_VALUE"""),5307.5)</f>
        <v>5307.5</v>
      </c>
    </row>
    <row r="573">
      <c r="A573" s="4">
        <f>IFERROR(__xludf.DUMMYFUNCTION("""COMPUTED_VALUE"""),45782.64583333333)</f>
        <v>45782.64583</v>
      </c>
      <c r="B573" s="5">
        <f>IFERROR(__xludf.DUMMYFUNCTION("""COMPUTED_VALUE"""),5359.0)</f>
        <v>5359</v>
      </c>
    </row>
    <row r="574">
      <c r="A574" s="4">
        <f>IFERROR(__xludf.DUMMYFUNCTION("""COMPUTED_VALUE"""),45783.64583333333)</f>
        <v>45783.64583</v>
      </c>
      <c r="B574" s="5">
        <f>IFERROR(__xludf.DUMMYFUNCTION("""COMPUTED_VALUE"""),5393.5)</f>
        <v>5393.5</v>
      </c>
    </row>
    <row r="575">
      <c r="A575" s="4">
        <f>IFERROR(__xludf.DUMMYFUNCTION("""COMPUTED_VALUE"""),45784.64583333333)</f>
        <v>45784.64583</v>
      </c>
      <c r="B575" s="5">
        <f>IFERROR(__xludf.DUMMYFUNCTION("""COMPUTED_VALUE"""),5351.0)</f>
        <v>5351</v>
      </c>
    </row>
    <row r="576">
      <c r="A576" s="4">
        <f>IFERROR(__xludf.DUMMYFUNCTION("""COMPUTED_VALUE"""),45785.64583333333)</f>
        <v>45785.64583</v>
      </c>
      <c r="B576" s="5">
        <f>IFERROR(__xludf.DUMMYFUNCTION("""COMPUTED_VALUE"""),5391.0)</f>
        <v>5391</v>
      </c>
    </row>
    <row r="577">
      <c r="A577" s="4">
        <f>IFERROR(__xludf.DUMMYFUNCTION("""COMPUTED_VALUE"""),45786.64583333333)</f>
        <v>45786.64583</v>
      </c>
      <c r="B577" s="5">
        <f>IFERROR(__xludf.DUMMYFUNCTION("""COMPUTED_VALUE"""),5436.0)</f>
        <v>5436</v>
      </c>
    </row>
    <row r="578">
      <c r="A578" s="4">
        <f>IFERROR(__xludf.DUMMYFUNCTION("""COMPUTED_VALUE"""),45789.64583333333)</f>
        <v>45789.64583</v>
      </c>
      <c r="B578" s="5">
        <f>IFERROR(__xludf.DUMMYFUNCTION("""COMPUTED_VALUE"""),5608.5)</f>
        <v>5608.5</v>
      </c>
    </row>
    <row r="579">
      <c r="A579" s="4">
        <f>IFERROR(__xludf.DUMMYFUNCTION("""COMPUTED_VALUE"""),45790.64583333333)</f>
        <v>45790.64583</v>
      </c>
      <c r="B579" s="5">
        <f>IFERROR(__xludf.DUMMYFUNCTION("""COMPUTED_VALUE"""),5485.0)</f>
        <v>5485</v>
      </c>
    </row>
    <row r="580">
      <c r="A580" s="4">
        <f>IFERROR(__xludf.DUMMYFUNCTION("""COMPUTED_VALUE"""),45791.64583333333)</f>
        <v>45791.64583</v>
      </c>
      <c r="B580" s="5">
        <f>IFERROR(__xludf.DUMMYFUNCTION("""COMPUTED_VALUE"""),5484.0)</f>
        <v>5484</v>
      </c>
    </row>
    <row r="581">
      <c r="A581" s="4">
        <f>IFERROR(__xludf.DUMMYFUNCTION("""COMPUTED_VALUE"""),45792.64583333333)</f>
        <v>45792.64583</v>
      </c>
      <c r="B581" s="5">
        <f>IFERROR(__xludf.DUMMYFUNCTION("""COMPUTED_VALUE"""),5465.0)</f>
        <v>5465</v>
      </c>
    </row>
    <row r="582">
      <c r="A582" s="4">
        <f>IFERROR(__xludf.DUMMYFUNCTION("""COMPUTED_VALUE"""),45793.64583333333)</f>
        <v>45793.64583</v>
      </c>
      <c r="B582" s="5">
        <f>IFERROR(__xludf.DUMMYFUNCTION("""COMPUTED_VALUE"""),5501.5)</f>
        <v>5501.5</v>
      </c>
    </row>
    <row r="583">
      <c r="A583" s="4">
        <f>IFERROR(__xludf.DUMMYFUNCTION("""COMPUTED_VALUE"""),45796.64583333333)</f>
        <v>45796.64583</v>
      </c>
      <c r="B583" s="5">
        <f>IFERROR(__xludf.DUMMYFUNCTION("""COMPUTED_VALUE"""),5519.5)</f>
        <v>5519.5</v>
      </c>
    </row>
    <row r="584">
      <c r="A584" s="4">
        <f>IFERROR(__xludf.DUMMYFUNCTION("""COMPUTED_VALUE"""),45797.64583333333)</f>
        <v>45797.64583</v>
      </c>
      <c r="B584" s="5">
        <f>IFERROR(__xludf.DUMMYFUNCTION("""COMPUTED_VALUE"""),5428.0)</f>
        <v>5428</v>
      </c>
    </row>
    <row r="585">
      <c r="A585" s="4">
        <f>IFERROR(__xludf.DUMMYFUNCTION("""COMPUTED_VALUE"""),45798.64583333333)</f>
        <v>45798.64583</v>
      </c>
      <c r="B585" s="5">
        <f>IFERROR(__xludf.DUMMYFUNCTION("""COMPUTED_VALUE"""),5493.5)</f>
        <v>5493.5</v>
      </c>
    </row>
    <row r="586">
      <c r="A586" s="4">
        <f>IFERROR(__xludf.DUMMYFUNCTION("""COMPUTED_VALUE"""),45799.64583333333)</f>
        <v>45799.64583</v>
      </c>
      <c r="B586" s="5">
        <f>IFERROR(__xludf.DUMMYFUNCTION("""COMPUTED_VALUE"""),5437.5)</f>
        <v>5437.5</v>
      </c>
    </row>
    <row r="587">
      <c r="A587" s="4">
        <f>IFERROR(__xludf.DUMMYFUNCTION("""COMPUTED_VALUE"""),45800.64583333333)</f>
        <v>45800.64583</v>
      </c>
      <c r="B587" s="5">
        <f>IFERROR(__xludf.DUMMYFUNCTION("""COMPUTED_VALUE"""),5486.5)</f>
        <v>5486.5</v>
      </c>
    </row>
    <row r="588">
      <c r="A588" s="4">
        <f>IFERROR(__xludf.DUMMYFUNCTION("""COMPUTED_VALUE"""),45803.64583333333)</f>
        <v>45803.64583</v>
      </c>
      <c r="B588" s="5">
        <f>IFERROR(__xludf.DUMMYFUNCTION("""COMPUTED_VALUE"""),5525.0)</f>
        <v>5525</v>
      </c>
    </row>
    <row r="589">
      <c r="A589" s="4">
        <f>IFERROR(__xludf.DUMMYFUNCTION("""COMPUTED_VALUE"""),45804.64583333333)</f>
        <v>45804.64583</v>
      </c>
      <c r="B589" s="5">
        <f>IFERROR(__xludf.DUMMYFUNCTION("""COMPUTED_VALUE"""),5496.5)</f>
        <v>5496.5</v>
      </c>
    </row>
    <row r="590">
      <c r="A590" s="4">
        <f>IFERROR(__xludf.DUMMYFUNCTION("""COMPUTED_VALUE"""),45805.64583333333)</f>
        <v>45805.64583</v>
      </c>
      <c r="B590" s="5">
        <f>IFERROR(__xludf.DUMMYFUNCTION("""COMPUTED_VALUE"""),5473.0)</f>
        <v>5473</v>
      </c>
    </row>
    <row r="591">
      <c r="A591" s="4">
        <f>IFERROR(__xludf.DUMMYFUNCTION("""COMPUTED_VALUE"""),45806.64583333333)</f>
        <v>45806.64583</v>
      </c>
      <c r="B591" s="5">
        <f>IFERROR(__xludf.DUMMYFUNCTION("""COMPUTED_VALUE"""),5495.5)</f>
        <v>5495.5</v>
      </c>
    </row>
    <row r="592">
      <c r="A592" s="4">
        <f>IFERROR(__xludf.DUMMYFUNCTION("""COMPUTED_VALUE"""),45807.64583333333)</f>
        <v>45807.64583</v>
      </c>
      <c r="B592" s="5">
        <f>IFERROR(__xludf.DUMMYFUNCTION("""COMPUTED_VALUE"""),5510.5)</f>
        <v>5510.5</v>
      </c>
    </row>
    <row r="593">
      <c r="A593" s="4">
        <f>IFERROR(__xludf.DUMMYFUNCTION("""COMPUTED_VALUE"""),45810.64583333333)</f>
        <v>45810.64583</v>
      </c>
      <c r="B593" s="5">
        <f>IFERROR(__xludf.DUMMYFUNCTION("""COMPUTED_VALUE"""),5605.0)</f>
        <v>5605</v>
      </c>
    </row>
    <row r="594">
      <c r="A594" s="4">
        <f>IFERROR(__xludf.DUMMYFUNCTION("""COMPUTED_VALUE"""),45811.64583333333)</f>
        <v>45811.64583</v>
      </c>
      <c r="B594" s="5">
        <f>IFERROR(__xludf.DUMMYFUNCTION("""COMPUTED_VALUE"""),5575.5)</f>
        <v>5575.5</v>
      </c>
    </row>
    <row r="595">
      <c r="A595" s="4">
        <f>IFERROR(__xludf.DUMMYFUNCTION("""COMPUTED_VALUE"""),45812.64583333333)</f>
        <v>45812.64583</v>
      </c>
      <c r="B595" s="5">
        <f>IFERROR(__xludf.DUMMYFUNCTION("""COMPUTED_VALUE"""),5542.0)</f>
        <v>5542</v>
      </c>
    </row>
    <row r="596">
      <c r="A596" s="4">
        <f>IFERROR(__xludf.DUMMYFUNCTION("""COMPUTED_VALUE"""),45813.64583333333)</f>
        <v>45813.64583</v>
      </c>
      <c r="B596" s="5">
        <f>IFERROR(__xludf.DUMMYFUNCTION("""COMPUTED_VALUE"""),5600.0)</f>
        <v>5600</v>
      </c>
    </row>
    <row r="597">
      <c r="A597" s="4">
        <f>IFERROR(__xludf.DUMMYFUNCTION("""COMPUTED_VALUE"""),45814.64583333333)</f>
        <v>45814.64583</v>
      </c>
      <c r="B597" s="5">
        <f>IFERROR(__xludf.DUMMYFUNCTION("""COMPUTED_VALUE"""),5607.5)</f>
        <v>5607.5</v>
      </c>
    </row>
    <row r="598">
      <c r="A598" s="4">
        <f>IFERROR(__xludf.DUMMYFUNCTION("""COMPUTED_VALUE"""),45817.64583333333)</f>
        <v>45817.64583</v>
      </c>
      <c r="B598" s="5">
        <f>IFERROR(__xludf.DUMMYFUNCTION("""COMPUTED_VALUE"""),5697.0)</f>
        <v>5697</v>
      </c>
    </row>
    <row r="599">
      <c r="A599" s="4">
        <f>IFERROR(__xludf.DUMMYFUNCTION("""COMPUTED_VALUE"""),45818.64583333333)</f>
        <v>45818.64583</v>
      </c>
      <c r="B599" s="5">
        <f>IFERROR(__xludf.DUMMYFUNCTION("""COMPUTED_VALUE"""),5667.0)</f>
        <v>5667</v>
      </c>
    </row>
    <row r="600">
      <c r="A600" s="4">
        <f>IFERROR(__xludf.DUMMYFUNCTION("""COMPUTED_VALUE"""),45819.64583333333)</f>
        <v>45819.64583</v>
      </c>
      <c r="B600" s="5">
        <f>IFERROR(__xludf.DUMMYFUNCTION("""COMPUTED_VALUE"""),5650.0)</f>
        <v>5650</v>
      </c>
    </row>
    <row r="601">
      <c r="A601" s="4">
        <f>IFERROR(__xludf.DUMMYFUNCTION("""COMPUTED_VALUE"""),45820.64583333333)</f>
        <v>45820.64583</v>
      </c>
      <c r="B601" s="5">
        <f>IFERROR(__xludf.DUMMYFUNCTION("""COMPUTED_VALUE"""),5569.5)</f>
        <v>5569.5</v>
      </c>
    </row>
    <row r="602">
      <c r="A602" s="4">
        <f>IFERROR(__xludf.DUMMYFUNCTION("""COMPUTED_VALUE"""),45821.64583333333)</f>
        <v>45821.64583</v>
      </c>
      <c r="B602" s="5">
        <f>IFERROR(__xludf.DUMMYFUNCTION("""COMPUTED_VALUE"""),5570.0)</f>
        <v>5570</v>
      </c>
    </row>
    <row r="603">
      <c r="A603" s="4">
        <f>IFERROR(__xludf.DUMMYFUNCTION("""COMPUTED_VALUE"""),45824.64583333333)</f>
        <v>45824.64583</v>
      </c>
      <c r="B603" s="5">
        <f>IFERROR(__xludf.DUMMYFUNCTION("""COMPUTED_VALUE"""),5560.5)</f>
        <v>5560.5</v>
      </c>
    </row>
    <row r="604">
      <c r="A604" s="4">
        <f>IFERROR(__xludf.DUMMYFUNCTION("""COMPUTED_VALUE"""),45825.64583333333)</f>
        <v>45825.64583</v>
      </c>
      <c r="B604" s="5">
        <f>IFERROR(__xludf.DUMMYFUNCTION("""COMPUTED_VALUE"""),5568.5)</f>
        <v>5568.5</v>
      </c>
    </row>
    <row r="605">
      <c r="A605" s="4">
        <f>IFERROR(__xludf.DUMMYFUNCTION("""COMPUTED_VALUE"""),45826.64583333333)</f>
        <v>45826.64583</v>
      </c>
      <c r="B605" s="5">
        <f>IFERROR(__xludf.DUMMYFUNCTION("""COMPUTED_VALUE"""),5572.5)</f>
        <v>5572.5</v>
      </c>
    </row>
    <row r="606">
      <c r="A606" s="4">
        <f>IFERROR(__xludf.DUMMYFUNCTION("""COMPUTED_VALUE"""),45827.64583333333)</f>
        <v>45827.64583</v>
      </c>
      <c r="B606" s="5">
        <f>IFERROR(__xludf.DUMMYFUNCTION("""COMPUTED_VALUE"""),5558.0)</f>
        <v>5558</v>
      </c>
    </row>
    <row r="607">
      <c r="A607" s="4">
        <f>IFERROR(__xludf.DUMMYFUNCTION("""COMPUTED_VALUE"""),45828.64583333333)</f>
        <v>45828.64583</v>
      </c>
      <c r="B607" s="5">
        <f>IFERROR(__xludf.DUMMYFUNCTION("""COMPUTED_VALUE"""),5587.0)</f>
        <v>5587</v>
      </c>
    </row>
    <row r="608">
      <c r="A608" s="4">
        <f>IFERROR(__xludf.DUMMYFUNCTION("""COMPUTED_VALUE"""),45831.64583333333)</f>
        <v>45831.64583</v>
      </c>
      <c r="B608" s="5">
        <f>IFERROR(__xludf.DUMMYFUNCTION("""COMPUTED_VALUE"""),5569.5)</f>
        <v>5569.5</v>
      </c>
    </row>
    <row r="609">
      <c r="A609" s="4">
        <f>IFERROR(__xludf.DUMMYFUNCTION("""COMPUTED_VALUE"""),45832.64583333333)</f>
        <v>45832.64583</v>
      </c>
      <c r="B609" s="5">
        <f>IFERROR(__xludf.DUMMYFUNCTION("""COMPUTED_VALUE"""),5617.0)</f>
        <v>5617</v>
      </c>
    </row>
    <row r="610">
      <c r="A610" s="4">
        <f>IFERROR(__xludf.DUMMYFUNCTION("""COMPUTED_VALUE"""),45833.64583333333)</f>
        <v>45833.64583</v>
      </c>
      <c r="B610" s="5">
        <f>IFERROR(__xludf.DUMMYFUNCTION("""COMPUTED_VALUE"""),5708.0)</f>
        <v>5708</v>
      </c>
    </row>
    <row r="611">
      <c r="A611" s="4">
        <f>IFERROR(__xludf.DUMMYFUNCTION("""COMPUTED_VALUE"""),45834.64583333333)</f>
        <v>45834.64583</v>
      </c>
      <c r="B611" s="5">
        <f>IFERROR(__xludf.DUMMYFUNCTION("""COMPUTED_VALUE"""),5828.0)</f>
        <v>5828</v>
      </c>
    </row>
    <row r="612">
      <c r="A612" s="4">
        <f>IFERROR(__xludf.DUMMYFUNCTION("""COMPUTED_VALUE"""),45835.64583333333)</f>
        <v>45835.64583</v>
      </c>
      <c r="B612" s="5">
        <f>IFERROR(__xludf.DUMMYFUNCTION("""COMPUTED_VALUE"""),5794.5)</f>
        <v>5794.5</v>
      </c>
    </row>
    <row r="613">
      <c r="A613" s="4">
        <f>IFERROR(__xludf.DUMMYFUNCTION("""COMPUTED_VALUE"""),45838.64583333333)</f>
        <v>45838.64583</v>
      </c>
      <c r="B613" s="5">
        <f>IFERROR(__xludf.DUMMYFUNCTION("""COMPUTED_VALUE"""),5851.0)</f>
        <v>5851</v>
      </c>
    </row>
    <row r="614">
      <c r="A614" s="4">
        <f>IFERROR(__xludf.DUMMYFUNCTION("""COMPUTED_VALUE"""),45839.64583333333)</f>
        <v>45839.64583</v>
      </c>
      <c r="B614" s="5">
        <f>IFERROR(__xludf.DUMMYFUNCTION("""COMPUTED_VALUE"""),5743.5)</f>
        <v>5743.5</v>
      </c>
    </row>
    <row r="615">
      <c r="A615" s="4">
        <f>IFERROR(__xludf.DUMMYFUNCTION("""COMPUTED_VALUE"""),45840.64583333333)</f>
        <v>45840.64583</v>
      </c>
      <c r="B615" s="5">
        <f>IFERROR(__xludf.DUMMYFUNCTION("""COMPUTED_VALUE"""),5790.0)</f>
        <v>5790</v>
      </c>
    </row>
    <row r="616">
      <c r="A616" s="4">
        <f>IFERROR(__xludf.DUMMYFUNCTION("""COMPUTED_VALUE"""),45841.64583333333)</f>
        <v>45841.64583</v>
      </c>
      <c r="B616" s="5">
        <f>IFERROR(__xludf.DUMMYFUNCTION("""COMPUTED_VALUE"""),5794.5)</f>
        <v>5794.5</v>
      </c>
    </row>
    <row r="617">
      <c r="A617" s="4">
        <f>IFERROR(__xludf.DUMMYFUNCTION("""COMPUTED_VALUE"""),45842.64583333333)</f>
        <v>45842.64583</v>
      </c>
      <c r="B617" s="5">
        <f>IFERROR(__xludf.DUMMYFUNCTION("""COMPUTED_VALUE"""),5771.5)</f>
        <v>5771.5</v>
      </c>
    </row>
    <row r="618">
      <c r="A618" s="4">
        <f>IFERROR(__xludf.DUMMYFUNCTION("""COMPUTED_VALUE"""),45845.64583333333)</f>
        <v>45845.64583</v>
      </c>
      <c r="B618" s="5">
        <f>IFERROR(__xludf.DUMMYFUNCTION("""COMPUTED_VALUE"""),5884.0)</f>
        <v>5884</v>
      </c>
    </row>
    <row r="619">
      <c r="A619" s="4">
        <f>IFERROR(__xludf.DUMMYFUNCTION("""COMPUTED_VALUE"""),45846.64583333333)</f>
        <v>45846.64583</v>
      </c>
      <c r="B619" s="5">
        <f>IFERROR(__xludf.DUMMYFUNCTION("""COMPUTED_VALUE"""),5839.0)</f>
        <v>5839</v>
      </c>
    </row>
    <row r="620">
      <c r="A620" s="4">
        <f>IFERROR(__xludf.DUMMYFUNCTION("""COMPUTED_VALUE"""),45847.64583333333)</f>
        <v>45847.64583</v>
      </c>
      <c r="B620" s="5">
        <f>IFERROR(__xludf.DUMMYFUNCTION("""COMPUTED_VALUE"""),5882.0)</f>
        <v>5882</v>
      </c>
    </row>
    <row r="621">
      <c r="A621" s="4">
        <f>IFERROR(__xludf.DUMMYFUNCTION("""COMPUTED_VALUE"""),45848.64583333333)</f>
        <v>45848.64583</v>
      </c>
      <c r="B621" s="5">
        <f>IFERROR(__xludf.DUMMYFUNCTION("""COMPUTED_VALUE"""),5878.0)</f>
        <v>5878</v>
      </c>
    </row>
    <row r="622">
      <c r="A622" s="4">
        <f>IFERROR(__xludf.DUMMYFUNCTION("""COMPUTED_VALUE"""),45849.64583333333)</f>
        <v>45849.64583</v>
      </c>
      <c r="B622" s="5">
        <f>IFERROR(__xludf.DUMMYFUNCTION("""COMPUTED_VALUE"""),5758.5)</f>
        <v>5758.5</v>
      </c>
    </row>
    <row r="623">
      <c r="A623" s="4">
        <f>IFERROR(__xludf.DUMMYFUNCTION("""COMPUTED_VALUE"""),45852.64583333333)</f>
        <v>45852.64583</v>
      </c>
      <c r="B623" s="5">
        <f>IFERROR(__xludf.DUMMYFUNCTION("""COMPUTED_VALUE"""),5778.0)</f>
        <v>5778</v>
      </c>
    </row>
    <row r="624">
      <c r="A624" s="4">
        <f>IFERROR(__xludf.DUMMYFUNCTION("""COMPUTED_VALUE"""),45853.64583333333)</f>
        <v>45853.64583</v>
      </c>
      <c r="B624" s="5">
        <f>IFERROR(__xludf.DUMMYFUNCTION("""COMPUTED_VALUE"""),5785.5)</f>
        <v>5785.5</v>
      </c>
    </row>
    <row r="625">
      <c r="A625" s="4">
        <f>IFERROR(__xludf.DUMMYFUNCTION("""COMPUTED_VALUE"""),45854.64583333333)</f>
        <v>45854.64583</v>
      </c>
      <c r="B625" s="5">
        <f>IFERROR(__xludf.DUMMYFUNCTION("""COMPUTED_VALUE"""),5786.5)</f>
        <v>5786.5</v>
      </c>
    </row>
    <row r="626">
      <c r="A626" s="4">
        <f>IFERROR(__xludf.DUMMYFUNCTION("""COMPUTED_VALUE"""),45855.64583333333)</f>
        <v>45855.64583</v>
      </c>
      <c r="B626" s="5">
        <f>IFERROR(__xludf.DUMMYFUNCTION("""COMPUTED_VALUE"""),5807.5)</f>
        <v>5807.5</v>
      </c>
    </row>
    <row r="627">
      <c r="A627" s="4">
        <f>IFERROR(__xludf.DUMMYFUNCTION("""COMPUTED_VALUE"""),45856.64583333333)</f>
        <v>45856.64583</v>
      </c>
      <c r="B627" s="5">
        <f>IFERROR(__xludf.DUMMYFUNCTION("""COMPUTED_VALUE"""),5735.5)</f>
        <v>5735.5</v>
      </c>
    </row>
    <row r="628">
      <c r="A628" s="4">
        <f>IFERROR(__xludf.DUMMYFUNCTION("""COMPUTED_VALUE"""),45859.64583333333)</f>
        <v>45859.64583</v>
      </c>
      <c r="B628" s="5">
        <f>IFERROR(__xludf.DUMMYFUNCTION("""COMPUTED_VALUE"""),5681.5)</f>
        <v>5681.5</v>
      </c>
    </row>
    <row r="629">
      <c r="A629" s="4">
        <f>IFERROR(__xludf.DUMMYFUNCTION("""COMPUTED_VALUE"""),45860.64583333333)</f>
        <v>45860.64583</v>
      </c>
      <c r="B629" s="5">
        <f>IFERROR(__xludf.DUMMYFUNCTION("""COMPUTED_VALUE"""),5708.5)</f>
        <v>5708.5</v>
      </c>
    </row>
    <row r="630">
      <c r="A630" s="4">
        <f>IFERROR(__xludf.DUMMYFUNCTION("""COMPUTED_VALUE"""),45861.64583333333)</f>
        <v>45861.64583</v>
      </c>
      <c r="B630" s="5">
        <f>IFERROR(__xludf.DUMMYFUNCTION("""COMPUTED_VALUE"""),5719.5)</f>
        <v>5719.5</v>
      </c>
    </row>
    <row r="631">
      <c r="A631" s="4">
        <f>IFERROR(__xludf.DUMMYFUNCTION("""COMPUTED_VALUE"""),45862.64583333333)</f>
        <v>45862.64583</v>
      </c>
      <c r="B631" s="5">
        <f>IFERROR(__xludf.DUMMYFUNCTION("""COMPUTED_VALUE"""),5673.0)</f>
        <v>5673</v>
      </c>
    </row>
    <row r="632">
      <c r="A632" s="4">
        <f>IFERROR(__xludf.DUMMYFUNCTION("""COMPUTED_VALUE"""),45863.64583333333)</f>
        <v>45863.64583</v>
      </c>
      <c r="B632" s="5">
        <f>IFERROR(__xludf.DUMMYFUNCTION("""COMPUTED_VALUE"""),5594.0)</f>
        <v>5594</v>
      </c>
    </row>
    <row r="633">
      <c r="A633" s="4">
        <f>IFERROR(__xludf.DUMMYFUNCTION("""COMPUTED_VALUE"""),45866.64583333333)</f>
        <v>45866.64583</v>
      </c>
      <c r="B633" s="5">
        <f>IFERROR(__xludf.DUMMYFUNCTION("""COMPUTED_VALUE"""),5624.5)</f>
        <v>5624.5</v>
      </c>
    </row>
    <row r="634">
      <c r="A634" s="4">
        <f>IFERROR(__xludf.DUMMYFUNCTION("""COMPUTED_VALUE"""),45867.64583333333)</f>
        <v>45867.64583</v>
      </c>
      <c r="B634" s="5">
        <f>IFERROR(__xludf.DUMMYFUNCTION("""COMPUTED_VALUE"""),5626.0)</f>
        <v>5626</v>
      </c>
    </row>
    <row r="635">
      <c r="A635" s="4">
        <f>IFERROR(__xludf.DUMMYFUNCTION("""COMPUTED_VALUE"""),45868.64583333333)</f>
        <v>45868.64583</v>
      </c>
      <c r="B635" s="5">
        <f>IFERROR(__xludf.DUMMYFUNCTION("""COMPUTED_VALUE"""),5747.0)</f>
        <v>5747</v>
      </c>
    </row>
    <row r="636">
      <c r="A636" s="4">
        <f>IFERROR(__xludf.DUMMYFUNCTION("""COMPUTED_VALUE"""),45869.64583333333)</f>
        <v>45869.64583</v>
      </c>
      <c r="B636" s="5">
        <f>IFERROR(__xludf.DUMMYFUNCTION("""COMPUTED_VALUE"""),5771.0)</f>
        <v>5771</v>
      </c>
    </row>
    <row r="637">
      <c r="A637" s="4">
        <f>IFERROR(__xludf.DUMMYFUNCTION("""COMPUTED_VALUE"""),45870.64583333333)</f>
        <v>45870.64583</v>
      </c>
      <c r="B637" s="5">
        <f>IFERROR(__xludf.DUMMYFUNCTION("""COMPUTED_VALUE"""),5798.0)</f>
        <v>5798</v>
      </c>
    </row>
    <row r="638">
      <c r="A638" s="4">
        <f>IFERROR(__xludf.DUMMYFUNCTION("""COMPUTED_VALUE"""),45873.64583333333)</f>
        <v>45873.64583</v>
      </c>
      <c r="B638" s="5">
        <f>IFERROR(__xludf.DUMMYFUNCTION("""COMPUTED_VALUE"""),5787.0)</f>
        <v>5787</v>
      </c>
    </row>
    <row r="639">
      <c r="A639" s="4">
        <f>IFERROR(__xludf.DUMMYFUNCTION("""COMPUTED_VALUE"""),45874.64583333333)</f>
        <v>45874.64583</v>
      </c>
      <c r="B639" s="5">
        <f>IFERROR(__xludf.DUMMYFUNCTION("""COMPUTED_VALUE"""),5635.5)</f>
        <v>5635.5</v>
      </c>
    </row>
    <row r="640">
      <c r="A640" s="4">
        <f>IFERROR(__xludf.DUMMYFUNCTION("""COMPUTED_VALUE"""),45875.64583333333)</f>
        <v>45875.64583</v>
      </c>
      <c r="B640" s="5">
        <f>IFERROR(__xludf.DUMMYFUNCTION("""COMPUTED_VALUE"""),5402.5)</f>
        <v>5402.5</v>
      </c>
    </row>
    <row r="641">
      <c r="A641" s="4">
        <f>IFERROR(__xludf.DUMMYFUNCTION("""COMPUTED_VALUE"""),45876.64583333333)</f>
        <v>45876.64583</v>
      </c>
      <c r="B641" s="5">
        <f>IFERROR(__xludf.DUMMYFUNCTION("""COMPUTED_VALUE"""),5476.5)</f>
        <v>5476.5</v>
      </c>
    </row>
    <row r="642">
      <c r="A642" s="4">
        <f>IFERROR(__xludf.DUMMYFUNCTION("""COMPUTED_VALUE"""),45877.64583333333)</f>
        <v>45877.64583</v>
      </c>
      <c r="B642" s="5">
        <f>IFERROR(__xludf.DUMMYFUNCTION("""COMPUTED_VALUE"""),5387.0)</f>
        <v>5387</v>
      </c>
    </row>
    <row r="643">
      <c r="A643" s="4">
        <f>IFERROR(__xludf.DUMMYFUNCTION("""COMPUTED_VALUE"""),45880.64583333333)</f>
        <v>45880.64583</v>
      </c>
      <c r="B643" s="5">
        <f>IFERROR(__xludf.DUMMYFUNCTION("""COMPUTED_VALUE"""),5381.5)</f>
        <v>5381.5</v>
      </c>
    </row>
    <row r="644">
      <c r="A644" s="4">
        <f>IFERROR(__xludf.DUMMYFUNCTION("""COMPUTED_VALUE"""),45881.64583333333)</f>
        <v>45881.64583</v>
      </c>
      <c r="B644" s="5">
        <f>IFERROR(__xludf.DUMMYFUNCTION("""COMPUTED_VALUE"""),5338.0)</f>
        <v>5338</v>
      </c>
    </row>
    <row r="645">
      <c r="A645" s="4">
        <f>IFERROR(__xludf.DUMMYFUNCTION("""COMPUTED_VALUE"""),45882.64583333333)</f>
        <v>45882.64583</v>
      </c>
      <c r="B645" s="5">
        <f>IFERROR(__xludf.DUMMYFUNCTION("""COMPUTED_VALUE"""),5375.5)</f>
        <v>5375.5</v>
      </c>
    </row>
    <row r="646">
      <c r="A646" s="4">
        <f>IFERROR(__xludf.DUMMYFUNCTION("""COMPUTED_VALUE"""),45883.64583333333)</f>
        <v>45883.64583</v>
      </c>
      <c r="B646" s="5">
        <f>IFERROR(__xludf.DUMMYFUNCTION("""COMPUTED_VALUE"""),5302.5)</f>
        <v>5302.5</v>
      </c>
    </row>
    <row r="647">
      <c r="A647" s="4">
        <f>IFERROR(__xludf.DUMMYFUNCTION("""COMPUTED_VALUE"""),45887.64583333333)</f>
        <v>45887.64583</v>
      </c>
      <c r="B647" s="5">
        <f>IFERROR(__xludf.DUMMYFUNCTION("""COMPUTED_VALUE"""),5439.0)</f>
        <v>5439</v>
      </c>
    </row>
    <row r="648">
      <c r="A648" s="4">
        <f>IFERROR(__xludf.DUMMYFUNCTION("""COMPUTED_VALUE"""),45888.64583333333)</f>
        <v>45888.64583</v>
      </c>
      <c r="B648" s="5">
        <f>IFERROR(__xludf.DUMMYFUNCTION("""COMPUTED_VALUE"""),5499.0)</f>
        <v>5499</v>
      </c>
    </row>
    <row r="649">
      <c r="A649" s="4">
        <f>IFERROR(__xludf.DUMMYFUNCTION("""COMPUTED_VALUE"""),45889.64583333333)</f>
        <v>45889.64583</v>
      </c>
      <c r="B649" s="5">
        <f>IFERROR(__xludf.DUMMYFUNCTION("""COMPUTED_VALUE"""),5701.0)</f>
        <v>5701</v>
      </c>
    </row>
    <row r="650">
      <c r="A650" s="4">
        <f>IFERROR(__xludf.DUMMYFUNCTION("""COMPUTED_VALUE"""),45890.64583333333)</f>
        <v>45890.64583</v>
      </c>
      <c r="B650" s="5">
        <f>IFERROR(__xludf.DUMMYFUNCTION("""COMPUTED_VALUE"""),5597.5)</f>
        <v>5597.5</v>
      </c>
    </row>
    <row r="651">
      <c r="A651" s="4">
        <f>IFERROR(__xludf.DUMMYFUNCTION("""COMPUTED_VALUE"""),45891.64583333333)</f>
        <v>45891.64583</v>
      </c>
      <c r="B651" s="5">
        <f>IFERROR(__xludf.DUMMYFUNCTION("""COMPUTED_VALUE"""),5545.5)</f>
        <v>5545.5</v>
      </c>
    </row>
    <row r="652">
      <c r="A652" s="4">
        <f>IFERROR(__xludf.DUMMYFUNCTION("""COMPUTED_VALUE"""),45894.64583333333)</f>
        <v>45894.64583</v>
      </c>
      <c r="B652" s="5">
        <f>IFERROR(__xludf.DUMMYFUNCTION("""COMPUTED_VALUE"""),5550.5)</f>
        <v>5550.5</v>
      </c>
    </row>
    <row r="653">
      <c r="A653" s="4">
        <f>IFERROR(__xludf.DUMMYFUNCTION("""COMPUTED_VALUE"""),45895.64583333333)</f>
        <v>45895.64583</v>
      </c>
      <c r="B653" s="5">
        <f>IFERROR(__xludf.DUMMYFUNCTION("""COMPUTED_VALUE"""),5765.5)</f>
        <v>5765.5</v>
      </c>
    </row>
    <row r="654">
      <c r="A654" s="4">
        <f>IFERROR(__xludf.DUMMYFUNCTION("""COMPUTED_VALUE"""),45897.64583333333)</f>
        <v>45897.64583</v>
      </c>
      <c r="B654" s="5">
        <f>IFERROR(__xludf.DUMMYFUNCTION("""COMPUTED_VALUE"""),5721.0)</f>
        <v>5721</v>
      </c>
    </row>
    <row r="655">
      <c r="A655" s="4">
        <f>IFERROR(__xludf.DUMMYFUNCTION("""COMPUTED_VALUE"""),45898.64583333333)</f>
        <v>45898.64583</v>
      </c>
      <c r="B655" s="5">
        <f>IFERROR(__xludf.DUMMYFUNCTION("""COMPUTED_VALUE"""),5824.0)</f>
        <v>5824</v>
      </c>
    </row>
    <row r="656">
      <c r="A656" s="4">
        <f>IFERROR(__xludf.DUMMYFUNCTION("""COMPUTED_VALUE"""),45901.64583333333)</f>
        <v>45901.64583</v>
      </c>
      <c r="B656" s="5">
        <f>IFERROR(__xludf.DUMMYFUNCTION("""COMPUTED_VALUE"""),5846.5)</f>
        <v>5846.5</v>
      </c>
    </row>
    <row r="657">
      <c r="A657" s="4">
        <f>IFERROR(__xludf.DUMMYFUNCTION("""COMPUTED_VALUE"""),45902.64583333333)</f>
        <v>45902.64583</v>
      </c>
      <c r="B657" s="5">
        <f>IFERROR(__xludf.DUMMYFUNCTION("""COMPUTED_VALUE"""),5891.5)</f>
        <v>5891.5</v>
      </c>
    </row>
    <row r="658">
      <c r="A658" s="4">
        <f>IFERROR(__xludf.DUMMYFUNCTION("""COMPUTED_VALUE"""),45903.64583333333)</f>
        <v>45903.64583</v>
      </c>
      <c r="B658" s="5">
        <f>IFERROR(__xludf.DUMMYFUNCTION("""COMPUTED_VALUE"""),5908.0)</f>
        <v>5908</v>
      </c>
    </row>
    <row r="659">
      <c r="A659" s="4">
        <f>IFERROR(__xludf.DUMMYFUNCTION("""COMPUTED_VALUE"""),45904.64583333333)</f>
        <v>45904.64583</v>
      </c>
      <c r="B659" s="5">
        <f>IFERROR(__xludf.DUMMYFUNCTION("""COMPUTED_VALUE"""),6083.0)</f>
        <v>6083</v>
      </c>
    </row>
    <row r="660">
      <c r="A660" s="4">
        <f>IFERROR(__xludf.DUMMYFUNCTION("""COMPUTED_VALUE"""),45905.64583333333)</f>
        <v>45905.64583</v>
      </c>
      <c r="B660" s="5">
        <f>IFERROR(__xludf.DUMMYFUNCTION("""COMPUTED_VALUE"""),6076.0)</f>
        <v>6076</v>
      </c>
    </row>
    <row r="661">
      <c r="A661" s="4">
        <f>IFERROR(__xludf.DUMMYFUNCTION("""COMPUTED_VALUE"""),45908.64583333333)</f>
        <v>45908.64583</v>
      </c>
      <c r="B661" s="5">
        <f>IFERROR(__xludf.DUMMYFUNCTION("""COMPUTED_VALUE"""),6115.5)</f>
        <v>6115.5</v>
      </c>
    </row>
    <row r="662">
      <c r="A662" s="4">
        <f>IFERROR(__xludf.DUMMYFUNCTION("""COMPUTED_VALUE"""),45909.64583333333)</f>
        <v>45909.64583</v>
      </c>
      <c r="B662" s="5">
        <f>IFERROR(__xludf.DUMMYFUNCTION("""COMPUTED_VALUE"""),6142.5)</f>
        <v>6142.5</v>
      </c>
    </row>
    <row r="663">
      <c r="A663" s="4">
        <f>IFERROR(__xludf.DUMMYFUNCTION("""COMPUTED_VALUE"""),45910.64583333333)</f>
        <v>45910.64583</v>
      </c>
      <c r="B663" s="5">
        <f>IFERROR(__xludf.DUMMYFUNCTION("""COMPUTED_VALUE"""),6199.0)</f>
        <v>6199</v>
      </c>
    </row>
    <row r="664">
      <c r="A664" s="4">
        <f>IFERROR(__xludf.DUMMYFUNCTION("""COMPUTED_VALUE"""),45911.64583333333)</f>
        <v>45911.64583</v>
      </c>
      <c r="B664" s="5">
        <f>IFERROR(__xludf.DUMMYFUNCTION("""COMPUTED_VALUE"""),6300.5)</f>
        <v>6300.5</v>
      </c>
    </row>
    <row r="665">
      <c r="A665" s="4">
        <f>IFERROR(__xludf.DUMMYFUNCTION("""COMPUTED_VALUE"""),45912.64583333333)</f>
        <v>45912.64583</v>
      </c>
      <c r="B665" s="5">
        <f>IFERROR(__xludf.DUMMYFUNCTION("""COMPUTED_VALUE"""),6247.0)</f>
        <v>6247</v>
      </c>
    </row>
    <row r="666">
      <c r="A666" s="4">
        <f>IFERROR(__xludf.DUMMYFUNCTION("""COMPUTED_VALUE"""),45915.64583333333)</f>
        <v>45915.64583</v>
      </c>
      <c r="B666" s="5">
        <f>IFERROR(__xludf.DUMMYFUNCTION("""COMPUTED_VALUE"""),6212.0)</f>
        <v>6212</v>
      </c>
    </row>
    <row r="667">
      <c r="A667" s="4">
        <f>IFERROR(__xludf.DUMMYFUNCTION("""COMPUTED_VALUE"""),45916.64583333333)</f>
        <v>45916.64583</v>
      </c>
      <c r="B667" s="5">
        <f>IFERROR(__xludf.DUMMYFUNCTION("""COMPUTED_VALUE"""),6202.5)</f>
        <v>6202.5</v>
      </c>
    </row>
    <row r="668">
      <c r="A668" s="4">
        <f>IFERROR(__xludf.DUMMYFUNCTION("""COMPUTED_VALUE"""),45917.64583333333)</f>
        <v>45917.64583</v>
      </c>
      <c r="B668" s="5">
        <f>IFERROR(__xludf.DUMMYFUNCTION("""COMPUTED_VALUE"""),6097.5)</f>
        <v>6097.5</v>
      </c>
    </row>
    <row r="669">
      <c r="A669" s="4">
        <f>IFERROR(__xludf.DUMMYFUNCTION("""COMPUTED_VALUE"""),45918.64583333333)</f>
        <v>45918.64583</v>
      </c>
      <c r="B669" s="5">
        <f>IFERROR(__xludf.DUMMYFUNCTION("""COMPUTED_VALUE"""),6100.5)</f>
        <v>6100.5</v>
      </c>
    </row>
    <row r="670">
      <c r="A670" s="4">
        <f>IFERROR(__xludf.DUMMYFUNCTION("""COMPUTED_VALUE"""),45919.64583333333)</f>
        <v>45919.64583</v>
      </c>
      <c r="B670" s="5">
        <f>IFERROR(__xludf.DUMMYFUNCTION("""COMPUTED_VALUE"""),6069.5)</f>
        <v>6069.5</v>
      </c>
    </row>
    <row r="671">
      <c r="A671" s="4">
        <f>IFERROR(__xludf.DUMMYFUNCTION("""COMPUTED_VALUE"""),45922.64583333333)</f>
        <v>45922.64583</v>
      </c>
      <c r="B671" s="5">
        <f>IFERROR(__xludf.DUMMYFUNCTION("""COMPUTED_VALUE"""),6056.5)</f>
        <v>6056.5</v>
      </c>
    </row>
    <row r="672">
      <c r="A672" s="4">
        <f>IFERROR(__xludf.DUMMYFUNCTION("""COMPUTED_VALUE"""),45923.64583333333)</f>
        <v>45923.64583</v>
      </c>
      <c r="B672" s="5">
        <f>IFERROR(__xludf.DUMMYFUNCTION("""COMPUTED_VALUE"""),5934.0)</f>
        <v>5934</v>
      </c>
    </row>
    <row r="673">
      <c r="A673" s="4">
        <f>IFERROR(__xludf.DUMMYFUNCTION("""COMPUTED_VALUE"""),45924.64583333333)</f>
        <v>45924.64583</v>
      </c>
      <c r="B673" s="5">
        <f>IFERROR(__xludf.DUMMYFUNCTION("""COMPUTED_VALUE"""),5970.5)</f>
        <v>5970.5</v>
      </c>
    </row>
    <row r="674">
      <c r="A674" s="4">
        <f>IFERROR(__xludf.DUMMYFUNCTION("""COMPUTED_VALUE"""),45925.64583333333)</f>
        <v>45925.64583</v>
      </c>
      <c r="B674" s="5">
        <f>IFERROR(__xludf.DUMMYFUNCTION("""COMPUTED_VALUE"""),5953.5)</f>
        <v>5953.5</v>
      </c>
    </row>
    <row r="675">
      <c r="A675" s="4">
        <f>IFERROR(__xludf.DUMMYFUNCTION("""COMPUTED_VALUE"""),45926.64583333333)</f>
        <v>45926.64583</v>
      </c>
      <c r="B675" s="5">
        <f>IFERROR(__xludf.DUMMYFUNCTION("""COMPUTED_VALUE"""),5920.5)</f>
        <v>5920.5</v>
      </c>
    </row>
    <row r="676">
      <c r="A676" s="4">
        <f>IFERROR(__xludf.DUMMYFUNCTION("""COMPUTED_VALUE"""),45929.64583333333)</f>
        <v>45929.64583</v>
      </c>
      <c r="B676" s="5">
        <f>IFERROR(__xludf.DUMMYFUNCTION("""COMPUTED_VALUE"""),5929.0)</f>
        <v>5929</v>
      </c>
    </row>
    <row r="677">
      <c r="A677" s="4">
        <f>IFERROR(__xludf.DUMMYFUNCTION("""COMPUTED_VALUE"""),45930.64583333333)</f>
        <v>45930.64583</v>
      </c>
      <c r="B677" s="5">
        <f>IFERROR(__xludf.DUMMYFUNCTION("""COMPUTED_VALUE"""),5991.0)</f>
        <v>5991</v>
      </c>
    </row>
    <row r="678">
      <c r="A678" s="4">
        <f>IFERROR(__xludf.DUMMYFUNCTION("""COMPUTED_VALUE"""),45931.64583333333)</f>
        <v>45931.64583</v>
      </c>
      <c r="B678" s="5">
        <f>IFERROR(__xludf.DUMMYFUNCTION("""COMPUTED_VALUE"""),5966.5)</f>
        <v>5966.5</v>
      </c>
    </row>
    <row r="679">
      <c r="A679" s="4">
        <f>IFERROR(__xludf.DUMMYFUNCTION("""COMPUTED_VALUE"""),45933.64583333333)</f>
        <v>45933.64583</v>
      </c>
      <c r="B679" s="5">
        <f>IFERROR(__xludf.DUMMYFUNCTION("""COMPUTED_VALUE"""),5992.5)</f>
        <v>5992.5</v>
      </c>
    </row>
    <row r="680">
      <c r="A680" s="4">
        <f>IFERROR(__xludf.DUMMYFUNCTION("""COMPUTED_VALUE"""),45936.64583333333)</f>
        <v>45936.64583</v>
      </c>
      <c r="B680" s="5">
        <f>IFERROR(__xludf.DUMMYFUNCTION("""COMPUTED_VALUE"""),6011.0)</f>
        <v>6011</v>
      </c>
    </row>
    <row r="681">
      <c r="A681" s="4">
        <f>IFERROR(__xludf.DUMMYFUNCTION("""COMPUTED_VALUE"""),45937.64583333333)</f>
        <v>45937.64583</v>
      </c>
      <c r="B681" s="5">
        <f>IFERROR(__xludf.DUMMYFUNCTION("""COMPUTED_VALUE"""),5887.0)</f>
        <v>5887</v>
      </c>
    </row>
    <row r="682">
      <c r="A682" s="4">
        <f>IFERROR(__xludf.DUMMYFUNCTION("""COMPUTED_VALUE"""),45938.64583333333)</f>
        <v>45938.64583</v>
      </c>
      <c r="B682" s="5">
        <f>IFERROR(__xludf.DUMMYFUNCTION("""COMPUTED_VALUE"""),5836.0)</f>
        <v>5836</v>
      </c>
    </row>
    <row r="683">
      <c r="A683" s="4">
        <f>IFERROR(__xludf.DUMMYFUNCTION("""COMPUTED_VALUE"""),45939.64583333333)</f>
        <v>45939.64583</v>
      </c>
      <c r="B683" s="5">
        <f>IFERROR(__xludf.DUMMYFUNCTION("""COMPUTED_VALUE"""),5876.0)</f>
        <v>5876</v>
      </c>
    </row>
    <row r="684">
      <c r="A684" s="4">
        <f>IFERROR(__xludf.DUMMYFUNCTION("""COMPUTED_VALUE"""),45940.64583333333)</f>
        <v>45940.64583</v>
      </c>
      <c r="B684" s="5">
        <f>IFERROR(__xludf.DUMMYFUNCTION("""COMPUTED_VALUE"""),5871.5)</f>
        <v>5871.5</v>
      </c>
    </row>
    <row r="685">
      <c r="A685" s="4">
        <f>IFERROR(__xludf.DUMMYFUNCTION("""COMPUTED_VALUE"""),45943.64583333333)</f>
        <v>45943.64583</v>
      </c>
      <c r="B685" s="5">
        <f>IFERROR(__xludf.DUMMYFUNCTION("""COMPUTED_VALUE"""),5862.0)</f>
        <v>5862</v>
      </c>
    </row>
    <row r="686">
      <c r="A686" s="4">
        <f>IFERROR(__xludf.DUMMYFUNCTION("""COMPUTED_VALUE"""),45944.64583333333)</f>
        <v>45944.64583</v>
      </c>
      <c r="B686" s="5">
        <f>IFERROR(__xludf.DUMMYFUNCTION("""COMPUTED_VALUE"""),5800.5)</f>
        <v>5800.5</v>
      </c>
    </row>
    <row r="687">
      <c r="A687" s="4">
        <f>IFERROR(__xludf.DUMMYFUNCTION("""COMPUTED_VALUE"""),45945.64583333333)</f>
        <v>45945.64583</v>
      </c>
      <c r="B687" s="5">
        <f>IFERROR(__xludf.DUMMYFUNCTION("""COMPUTED_VALUE"""),5857.5)</f>
        <v>5857.5</v>
      </c>
    </row>
    <row r="688">
      <c r="A688" s="4">
        <f>IFERROR(__xludf.DUMMYFUNCTION("""COMPUTED_VALUE"""),45946.64583333333)</f>
        <v>45946.64583</v>
      </c>
      <c r="B688" s="5">
        <f>IFERROR(__xludf.DUMMYFUNCTION("""COMPUTED_VALUE"""),6025.5)</f>
        <v>6025.5</v>
      </c>
    </row>
    <row r="689">
      <c r="A689" s="4">
        <f>IFERROR(__xludf.DUMMYFUNCTION("""COMPUTED_VALUE"""),45947.64583333333)</f>
        <v>45947.64583</v>
      </c>
      <c r="B689" s="5">
        <f>IFERROR(__xludf.DUMMYFUNCTION("""COMPUTED_VALUE"""),6083.0)</f>
        <v>6083</v>
      </c>
    </row>
    <row r="690">
      <c r="A690" s="4">
        <f>IFERROR(__xludf.DUMMYFUNCTION("""COMPUTED_VALUE"""),45950.64583333333)</f>
        <v>45950.64583</v>
      </c>
      <c r="B690" s="5">
        <f>IFERROR(__xludf.DUMMYFUNCTION("""COMPUTED_VALUE"""),6070.0)</f>
        <v>6070</v>
      </c>
    </row>
    <row r="691">
      <c r="A691" s="4">
        <f>IFERROR(__xludf.DUMMYFUNCTION("""COMPUTED_VALUE"""),45951.64583333333)</f>
        <v>45951.64583</v>
      </c>
      <c r="B691" s="5">
        <f>IFERROR(__xludf.DUMMYFUNCTION("""COMPUTED_VALUE"""),6075.0)</f>
        <v>6075</v>
      </c>
    </row>
    <row r="692">
      <c r="A692" s="4">
        <f>IFERROR(__xludf.DUMMYFUNCTION("""COMPUTED_VALUE"""),45953.64583333333)</f>
        <v>45953.64583</v>
      </c>
      <c r="B692" s="5">
        <f>IFERROR(__xludf.DUMMYFUNCTION("""COMPUTED_VALUE"""),6068.0)</f>
        <v>6068</v>
      </c>
    </row>
    <row r="693">
      <c r="A693" s="4">
        <f>IFERROR(__xludf.DUMMYFUNCTION("""COMPUTED_VALUE"""),45954.64583333333)</f>
        <v>45954.64583</v>
      </c>
      <c r="B693" s="5">
        <f>IFERROR(__xludf.DUMMYFUNCTION("""COMPUTED_VALUE"""),6053.0)</f>
        <v>6053</v>
      </c>
    </row>
    <row r="694">
      <c r="A694" s="4">
        <f>IFERROR(__xludf.DUMMYFUNCTION("""COMPUTED_VALUE"""),45957.64583333333)</f>
        <v>45957.64583</v>
      </c>
      <c r="B694" s="5">
        <f>IFERROR(__xludf.DUMMYFUNCTION("""COMPUTED_VALUE"""),5912.0)</f>
        <v>5912</v>
      </c>
    </row>
    <row r="695">
      <c r="A695" s="4">
        <f>IFERROR(__xludf.DUMMYFUNCTION("""COMPUTED_VALUE"""),45958.64583333333)</f>
        <v>45958.64583</v>
      </c>
      <c r="B695" s="5">
        <f>IFERROR(__xludf.DUMMYFUNCTION("""COMPUTED_VALUE"""),5861.0)</f>
        <v>5861</v>
      </c>
    </row>
    <row r="696">
      <c r="A696" s="4">
        <f>IFERROR(__xludf.DUMMYFUNCTION("""COMPUTED_VALUE"""),45959.64583333333)</f>
        <v>45959.64583</v>
      </c>
      <c r="B696" s="5">
        <f>IFERROR(__xludf.DUMMYFUNCTION("""COMPUTED_VALUE"""),5852.5)</f>
        <v>5852.5</v>
      </c>
    </row>
    <row r="697">
      <c r="A697" s="4">
        <f>IFERROR(__xludf.DUMMYFUNCTION("""COMPUTED_VALUE"""),45960.64583333333)</f>
        <v>45960.64583</v>
      </c>
      <c r="B697" s="5">
        <f>IFERROR(__xludf.DUMMYFUNCTION("""COMPUTED_VALUE"""),5859.5)</f>
        <v>5859.5</v>
      </c>
    </row>
    <row r="698">
      <c r="A698" s="4">
        <f>IFERROR(__xludf.DUMMYFUNCTION("""COMPUTED_VALUE"""),45961.64583333333)</f>
        <v>45961.64583</v>
      </c>
      <c r="B698" s="5">
        <f>IFERROR(__xludf.DUMMYFUNCTION("""COMPUTED_VALUE"""),5836.5)</f>
        <v>5836.5</v>
      </c>
    </row>
    <row r="699">
      <c r="A699" s="4">
        <f>IFERROR(__xludf.DUMMYFUNCTION("""COMPUTED_VALUE"""),45964.64583333333)</f>
        <v>45964.64583</v>
      </c>
      <c r="B699" s="5">
        <f>IFERROR(__xludf.DUMMYFUNCTION("""COMPUTED_VALUE"""),5820.5)</f>
        <v>5820.5</v>
      </c>
    </row>
    <row r="700">
      <c r="A700" s="4">
        <f>IFERROR(__xludf.DUMMYFUNCTION("""COMPUTED_VALUE"""),45965.64583333333)</f>
        <v>45965.64583</v>
      </c>
      <c r="B700" s="5">
        <f>IFERROR(__xludf.DUMMYFUNCTION("""COMPUTED_VALUE"""),5892.5)</f>
        <v>5892.5</v>
      </c>
    </row>
    <row r="701">
      <c r="A701" s="4">
        <f>IFERROR(__xludf.DUMMYFUNCTION("""COMPUTED_VALUE"""),45967.64583333333)</f>
        <v>45967.64583</v>
      </c>
      <c r="B701" s="5">
        <f>IFERROR(__xludf.DUMMYFUNCTION("""COMPUTED_VALUE"""),6013.5)</f>
        <v>6013.5</v>
      </c>
    </row>
    <row r="702">
      <c r="A702" s="4">
        <f>IFERROR(__xludf.DUMMYFUNCTION("""COMPUTED_VALUE"""),45968.64583333333)</f>
        <v>45968.64583</v>
      </c>
      <c r="B702" s="5">
        <f>IFERROR(__xludf.DUMMYFUNCTION("""COMPUTED_VALUE"""),6157.5)</f>
        <v>6157.5</v>
      </c>
    </row>
    <row r="703">
      <c r="A703" s="4">
        <f>IFERROR(__xludf.DUMMYFUNCTION("""COMPUTED_VALUE"""),45971.64583333333)</f>
        <v>45971.64583</v>
      </c>
      <c r="B703" s="5">
        <f>IFERROR(__xludf.DUMMYFUNCTION("""COMPUTED_VALUE"""),6133.5)</f>
        <v>6133.5</v>
      </c>
    </row>
    <row r="704">
      <c r="A704" s="4">
        <f>IFERROR(__xludf.DUMMYFUNCTION("""COMPUTED_VALUE"""),45972.64583333333)</f>
        <v>45972.64583</v>
      </c>
      <c r="B704" s="5">
        <f>IFERROR(__xludf.DUMMYFUNCTION("""COMPUTED_VALUE"""),5950.5)</f>
        <v>5950.5</v>
      </c>
    </row>
    <row r="705">
      <c r="A705" s="4">
        <f>IFERROR(__xludf.DUMMYFUNCTION("""COMPUTED_VALUE"""),45973.64583333333)</f>
        <v>45973.64583</v>
      </c>
      <c r="B705" s="5">
        <f>IFERROR(__xludf.DUMMYFUNCTION("""COMPUTED_VALUE"""),5880.0)</f>
        <v>5880</v>
      </c>
    </row>
    <row r="706">
      <c r="A706" s="4">
        <f>IFERROR(__xludf.DUMMYFUNCTION("""COMPUTED_VALUE"""),45974.64583333333)</f>
        <v>45974.64583</v>
      </c>
      <c r="B706" s="5">
        <f>IFERROR(__xludf.DUMMYFUNCTION("""COMPUTED_VALUE"""),5851.5)</f>
        <v>5851.5</v>
      </c>
    </row>
    <row r="707">
      <c r="A707" s="4">
        <f>IFERROR(__xludf.DUMMYFUNCTION("""COMPUTED_VALUE"""),45975.64583333333)</f>
        <v>45975.64583</v>
      </c>
      <c r="B707" s="5">
        <f>IFERROR(__xludf.DUMMYFUNCTION("""COMPUTED_VALUE"""),5803.5)</f>
        <v>5803.5</v>
      </c>
    </row>
    <row r="708">
      <c r="A708" s="4">
        <f>IFERROR(__xludf.DUMMYFUNCTION("""COMPUTED_VALUE"""),45978.64583333333)</f>
        <v>45978.64583</v>
      </c>
      <c r="B708" s="5">
        <f>IFERROR(__xludf.DUMMYFUNCTION("""COMPUTED_VALUE"""),5830.5)</f>
        <v>5830.5</v>
      </c>
    </row>
    <row r="709">
      <c r="A709" s="4">
        <f>IFERROR(__xludf.DUMMYFUNCTION("""COMPUTED_VALUE"""),45979.64583333333)</f>
        <v>45979.64583</v>
      </c>
      <c r="B709" s="5">
        <f>IFERROR(__xludf.DUMMYFUNCTION("""COMPUTED_VALUE"""),5840.0)</f>
        <v>5840</v>
      </c>
    </row>
    <row r="710">
      <c r="A710" s="4">
        <f>IFERROR(__xludf.DUMMYFUNCTION("""COMPUTED_VALUE"""),45980.64583333333)</f>
        <v>45980.64583</v>
      </c>
      <c r="B710" s="5">
        <f>IFERROR(__xludf.DUMMYFUNCTION("""COMPUTED_VALUE"""),5874.5)</f>
        <v>5874.5</v>
      </c>
    </row>
    <row r="711">
      <c r="A711" s="4">
        <f>IFERROR(__xludf.DUMMYFUNCTION("""COMPUTED_VALUE"""),45981.64583333333)</f>
        <v>45981.64583</v>
      </c>
      <c r="B711" s="5">
        <f>IFERROR(__xludf.DUMMYFUNCTION("""COMPUTED_VALUE"""),5819.0)</f>
        <v>5819</v>
      </c>
    </row>
    <row r="712">
      <c r="A712" s="4">
        <f>IFERROR(__xludf.DUMMYFUNCTION("""COMPUTED_VALUE"""),45982.64583333333)</f>
        <v>45982.64583</v>
      </c>
      <c r="B712" s="5">
        <f>IFERROR(__xludf.DUMMYFUNCTION("""COMPUTED_VALUE"""),5813.0)</f>
        <v>5813</v>
      </c>
    </row>
    <row r="713">
      <c r="A713" s="4">
        <f>IFERROR(__xludf.DUMMYFUNCTION("""COMPUTED_VALUE"""),45985.64583333333)</f>
        <v>45985.64583</v>
      </c>
      <c r="B713" s="5">
        <f>IFERROR(__xludf.DUMMYFUNCTION("""COMPUTED_VALUE"""),5815.5)</f>
        <v>5815.5</v>
      </c>
    </row>
    <row r="714">
      <c r="A714" s="4">
        <f>IFERROR(__xludf.DUMMYFUNCTION("""COMPUTED_VALUE"""),45986.64583333333)</f>
        <v>45986.64583</v>
      </c>
      <c r="B714" s="5">
        <f>IFERROR(__xludf.DUMMYFUNCTION("""COMPUTED_VALUE"""),5867.0)</f>
        <v>5867</v>
      </c>
    </row>
    <row r="715">
      <c r="A715" s="4">
        <f>IFERROR(__xludf.DUMMYFUNCTION("""COMPUTED_VALUE"""),45987.64583333333)</f>
        <v>45987.64583</v>
      </c>
      <c r="B715" s="5">
        <f>IFERROR(__xludf.DUMMYFUNCTION("""COMPUTED_VALUE"""),5880.5)</f>
        <v>5880.5</v>
      </c>
    </row>
    <row r="716">
      <c r="A716" s="4">
        <f>IFERROR(__xludf.DUMMYFUNCTION("""COMPUTED_VALUE"""),45988.64583333333)</f>
        <v>45988.64583</v>
      </c>
      <c r="B716" s="5">
        <f>IFERROR(__xludf.DUMMYFUNCTION("""COMPUTED_VALUE"""),5826.5)</f>
        <v>5826.5</v>
      </c>
    </row>
    <row r="717">
      <c r="A717" s="4">
        <f>IFERROR(__xludf.DUMMYFUNCTION("""COMPUTED_VALUE"""),45989.64583333333)</f>
        <v>45989.64583</v>
      </c>
      <c r="B717" s="5">
        <f>IFERROR(__xludf.DUMMYFUNCTION("""COMPUTED_VALUE"""),5846.0)</f>
        <v>5846</v>
      </c>
    </row>
    <row r="718">
      <c r="A718" s="4">
        <f>IFERROR(__xludf.DUMMYFUNCTION("""COMPUTED_VALUE"""),45992.64583333333)</f>
        <v>45992.64583</v>
      </c>
      <c r="B718" s="5">
        <f>IFERROR(__xludf.DUMMYFUNCTION("""COMPUTED_VALUE"""),5813.5)</f>
        <v>5813.5</v>
      </c>
    </row>
    <row r="719">
      <c r="A719" s="4">
        <f>IFERROR(__xludf.DUMMYFUNCTION("""COMPUTED_VALUE"""),45993.64583333333)</f>
        <v>45993.64583</v>
      </c>
      <c r="B719" s="5">
        <f>IFERROR(__xludf.DUMMYFUNCTION("""COMPUTED_VALUE"""),5875.5)</f>
        <v>5875.5</v>
      </c>
    </row>
    <row r="720">
      <c r="A720" s="4">
        <f>IFERROR(__xludf.DUMMYFUNCTION("""COMPUTED_VALUE"""),45994.64583333333)</f>
        <v>45994.64583</v>
      </c>
      <c r="B720" s="5">
        <f>IFERROR(__xludf.DUMMYFUNCTION("""COMPUTED_VALUE"""),5824.5)</f>
        <v>5824.5</v>
      </c>
    </row>
    <row r="721">
      <c r="A721" s="4">
        <f>IFERROR(__xludf.DUMMYFUNCTION("""COMPUTED_VALUE"""),45995.64583333333)</f>
        <v>45995.64583</v>
      </c>
      <c r="B721" s="5">
        <f>IFERROR(__xludf.DUMMYFUNCTION("""COMPUTED_VALUE"""),5876.5)</f>
        <v>5876.5</v>
      </c>
    </row>
    <row r="722">
      <c r="A722" s="4">
        <f>IFERROR(__xludf.DUMMYFUNCTION("""COMPUTED_VALUE"""),45996.64583333333)</f>
        <v>45996.64583</v>
      </c>
      <c r="B722" s="5">
        <f>IFERROR(__xludf.DUMMYFUNCTION("""COMPUTED_VALUE"""),5961.0)</f>
        <v>5961</v>
      </c>
    </row>
    <row r="723">
      <c r="A723" s="4">
        <f>IFERROR(__xludf.DUMMYFUNCTION("""COMPUTED_VALUE"""),45999.64583333333)</f>
        <v>45999.64583</v>
      </c>
      <c r="B723" s="5">
        <f>IFERROR(__xludf.DUMMYFUNCTION("""COMPUTED_VALUE"""),5847.5)</f>
        <v>5847.5</v>
      </c>
    </row>
    <row r="724">
      <c r="A724" s="4">
        <f>IFERROR(__xludf.DUMMYFUNCTION("""COMPUTED_VALUE"""),46000.64583333333)</f>
        <v>46000.64583</v>
      </c>
      <c r="B724" s="5">
        <f>IFERROR(__xludf.DUMMYFUNCTION("""COMPUTED_VALUE"""),5884.0)</f>
        <v>5884</v>
      </c>
    </row>
    <row r="725">
      <c r="A725" s="4">
        <f>IFERROR(__xludf.DUMMYFUNCTION("""COMPUTED_VALUE"""),46001.64583333333)</f>
        <v>46001.64583</v>
      </c>
      <c r="B725" s="5">
        <f>IFERROR(__xludf.DUMMYFUNCTION("""COMPUTED_VALUE"""),5828.5)</f>
        <v>5828.5</v>
      </c>
    </row>
    <row r="726">
      <c r="A726" s="4">
        <f>IFERROR(__xludf.DUMMYFUNCTION("""COMPUTED_VALUE"""),46002.64583333333)</f>
        <v>46002.64583</v>
      </c>
      <c r="B726" s="5">
        <f>IFERROR(__xludf.DUMMYFUNCTION("""COMPUTED_VALUE"""),5847.0)</f>
        <v>5847</v>
      </c>
    </row>
    <row r="727">
      <c r="A727" s="4">
        <f>IFERROR(__xludf.DUMMYFUNCTION("""COMPUTED_VALUE"""),46003.64583333333)</f>
        <v>46003.64583</v>
      </c>
      <c r="B727" s="5">
        <f>IFERROR(__xludf.DUMMYFUNCTION("""COMPUTED_VALUE"""),5915.5)</f>
        <v>5915.5</v>
      </c>
    </row>
    <row r="728">
      <c r="A728" s="4">
        <f>IFERROR(__xludf.DUMMYFUNCTION("""COMPUTED_VALUE"""),46006.64583333333)</f>
        <v>46006.64583</v>
      </c>
      <c r="B728" s="5">
        <f>IFERROR(__xludf.DUMMYFUNCTION("""COMPUTED_VALUE"""),6038.0)</f>
        <v>6038</v>
      </c>
    </row>
    <row r="729">
      <c r="A729" s="4">
        <f>IFERROR(__xludf.DUMMYFUNCTION("""COMPUTED_VALUE"""),46007.64583333333)</f>
        <v>46007.64583</v>
      </c>
      <c r="B729" s="5">
        <f>IFERROR(__xludf.DUMMYFUNCTION("""COMPUTED_VALUE"""),6066.0)</f>
        <v>6066</v>
      </c>
    </row>
    <row r="730">
      <c r="A730" s="4">
        <f>IFERROR(__xludf.DUMMYFUNCTION("""COMPUTED_VALUE"""),46008.64583333333)</f>
        <v>46008.64583</v>
      </c>
      <c r="B730" s="5">
        <f>IFERROR(__xludf.DUMMYFUNCTION("""COMPUTED_VALUE"""),6096.0)</f>
        <v>6096</v>
      </c>
    </row>
    <row r="731">
      <c r="A731" s="4">
        <f>IFERROR(__xludf.DUMMYFUNCTION("""COMPUTED_VALUE"""),46009.64583333333)</f>
        <v>46009.64583</v>
      </c>
      <c r="B731" s="5">
        <f>IFERROR(__xludf.DUMMYFUNCTION("""COMPUTED_VALUE"""),6040.5)</f>
        <v>6040.5</v>
      </c>
    </row>
    <row r="732">
      <c r="A732" s="4">
        <f>IFERROR(__xludf.DUMMYFUNCTION("""COMPUTED_VALUE"""),46010.64583333333)</f>
        <v>46010.64583</v>
      </c>
      <c r="B732" s="5">
        <f>IFERROR(__xludf.DUMMYFUNCTION("""COMPUTED_VALUE"""),6103.0)</f>
        <v>6103</v>
      </c>
    </row>
    <row r="733">
      <c r="A733" s="4">
        <f>IFERROR(__xludf.DUMMYFUNCTION("""COMPUTED_VALUE"""),46013.64583333333)</f>
        <v>46013.64583</v>
      </c>
      <c r="B733" s="5">
        <f>IFERROR(__xludf.DUMMYFUNCTION("""COMPUTED_VALUE"""),6083.0)</f>
        <v>6083</v>
      </c>
    </row>
    <row r="734">
      <c r="A734" s="4">
        <f>IFERROR(__xludf.DUMMYFUNCTION("""COMPUTED_VALUE"""),46014.64583333333)</f>
        <v>46014.64583</v>
      </c>
      <c r="B734" s="5">
        <f>IFERROR(__xludf.DUMMYFUNCTION("""COMPUTED_VALUE"""),6061.0)</f>
        <v>6061</v>
      </c>
    </row>
    <row r="735">
      <c r="A735" s="4">
        <f>IFERROR(__xludf.DUMMYFUNCTION("""COMPUTED_VALUE"""),46015.64583333333)</f>
        <v>46015.64583</v>
      </c>
      <c r="B735" s="5">
        <f>IFERROR(__xludf.DUMMYFUNCTION("""COMPUTED_VALUE"""),6030.0)</f>
        <v>6030</v>
      </c>
    </row>
    <row r="736">
      <c r="A736" s="4">
        <f>IFERROR(__xludf.DUMMYFUNCTION("""COMPUTED_VALUE"""),46017.64583333333)</f>
        <v>46017.64583</v>
      </c>
      <c r="B736" s="5">
        <f>IFERROR(__xludf.DUMMYFUNCTION("""COMPUTED_VALUE"""),6032.5)</f>
        <v>6032.5</v>
      </c>
    </row>
    <row r="737">
      <c r="A737" s="4">
        <f>IFERROR(__xludf.DUMMYFUNCTION("""COMPUTED_VALUE"""),46020.64583333333)</f>
        <v>46020.64583</v>
      </c>
      <c r="B737" s="5">
        <f>IFERROR(__xludf.DUMMYFUNCTION("""COMPUTED_VALUE"""),6041.5)</f>
        <v>6041.5</v>
      </c>
    </row>
    <row r="738">
      <c r="A738" s="4">
        <f>IFERROR(__xludf.DUMMYFUNCTION("""COMPUTED_VALUE"""),46021.64583333333)</f>
        <v>46021.64583</v>
      </c>
      <c r="B738" s="5">
        <f>IFERROR(__xludf.DUMMYFUNCTION("""COMPUTED_VALUE"""),6013.0)</f>
        <v>6013</v>
      </c>
    </row>
    <row r="739">
      <c r="A739" s="4">
        <f>IFERROR(__xludf.DUMMYFUNCTION("""COMPUTED_VALUE"""),46022.64583333333)</f>
        <v>46022.64583</v>
      </c>
      <c r="B739" s="5">
        <f>IFERROR(__xludf.DUMMYFUNCTION("""COMPUTED_VALUE"""),6031.0)</f>
        <v>6031</v>
      </c>
    </row>
    <row r="740">
      <c r="A740" s="4">
        <f>IFERROR(__xludf.DUMMYFUNCTION("""COMPUTED_VALUE"""),46023.64583333333)</f>
        <v>46023.64583</v>
      </c>
      <c r="B740" s="5">
        <f>IFERROR(__xludf.DUMMYFUNCTION("""COMPUTED_VALUE"""),6009.5)</f>
        <v>6009.5</v>
      </c>
    </row>
    <row r="741">
      <c r="A741" s="4">
        <f>IFERROR(__xludf.DUMMYFUNCTION("""COMPUTED_VALUE"""),46024.64583333333)</f>
        <v>46024.64583</v>
      </c>
      <c r="B741" s="5">
        <f>IFERROR(__xludf.DUMMYFUNCTION("""COMPUTED_VALUE"""),5984.5)</f>
        <v>5984.5</v>
      </c>
    </row>
    <row r="742">
      <c r="A742" s="4">
        <f>IFERROR(__xludf.DUMMYFUNCTION("""COMPUTED_VALUE"""),46027.64583333333)</f>
        <v>46027.64583</v>
      </c>
      <c r="B742" s="5">
        <f>IFERROR(__xludf.DUMMYFUNCTION("""COMPUTED_VALUE"""),6026.5)</f>
        <v>6026.5</v>
      </c>
    </row>
    <row r="743">
      <c r="A743" s="4">
        <f>IFERROR(__xludf.DUMMYFUNCTION("""COMPUTED_VALUE"""),46028.64583333333)</f>
        <v>46028.64583</v>
      </c>
      <c r="B743" s="5">
        <f>IFERROR(__xludf.DUMMYFUNCTION("""COMPUTED_VALUE"""),6129.5)</f>
        <v>6129.5</v>
      </c>
    </row>
    <row r="744">
      <c r="A744" s="4">
        <f>IFERROR(__xludf.DUMMYFUNCTION("""COMPUTED_VALUE"""),46029.64583333333)</f>
        <v>46029.64583</v>
      </c>
      <c r="B744" s="5">
        <f>IFERROR(__xludf.DUMMYFUNCTION("""COMPUTED_VALUE"""),6185.0)</f>
        <v>6185</v>
      </c>
    </row>
    <row r="745">
      <c r="A745" s="4">
        <f>IFERROR(__xludf.DUMMYFUNCTION("""COMPUTED_VALUE"""),46030.64583333333)</f>
        <v>46030.64583</v>
      </c>
      <c r="B745" s="5">
        <f>IFERROR(__xludf.DUMMYFUNCTION("""COMPUTED_VALUE"""),6033.5)</f>
        <v>6033.5</v>
      </c>
    </row>
    <row r="746">
      <c r="A746" s="4">
        <f>IFERROR(__xludf.DUMMYFUNCTION("""COMPUTED_VALUE"""),46031.64583333333)</f>
        <v>46031.64583</v>
      </c>
      <c r="B746" s="5">
        <f>IFERROR(__xludf.DUMMYFUNCTION("""COMPUTED_VALUE"""),5977.5)</f>
        <v>5977.5</v>
      </c>
    </row>
    <row r="747">
      <c r="A747" s="4">
        <f>IFERROR(__xludf.DUMMYFUNCTION("""COMPUTED_VALUE"""),46034.64583333333)</f>
        <v>46034.64583</v>
      </c>
      <c r="B747" s="5">
        <f>IFERROR(__xludf.DUMMYFUNCTION("""COMPUTED_VALUE"""),5943.5)</f>
        <v>5943.5</v>
      </c>
    </row>
    <row r="748">
      <c r="A748" s="4">
        <f>IFERROR(__xludf.DUMMYFUNCTION("""COMPUTED_VALUE"""),46035.64583333333)</f>
        <v>46035.64583</v>
      </c>
      <c r="B748" s="5">
        <f>IFERROR(__xludf.DUMMYFUNCTION("""COMPUTED_VALUE"""),5918.0)</f>
        <v>5918</v>
      </c>
    </row>
    <row r="749">
      <c r="A749" s="4">
        <f>IFERROR(__xludf.DUMMYFUNCTION("""COMPUTED_VALUE"""),46036.64583333333)</f>
        <v>46036.64583</v>
      </c>
      <c r="B749" s="5">
        <f>IFERROR(__xludf.DUMMYFUNCTION("""COMPUTED_VALUE"""),5906.5)</f>
        <v>5906.5</v>
      </c>
    </row>
    <row r="750">
      <c r="A750" s="4">
        <f>IFERROR(__xludf.DUMMYFUNCTION("""COMPUTED_VALUE"""),46038.64583333333)</f>
        <v>46038.64583</v>
      </c>
      <c r="B750" s="5">
        <f>IFERROR(__xludf.DUMMYFUNCTION("""COMPUTED_VALUE"""),5898.5)</f>
        <v>5898.5</v>
      </c>
    </row>
    <row r="751">
      <c r="A751" s="4">
        <f>IFERROR(__xludf.DUMMYFUNCTION("""COMPUTED_VALUE"""),46041.64583333333)</f>
        <v>46041.64583</v>
      </c>
      <c r="B751" s="5">
        <f>IFERROR(__xludf.DUMMYFUNCTION("""COMPUTED_VALUE"""),5943.5)</f>
        <v>5943.5</v>
      </c>
    </row>
    <row r="752">
      <c r="A752" s="4">
        <f>IFERROR(__xludf.DUMMYFUNCTION("""COMPUTED_VALUE"""),46042.64583333333)</f>
        <v>46042.64583</v>
      </c>
      <c r="B752" s="5">
        <f>IFERROR(__xludf.DUMMYFUNCTION("""COMPUTED_VALUE"""),5884.0)</f>
        <v>5884</v>
      </c>
    </row>
    <row r="753">
      <c r="A753" s="4">
        <f>IFERROR(__xludf.DUMMYFUNCTION("""COMPUTED_VALUE"""),46043.64583333333)</f>
        <v>46043.64583</v>
      </c>
      <c r="B753" s="5">
        <f>IFERROR(__xludf.DUMMYFUNCTION("""COMPUTED_VALUE"""),5802.5)</f>
        <v>5802.5</v>
      </c>
    </row>
    <row r="754">
      <c r="A754" s="4">
        <f>IFERROR(__xludf.DUMMYFUNCTION("""COMPUTED_VALUE"""),46044.64583333333)</f>
        <v>46044.64583</v>
      </c>
      <c r="B754" s="5">
        <f>IFERROR(__xludf.DUMMYFUNCTION("""COMPUTED_VALUE"""),5932.0)</f>
        <v>5932</v>
      </c>
    </row>
    <row r="755">
      <c r="A755" s="4">
        <f>IFERROR(__xludf.DUMMYFUNCTION("""COMPUTED_VALUE"""),46045.64583333333)</f>
        <v>46045.64583</v>
      </c>
      <c r="B755" s="5">
        <f>IFERROR(__xludf.DUMMYFUNCTION("""COMPUTED_VALUE"""),5835.0)</f>
        <v>5835</v>
      </c>
    </row>
    <row r="756">
      <c r="A756" s="4">
        <f>IFERROR(__xludf.DUMMYFUNCTION("""COMPUTED_VALUE"""),46049.64583333333)</f>
        <v>46049.64583</v>
      </c>
      <c r="B756" s="5">
        <f>IFERROR(__xludf.DUMMYFUNCTION("""COMPUTED_VALUE"""),5886.0)</f>
        <v>5886</v>
      </c>
    </row>
    <row r="757">
      <c r="A757" s="4">
        <f>IFERROR(__xludf.DUMMYFUNCTION("""COMPUTED_VALUE"""),46050.64583333333)</f>
        <v>46050.64583</v>
      </c>
      <c r="B757" s="5">
        <f>IFERROR(__xludf.DUMMYFUNCTION("""COMPUTED_VALUE"""),5748.5)</f>
        <v>5748.5</v>
      </c>
    </row>
    <row r="758">
      <c r="A758" s="4">
        <f>IFERROR(__xludf.DUMMYFUNCTION("""COMPUTED_VALUE"""),46051.64583333333)</f>
        <v>46051.64583</v>
      </c>
      <c r="B758" s="5">
        <f>IFERROR(__xludf.DUMMYFUNCTION("""COMPUTED_VALUE"""),5723.0)</f>
        <v>5723</v>
      </c>
    </row>
    <row r="759">
      <c r="A759" s="4">
        <f>IFERROR(__xludf.DUMMYFUNCTION("""COMPUTED_VALUE"""),46052.64583333333)</f>
        <v>46052.64583</v>
      </c>
      <c r="B759" s="5">
        <f>IFERROR(__xludf.DUMMYFUNCTION("""COMPUTED_VALUE"""),5860.5)</f>
        <v>5860.5</v>
      </c>
    </row>
    <row r="760">
      <c r="A760" s="4">
        <f>IFERROR(__xludf.DUMMYFUNCTION("""COMPUTED_VALUE"""),46055.64583333333)</f>
        <v>46055.64583</v>
      </c>
      <c r="B760" s="5">
        <f>IFERROR(__xludf.DUMMYFUNCTION("""COMPUTED_VALUE"""),5888.5)</f>
        <v>5888.5</v>
      </c>
    </row>
    <row r="761">
      <c r="A761" s="4">
        <f>IFERROR(__xludf.DUMMYFUNCTION("""COMPUTED_VALUE"""),46056.64583333333)</f>
        <v>46056.64583</v>
      </c>
      <c r="B761" s="5">
        <f>IFERROR(__xludf.DUMMYFUNCTION("""COMPUTED_VALUE"""),5882.0)</f>
        <v>5882</v>
      </c>
    </row>
    <row r="762">
      <c r="A762" s="4">
        <f>IFERROR(__xludf.DUMMYFUNCTION("""COMPUTED_VALUE"""),46057.64583333333)</f>
        <v>46057.64583</v>
      </c>
      <c r="B762" s="5">
        <f>IFERROR(__xludf.DUMMYFUNCTION("""COMPUTED_VALUE"""),5879.0)</f>
        <v>5879</v>
      </c>
    </row>
    <row r="763">
      <c r="A763" s="4">
        <f>IFERROR(__xludf.DUMMYFUNCTION("""COMPUTED_VALUE"""),46058.64583333333)</f>
        <v>46058.64583</v>
      </c>
      <c r="B763" s="5">
        <f>IFERROR(__xludf.DUMMYFUNCTION("""COMPUTED_VALUE"""),5870.5)</f>
        <v>5870.5</v>
      </c>
    </row>
    <row r="764">
      <c r="A764" s="4">
        <f>IFERROR(__xludf.DUMMYFUNCTION("""COMPUTED_VALUE"""),46059.64583333333)</f>
        <v>46059.64583</v>
      </c>
      <c r="B764" s="5">
        <f>IFERROR(__xludf.DUMMYFUNCTION("""COMPUTED_VALUE"""),5911.0)</f>
        <v>5911</v>
      </c>
    </row>
    <row r="765">
      <c r="A765" s="4">
        <f>IFERROR(__xludf.DUMMYFUNCTION("""COMPUTED_VALUE"""),46062.64583333333)</f>
        <v>46062.64583</v>
      </c>
      <c r="B765" s="5">
        <f>IFERROR(__xludf.DUMMYFUNCTION("""COMPUTED_VALUE"""),5843.0)</f>
        <v>5843</v>
      </c>
    </row>
    <row r="766">
      <c r="A766" s="4">
        <f>IFERROR(__xludf.DUMMYFUNCTION("""COMPUTED_VALUE"""),46063.64583333333)</f>
        <v>46063.64583</v>
      </c>
      <c r="B766" s="5">
        <f>IFERROR(__xludf.DUMMYFUNCTION("""COMPUTED_VALUE"""),5873.5)</f>
        <v>5873.5</v>
      </c>
    </row>
    <row r="767">
      <c r="A767" s="4">
        <f>IFERROR(__xludf.DUMMYFUNCTION("""COMPUTED_VALUE"""),46064.64583333333)</f>
        <v>46064.64583</v>
      </c>
      <c r="B767" s="5">
        <f>IFERROR(__xludf.DUMMYFUNCTION("""COMPUTED_VALUE"""),6019.0)</f>
        <v>6019</v>
      </c>
    </row>
    <row r="768">
      <c r="A768" s="4">
        <f>IFERROR(__xludf.DUMMYFUNCTION("""COMPUTED_VALUE"""),46065.64583333333)</f>
        <v>46065.64583</v>
      </c>
      <c r="B768" s="5">
        <f>IFERROR(__xludf.DUMMYFUNCTION("""COMPUTED_VALUE"""),6102.0)</f>
        <v>6102</v>
      </c>
    </row>
    <row r="769">
      <c r="A769" s="4">
        <f>IFERROR(__xludf.DUMMYFUNCTION("""COMPUTED_VALUE"""),46066.64583333333)</f>
        <v>46066.64583</v>
      </c>
      <c r="B769" s="5">
        <f>IFERROR(__xludf.DUMMYFUNCTION("""COMPUTED_VALUE"""),5980.5)</f>
        <v>5980.5</v>
      </c>
    </row>
    <row r="770">
      <c r="A770" s="4">
        <f>IFERROR(__xludf.DUMMYFUNCTION("""COMPUTED_VALUE"""),46069.64583333333)</f>
        <v>46069.64583</v>
      </c>
      <c r="B770" s="5">
        <f>IFERROR(__xludf.DUMMYFUNCTION("""COMPUTED_VALUE"""),6106.0)</f>
        <v>6106</v>
      </c>
    </row>
    <row r="771">
      <c r="A771" s="4">
        <f>IFERROR(__xludf.DUMMYFUNCTION("""COMPUTED_VALUE"""),46070.64583333333)</f>
        <v>46070.64583</v>
      </c>
      <c r="B771" s="5">
        <f>IFERROR(__xludf.DUMMYFUNCTION("""COMPUTED_VALUE"""),6145.5)</f>
        <v>6145.5</v>
      </c>
    </row>
    <row r="772">
      <c r="A772" s="4">
        <f>IFERROR(__xludf.DUMMYFUNCTION("""COMPUTED_VALUE"""),46071.64583333333)</f>
        <v>46071.64583</v>
      </c>
      <c r="B772" s="5">
        <f>IFERROR(__xludf.DUMMYFUNCTION("""COMPUTED_VALUE"""),6176.0)</f>
        <v>6176</v>
      </c>
    </row>
    <row r="773">
      <c r="A773" s="4">
        <f>IFERROR(__xludf.DUMMYFUNCTION("""COMPUTED_VALUE"""),46072.64583333333)</f>
        <v>46072.64583</v>
      </c>
      <c r="B773" s="5">
        <f>IFERROR(__xludf.DUMMYFUNCTION("""COMPUTED_VALUE"""),6108.5)</f>
        <v>6108.5</v>
      </c>
    </row>
    <row r="774">
      <c r="A774" s="4">
        <f>IFERROR(__xludf.DUMMYFUNCTION("""COMPUTED_VALUE"""),46073.64583333333)</f>
        <v>46073.64583</v>
      </c>
      <c r="B774" s="5">
        <f>IFERROR(__xludf.DUMMYFUNCTION("""COMPUTED_VALUE"""),6098.5)</f>
        <v>6098.5</v>
      </c>
    </row>
    <row r="775">
      <c r="A775" s="4">
        <f>IFERROR(__xludf.DUMMYFUNCTION("""COMPUTED_VALUE"""),46076.64583333333)</f>
        <v>46076.64583</v>
      </c>
      <c r="B775" s="5">
        <f>IFERROR(__xludf.DUMMYFUNCTION("""COMPUTED_VALUE"""),6122.5)</f>
        <v>6122.5</v>
      </c>
    </row>
    <row r="776">
      <c r="A776" s="4">
        <f>IFERROR(__xludf.DUMMYFUNCTION("""COMPUTED_VALUE"""),46077.64583333333)</f>
        <v>46077.64583</v>
      </c>
      <c r="B776" s="5">
        <f>IFERROR(__xludf.DUMMYFUNCTION("""COMPUTED_VALUE"""),6162.5)</f>
        <v>6162.5</v>
      </c>
    </row>
    <row r="777">
      <c r="A777" s="4">
        <f>IFERROR(__xludf.DUMMYFUNCTION("""COMPUTED_VALUE"""),46078.64583333333)</f>
        <v>46078.64583</v>
      </c>
      <c r="B777" s="5">
        <f>IFERROR(__xludf.DUMMYFUNCTION("""COMPUTED_VALUE"""),6158.0)</f>
        <v>6158</v>
      </c>
    </row>
    <row r="778">
      <c r="A778" s="4">
        <f>IFERROR(__xludf.DUMMYFUNCTION("""COMPUTED_VALUE"""),46079.64583333333)</f>
        <v>46079.64583</v>
      </c>
      <c r="B778" s="5">
        <f>IFERROR(__xludf.DUMMYFUNCTION("""COMPUTED_VALUE"""),6137.0)</f>
        <v>6137</v>
      </c>
    </row>
    <row r="779">
      <c r="A779" s="4">
        <f>IFERROR(__xludf.DUMMYFUNCTION("""COMPUTED_VALUE"""),46080.64583333333)</f>
        <v>46080.64583</v>
      </c>
      <c r="B779" s="5">
        <f>IFERROR(__xludf.DUMMYFUNCTION("""COMPUTED_VALUE"""),6002.5)</f>
        <v>6002.5</v>
      </c>
    </row>
    <row r="780">
      <c r="A780" s="4">
        <f>IFERROR(__xludf.DUMMYFUNCTION("""COMPUTED_VALUE"""),46083.64583333333)</f>
        <v>46083.64583</v>
      </c>
      <c r="B780" s="5">
        <f>IFERROR(__xludf.DUMMYFUNCTION("""COMPUTED_VALUE"""),5959.0)</f>
        <v>5959</v>
      </c>
    </row>
    <row r="781">
      <c r="A781" s="4">
        <f>IFERROR(__xludf.DUMMYFUNCTION("""COMPUTED_VALUE"""),46085.64583333333)</f>
        <v>46085.64583</v>
      </c>
      <c r="B781" s="5">
        <f>IFERROR(__xludf.DUMMYFUNCTION("""COMPUTED_VALUE"""),5889.5)</f>
        <v>5889.5</v>
      </c>
    </row>
    <row r="782">
      <c r="A782" s="4">
        <f>IFERROR(__xludf.DUMMYFUNCTION("""COMPUTED_VALUE"""),46086.64583333333)</f>
        <v>46086.64583</v>
      </c>
      <c r="B782" s="5">
        <f>IFERROR(__xludf.DUMMYFUNCTION("""COMPUTED_VALUE"""),5963.0)</f>
        <v>5963</v>
      </c>
    </row>
    <row r="783">
      <c r="A783" s="4">
        <f>IFERROR(__xludf.DUMMYFUNCTION("""COMPUTED_VALUE"""),46087.64583333333)</f>
        <v>46087.64583</v>
      </c>
      <c r="B783" s="5">
        <f>IFERROR(__xludf.DUMMYFUNCTION("""COMPUTED_VALUE"""),5983.0)</f>
        <v>5983</v>
      </c>
    </row>
    <row r="784">
      <c r="A784" s="4">
        <f>IFERROR(__xludf.DUMMYFUNCTION("""COMPUTED_VALUE"""),46090.64583333333)</f>
        <v>46090.64583</v>
      </c>
      <c r="B784" s="5">
        <f>IFERROR(__xludf.DUMMYFUNCTION("""COMPUTED_VALUE"""),5890.0)</f>
        <v>5890</v>
      </c>
    </row>
    <row r="785">
      <c r="A785" s="4">
        <f>IFERROR(__xludf.DUMMYFUNCTION("""COMPUTED_VALUE"""),46091.64583333333)</f>
        <v>46091.64583</v>
      </c>
      <c r="B785" s="5">
        <f>IFERROR(__xludf.DUMMYFUNCTION("""COMPUTED_VALUE"""),5968.0)</f>
        <v>5968</v>
      </c>
    </row>
    <row r="786">
      <c r="A786" s="4">
        <f>IFERROR(__xludf.DUMMYFUNCTION("""COMPUTED_VALUE"""),46092.64583333333)</f>
        <v>46092.64583</v>
      </c>
      <c r="B786" s="5">
        <f>IFERROR(__xludf.DUMMYFUNCTION("""COMPUTED_VALUE"""),5921.5)</f>
        <v>5921.5</v>
      </c>
    </row>
    <row r="787">
      <c r="A787" s="4">
        <f>IFERROR(__xludf.DUMMYFUNCTION("""COMPUTED_VALUE"""),46093.64583333333)</f>
        <v>46093.64583</v>
      </c>
      <c r="B787" s="5">
        <f>IFERROR(__xludf.DUMMYFUNCTION("""COMPUTED_VALUE"""),5787.0)</f>
        <v>5787</v>
      </c>
    </row>
    <row r="788">
      <c r="A788" s="4">
        <f>IFERROR(__xludf.DUMMYFUNCTION("""COMPUTED_VALUE"""),46094.64583333333)</f>
        <v>46094.64583</v>
      </c>
      <c r="B788" s="5">
        <f>IFERROR(__xludf.DUMMYFUNCTION("""COMPUTED_VALUE"""),5808.5)</f>
        <v>5808.5</v>
      </c>
    </row>
    <row r="789">
      <c r="A789" s="4">
        <f>IFERROR(__xludf.DUMMYFUNCTION("""COMPUTED_VALUE"""),46097.64583333333)</f>
        <v>46097.64583</v>
      </c>
      <c r="B789" s="5">
        <f>IFERROR(__xludf.DUMMYFUNCTION("""COMPUTED_VALUE"""),5842.0)</f>
        <v>5842</v>
      </c>
    </row>
    <row r="790">
      <c r="A790" s="4">
        <f>IFERROR(__xludf.DUMMYFUNCTION("""COMPUTED_VALUE"""),46098.64583333333)</f>
        <v>46098.64583</v>
      </c>
      <c r="B790" s="5">
        <f>IFERROR(__xludf.DUMMYFUNCTION("""COMPUTED_VALUE"""),5857.5)</f>
        <v>5857.5</v>
      </c>
    </row>
    <row r="791">
      <c r="A791" s="4">
        <f>IFERROR(__xludf.DUMMYFUNCTION("""COMPUTED_VALUE"""),46099.64583333333)</f>
        <v>46099.64583</v>
      </c>
      <c r="B791" s="5">
        <f>IFERROR(__xludf.DUMMYFUNCTION("""COMPUTED_VALUE"""),5885.0)</f>
        <v>5885</v>
      </c>
    </row>
    <row r="792">
      <c r="A792" s="4">
        <f>IFERROR(__xludf.DUMMYFUNCTION("""COMPUTED_VALUE"""),46100.64583333333)</f>
        <v>46100.64583</v>
      </c>
      <c r="B792" s="5">
        <f>IFERROR(__xludf.DUMMYFUNCTION("""COMPUTED_VALUE"""),5673.5)</f>
        <v>5673.5</v>
      </c>
    </row>
    <row r="793">
      <c r="A793" s="4">
        <f>IFERROR(__xludf.DUMMYFUNCTION("""COMPUTED_VALUE"""),46101.64583333333)</f>
        <v>46101.64583</v>
      </c>
      <c r="B793" s="5">
        <f>IFERROR(__xludf.DUMMYFUNCTION("""COMPUTED_VALUE"""),5618.5)</f>
        <v>5618.5</v>
      </c>
    </row>
    <row r="794">
      <c r="A794" s="4">
        <f>IFERROR(__xludf.DUMMYFUNCTION("""COMPUTED_VALUE"""),46104.64583333333)</f>
        <v>46104.64583</v>
      </c>
      <c r="B794" s="5">
        <f>IFERROR(__xludf.DUMMYFUNCTION("""COMPUTED_VALUE"""),5490.0)</f>
        <v>5490</v>
      </c>
    </row>
    <row r="795">
      <c r="A795" s="4">
        <f>IFERROR(__xludf.DUMMYFUNCTION("""COMPUTED_VALUE"""),46105.64583333333)</f>
        <v>46105.64583</v>
      </c>
      <c r="B795" s="5">
        <f>IFERROR(__xludf.DUMMYFUNCTION("""COMPUTED_VALUE"""),5513.5)</f>
        <v>5513.5</v>
      </c>
    </row>
    <row r="796">
      <c r="A796" s="4">
        <f>IFERROR(__xludf.DUMMYFUNCTION("""COMPUTED_VALUE"""),46106.64583333333)</f>
        <v>46106.64583</v>
      </c>
      <c r="B796" s="5">
        <f>IFERROR(__xludf.DUMMYFUNCTION("""COMPUTED_VALUE"""),5647.0)</f>
        <v>5647</v>
      </c>
    </row>
    <row r="797">
      <c r="A797" s="4">
        <f>IFERROR(__xludf.DUMMYFUNCTION("""COMPUTED_VALUE"""),46108.64583333333)</f>
        <v>46108.64583</v>
      </c>
      <c r="B797" s="5">
        <f>IFERROR(__xludf.DUMMYFUNCTION("""COMPUTED_VALUE"""),5500.0)</f>
        <v>5500</v>
      </c>
    </row>
    <row r="798">
      <c r="A798" s="4">
        <f>IFERROR(__xludf.DUMMYFUNCTION("""COMPUTED_VALUE"""),46111.64583333333)</f>
        <v>46111.64583</v>
      </c>
      <c r="B798" s="5">
        <f>IFERROR(__xludf.DUMMYFUNCTION("""COMPUTED_VALUE"""),5423.0)</f>
        <v>5423</v>
      </c>
    </row>
    <row r="799">
      <c r="A799" s="4">
        <f>IFERROR(__xludf.DUMMYFUNCTION("""COMPUTED_VALUE"""),46113.64583333333)</f>
        <v>46113.64583</v>
      </c>
      <c r="B799" s="5">
        <f>IFERROR(__xludf.DUMMYFUNCTION("""COMPUTED_VALUE"""),5474.0)</f>
        <v>5474</v>
      </c>
    </row>
    <row r="800">
      <c r="A800" s="4">
        <f>IFERROR(__xludf.DUMMYFUNCTION("""COMPUTED_VALUE"""),46114.64583333333)</f>
        <v>46114.64583</v>
      </c>
      <c r="B800" s="5">
        <f>IFERROR(__xludf.DUMMYFUNCTION("""COMPUTED_VALUE"""),5442.0)</f>
        <v>5442</v>
      </c>
    </row>
    <row r="801">
      <c r="A801" s="4">
        <f>IFERROR(__xludf.DUMMYFUNCTION("""COMPUTED_VALUE"""),46118.64583333333)</f>
        <v>46118.64583</v>
      </c>
      <c r="B801" s="5">
        <f>IFERROR(__xludf.DUMMYFUNCTION("""COMPUTED_VALUE"""),5535.0)</f>
        <v>5535</v>
      </c>
    </row>
    <row r="802">
      <c r="A802" s="4">
        <f>IFERROR(__xludf.DUMMYFUNCTION("""COMPUTED_VALUE"""),46119.64583333333)</f>
        <v>46119.64583</v>
      </c>
      <c r="B802" s="5">
        <f>IFERROR(__xludf.DUMMYFUNCTION("""COMPUTED_VALUE"""),5542.0)</f>
        <v>5542</v>
      </c>
    </row>
    <row r="803">
      <c r="A803" s="4">
        <f>IFERROR(__xludf.DUMMYFUNCTION("""COMPUTED_VALUE"""),46120.64583333333)</f>
        <v>46120.64583</v>
      </c>
      <c r="B803" s="5">
        <f>IFERROR(__xludf.DUMMYFUNCTION("""COMPUTED_VALUE"""),5594.5)</f>
        <v>5594.5</v>
      </c>
    </row>
    <row r="804">
      <c r="A804" s="4">
        <f>IFERROR(__xludf.DUMMYFUNCTION("""COMPUTED_VALUE"""),46121.64583333333)</f>
        <v>46121.64583</v>
      </c>
      <c r="B804" s="5">
        <f>IFERROR(__xludf.DUMMYFUNCTION("""COMPUTED_VALUE"""),5475.0)</f>
        <v>5475</v>
      </c>
    </row>
    <row r="805">
      <c r="A805" s="4">
        <f>IFERROR(__xludf.DUMMYFUNCTION("""COMPUTED_VALUE"""),46122.64583333333)</f>
        <v>46122.64583</v>
      </c>
      <c r="B805" s="5">
        <f>IFERROR(__xludf.DUMMYFUNCTION("""COMPUTED_VALUE"""),5557.5)</f>
        <v>5557.5</v>
      </c>
    </row>
    <row r="806">
      <c r="A806" s="4">
        <f>IFERROR(__xludf.DUMMYFUNCTION("""COMPUTED_VALUE"""),46125.64583333333)</f>
        <v>46125.64583</v>
      </c>
      <c r="B806" s="5">
        <f>IFERROR(__xludf.DUMMYFUNCTION("""COMPUTED_VALUE"""),5589.0)</f>
        <v>5589</v>
      </c>
    </row>
    <row r="807">
      <c r="A807" s="4">
        <f>IFERROR(__xludf.DUMMYFUNCTION("""COMPUTED_VALUE"""),46127.64583333333)</f>
        <v>46127.64583</v>
      </c>
      <c r="B807" s="5">
        <f>IFERROR(__xludf.DUMMYFUNCTION("""COMPUTED_VALUE"""),5654.5)</f>
        <v>5654.5</v>
      </c>
    </row>
    <row r="808">
      <c r="A808" s="4">
        <f>IFERROR(__xludf.DUMMYFUNCTION("""COMPUTED_VALUE"""),46128.64583333333)</f>
        <v>46128.64583</v>
      </c>
      <c r="B808" s="5">
        <f>IFERROR(__xludf.DUMMYFUNCTION("""COMPUTED_VALUE"""),5586.0)</f>
        <v>5586</v>
      </c>
    </row>
    <row r="809">
      <c r="A809" s="4">
        <f>IFERROR(__xludf.DUMMYFUNCTION("""COMPUTED_VALUE"""),46129.64583333333)</f>
        <v>46129.64583</v>
      </c>
      <c r="B809" s="5">
        <f>IFERROR(__xludf.DUMMYFUNCTION("""COMPUTED_VALUE"""),5735.5)</f>
        <v>5735.5</v>
      </c>
    </row>
    <row r="810">
      <c r="A810" s="4">
        <f>IFERROR(__xludf.DUMMYFUNCTION("""COMPUTED_VALUE"""),46132.64583333333)</f>
        <v>46132.64583</v>
      </c>
      <c r="B810" s="5">
        <f>IFERROR(__xludf.DUMMYFUNCTION("""COMPUTED_VALUE"""),5700.0)</f>
        <v>5700</v>
      </c>
    </row>
    <row r="811">
      <c r="A811" s="4">
        <f>IFERROR(__xludf.DUMMYFUNCTION("""COMPUTED_VALUE"""),46133.64583333333)</f>
        <v>46133.64583</v>
      </c>
      <c r="B811" s="5">
        <f>IFERROR(__xludf.DUMMYFUNCTION("""COMPUTED_VALUE"""),5837.5)</f>
        <v>5837.5</v>
      </c>
    </row>
    <row r="812">
      <c r="A812" s="4">
        <f>IFERROR(__xludf.DUMMYFUNCTION("""COMPUTED_VALUE"""),46134.64583333333)</f>
        <v>46134.64583</v>
      </c>
      <c r="B812" s="5">
        <f>IFERROR(__xludf.DUMMYFUNCTION("""COMPUTED_VALUE"""),5729.5)</f>
        <v>5729.5</v>
      </c>
    </row>
    <row r="813">
      <c r="A813" s="4">
        <f>IFERROR(__xludf.DUMMYFUNCTION("""COMPUTED_VALUE"""),46135.64583333333)</f>
        <v>46135.64583</v>
      </c>
      <c r="B813" s="5">
        <f>IFERROR(__xludf.DUMMYFUNCTION("""COMPUTED_VALUE"""),5671.5)</f>
        <v>5671.5</v>
      </c>
    </row>
    <row r="814">
      <c r="A814" s="4">
        <f>IFERROR(__xludf.DUMMYFUNCTION("""COMPUTED_VALUE"""),46136.64583333333)</f>
        <v>46136.64583</v>
      </c>
      <c r="B814" s="5">
        <f>IFERROR(__xludf.DUMMYFUNCTION("""COMPUTED_VALUE"""),5730.5)</f>
        <v>5730.5</v>
      </c>
    </row>
    <row r="815">
      <c r="A815" s="4">
        <f>IFERROR(__xludf.DUMMYFUNCTION("""COMPUTED_VALUE"""),46139.64583333333)</f>
        <v>46139.64583</v>
      </c>
      <c r="B815" s="5">
        <f>IFERROR(__xludf.DUMMYFUNCTION("""COMPUTED_VALUE"""),5717.5)</f>
        <v>5717.5</v>
      </c>
    </row>
    <row r="816">
      <c r="A816" s="4">
        <f>IFERROR(__xludf.DUMMYFUNCTION("""COMPUTED_VALUE"""),46140.64583333333)</f>
        <v>46140.64583</v>
      </c>
      <c r="B816" s="5">
        <f>IFERROR(__xludf.DUMMYFUNCTION("""COMPUTED_VALUE"""),5662.0)</f>
        <v>5662</v>
      </c>
    </row>
    <row r="817">
      <c r="A817" s="4">
        <f>IFERROR(__xludf.DUMMYFUNCTION("""COMPUTED_VALUE"""),46141.64583333333)</f>
        <v>46141.64583</v>
      </c>
      <c r="B817" s="5">
        <f>IFERROR(__xludf.DUMMYFUNCTION("""COMPUTED_VALUE"""),5709.0)</f>
        <v>5709</v>
      </c>
    </row>
    <row r="818">
      <c r="A818" s="4">
        <f>IFERROR(__xludf.DUMMYFUNCTION("""COMPUTED_VALUE"""),46142.64583333333)</f>
        <v>46142.64583</v>
      </c>
      <c r="B818" s="5">
        <f>IFERROR(__xludf.DUMMYFUNCTION("""COMPUTED_VALUE"""),5726.0)</f>
        <v>5726</v>
      </c>
    </row>
    <row r="819">
      <c r="A819" s="4">
        <f>IFERROR(__xludf.DUMMYFUNCTION("""COMPUTED_VALUE"""),46146.64583333333)</f>
        <v>46146.64583</v>
      </c>
      <c r="B819" s="5">
        <f>IFERROR(__xludf.DUMMYFUNCTION("""COMPUTED_VALUE"""),5792.5)</f>
        <v>5792.5</v>
      </c>
    </row>
    <row r="820">
      <c r="A820" s="4">
        <f>IFERROR(__xludf.DUMMYFUNCTION("""COMPUTED_VALUE"""),46147.64583333333)</f>
        <v>46147.64583</v>
      </c>
      <c r="B820" s="5">
        <f>IFERROR(__xludf.DUMMYFUNCTION("""COMPUTED_VALUE"""),5834.5)</f>
        <v>5834.5</v>
      </c>
    </row>
    <row r="821">
      <c r="A821" s="4">
        <f>IFERROR(__xludf.DUMMYFUNCTION("""COMPUTED_VALUE"""),46148.64583333333)</f>
        <v>46148.64583</v>
      </c>
      <c r="B821" s="5">
        <f>IFERROR(__xludf.DUMMYFUNCTION("""COMPUTED_VALUE"""),5783.0)</f>
        <v>5783</v>
      </c>
    </row>
    <row r="822">
      <c r="A822" s="4">
        <f>IFERROR(__xludf.DUMMYFUNCTION("""COMPUTED_VALUE"""),46149.64583333333)</f>
        <v>46149.64583</v>
      </c>
      <c r="B822" s="5">
        <f>IFERROR(__xludf.DUMMYFUNCTION("""COMPUTED_VALUE"""),5814.0)</f>
        <v>5814</v>
      </c>
    </row>
    <row r="823">
      <c r="A823" s="4">
        <f>IFERROR(__xludf.DUMMYFUNCTION("""COMPUTED_VALUE"""),46150.64583333333)</f>
        <v>46150.64583</v>
      </c>
      <c r="B823" s="5">
        <f>IFERROR(__xludf.DUMMYFUNCTION("""COMPUTED_VALUE"""),5520.0)</f>
        <v>5520</v>
      </c>
    </row>
    <row r="824">
      <c r="A824" s="4">
        <f>IFERROR(__xludf.DUMMYFUNCTION("""COMPUTED_VALUE"""),46153.64583333333)</f>
        <v>46153.64583</v>
      </c>
      <c r="B824" s="5">
        <f>IFERROR(__xludf.DUMMYFUNCTION("""COMPUTED_VALUE"""),5410.5)</f>
        <v>5410.5</v>
      </c>
    </row>
    <row r="825">
      <c r="A825" s="4">
        <f>IFERROR(__xludf.DUMMYFUNCTION("""COMPUTED_VALUE"""),46154.64583333333)</f>
        <v>46154.64583</v>
      </c>
      <c r="B825" s="5">
        <f>IFERROR(__xludf.DUMMYFUNCTION("""COMPUTED_VALUE"""),5334.0)</f>
        <v>5334</v>
      </c>
    </row>
    <row r="826">
      <c r="A826" s="4">
        <f>IFERROR(__xludf.DUMMYFUNCTION("""COMPUTED_VALUE"""),46155.64583333333)</f>
        <v>46155.64583</v>
      </c>
      <c r="B826" s="5">
        <f>IFERROR(__xludf.DUMMYFUNCTION("""COMPUTED_VALUE"""),5336.0)</f>
        <v>5336</v>
      </c>
    </row>
    <row r="827">
      <c r="A827" s="4">
        <f>IFERROR(__xludf.DUMMYFUNCTION("""COMPUTED_VALUE"""),46156.64583333333)</f>
        <v>46156.64583</v>
      </c>
      <c r="B827" s="5">
        <f>IFERROR(__xludf.DUMMYFUNCTION("""COMPUTED_VALUE"""),5372.5)</f>
        <v>5372.5</v>
      </c>
    </row>
    <row r="828">
      <c r="A828" s="4">
        <f>IFERROR(__xludf.DUMMYFUNCTION("""COMPUTED_VALUE"""),46157.64583333333)</f>
        <v>46157.64583</v>
      </c>
      <c r="B828" s="5">
        <f>IFERROR(__xludf.DUMMYFUNCTION("""COMPUTED_VALUE"""),5406.0)</f>
        <v>5406</v>
      </c>
    </row>
    <row r="829">
      <c r="A829" s="4">
        <f>IFERROR(__xludf.DUMMYFUNCTION("""COMPUTED_VALUE"""),46160.64583333333)</f>
        <v>46160.64583</v>
      </c>
      <c r="B829" s="5">
        <f>IFERROR(__xludf.DUMMYFUNCTION("""COMPUTED_VALUE"""),5380.5)</f>
        <v>5380.5</v>
      </c>
    </row>
    <row r="830">
      <c r="A830" s="4">
        <f>IFERROR(__xludf.DUMMYFUNCTION("""COMPUTED_VALUE"""),46161.64583333333)</f>
        <v>46161.64583</v>
      </c>
      <c r="B830" s="5">
        <f>IFERROR(__xludf.DUMMYFUNCTION("""COMPUTED_VALUE"""),5416.5)</f>
        <v>5416.5</v>
      </c>
    </row>
    <row r="831">
      <c r="A831" s="4">
        <f>IFERROR(__xludf.DUMMYFUNCTION("""COMPUTED_VALUE"""),46162.64583333333)</f>
        <v>46162.64583</v>
      </c>
      <c r="B831" s="5">
        <f>IFERROR(__xludf.DUMMYFUNCTION("""COMPUTED_VALUE"""),5344.5)</f>
        <v>5344.5</v>
      </c>
    </row>
    <row r="832">
      <c r="A832" s="4">
        <f>IFERROR(__xludf.DUMMYFUNCTION("""COMPUTED_VALUE"""),46163.64583333333)</f>
        <v>46163.64583</v>
      </c>
      <c r="B832" s="5">
        <f>IFERROR(__xludf.DUMMYFUNCTION("""COMPUTED_VALUE"""),5333.0)</f>
        <v>5333</v>
      </c>
    </row>
    <row r="833">
      <c r="A833" s="4">
        <f>IFERROR(__xludf.DUMMYFUNCTION("""COMPUTED_VALUE"""),46164.64583333333)</f>
        <v>46164.64583</v>
      </c>
      <c r="B833" s="5">
        <f>IFERROR(__xludf.DUMMYFUNCTION("""COMPUTED_VALUE"""),5331.5)</f>
        <v>5331.5</v>
      </c>
    </row>
    <row r="834">
      <c r="A834" s="4">
        <f>IFERROR(__xludf.DUMMYFUNCTION("""COMPUTED_VALUE"""),46167.64583333333)</f>
        <v>46167.64583</v>
      </c>
      <c r="B834" s="5">
        <f>IFERROR(__xludf.DUMMYFUNCTION("""COMPUTED_VALUE"""),5327.0)</f>
        <v>5327</v>
      </c>
    </row>
    <row r="835">
      <c r="A835" s="4">
        <f>IFERROR(__xludf.DUMMYFUNCTION("""COMPUTED_VALUE"""),46168.64583333333)</f>
        <v>46168.64583</v>
      </c>
      <c r="B835" s="5">
        <f>IFERROR(__xludf.DUMMYFUNCTION("""COMPUTED_VALUE"""),5338.0)</f>
        <v>5338</v>
      </c>
    </row>
    <row r="836">
      <c r="A836" s="4">
        <f>IFERROR(__xludf.DUMMYFUNCTION("""COMPUTED_VALUE"""),46169.64583333333)</f>
        <v>46169.64583</v>
      </c>
      <c r="B836" s="5">
        <f>IFERROR(__xludf.DUMMYFUNCTION("""COMPUTED_VALUE"""),5335.5)</f>
        <v>5335.5</v>
      </c>
    </row>
    <row r="837">
      <c r="A837" s="4">
        <f>IFERROR(__xludf.DUMMYFUNCTION("""COMPUTED_VALUE"""),46171.64583333333)</f>
        <v>46171.64583</v>
      </c>
      <c r="B837" s="5">
        <f>IFERROR(__xludf.DUMMYFUNCTION("""COMPUTED_VALUE"""),5204.5)</f>
        <v>5204.5</v>
      </c>
    </row>
    <row r="838">
      <c r="A838" s="4">
        <f>IFERROR(__xludf.DUMMYFUNCTION("""COMPUTED_VALUE"""),46174.64583333333)</f>
        <v>46174.64583</v>
      </c>
      <c r="B838" s="5">
        <f>IFERROR(__xludf.DUMMYFUNCTION("""COMPUTED_VALUE"""),5157.5)</f>
        <v>5157.5</v>
      </c>
    </row>
    <row r="839">
      <c r="A839" s="4">
        <f>IFERROR(__xludf.DUMMYFUNCTION("""COMPUTED_VALUE"""),46175.64583333333)</f>
        <v>46175.64583</v>
      </c>
      <c r="B839" s="5">
        <f>IFERROR(__xludf.DUMMYFUNCTION("""COMPUTED_VALUE"""),5117.0)</f>
        <v>5117</v>
      </c>
    </row>
    <row r="840">
      <c r="A840" s="4">
        <f>IFERROR(__xludf.DUMMYFUNCTION("""COMPUTED_VALUE"""),46176.64583333333)</f>
        <v>46176.64583</v>
      </c>
      <c r="B840" s="5">
        <f>IFERROR(__xludf.DUMMYFUNCTION("""COMPUTED_VALUE"""),5064.0)</f>
        <v>5064</v>
      </c>
    </row>
    <row r="841">
      <c r="A841" s="4">
        <f>IFERROR(__xludf.DUMMYFUNCTION("""COMPUTED_VALUE"""),46177.64583333333)</f>
        <v>46177.64583</v>
      </c>
      <c r="B841" s="5">
        <f>IFERROR(__xludf.DUMMYFUNCTION("""COMPUTED_VALUE"""),5090.0)</f>
        <v>5090</v>
      </c>
    </row>
    <row r="842">
      <c r="A842" s="4">
        <f>IFERROR(__xludf.DUMMYFUNCTION("""COMPUTED_VALUE"""),46178.64583333333)</f>
        <v>46178.64583</v>
      </c>
      <c r="B842" s="5">
        <f>IFERROR(__xludf.DUMMYFUNCTION("""COMPUTED_VALUE"""),5120.5)</f>
        <v>5120.5</v>
      </c>
    </row>
    <row r="843">
      <c r="A843" s="4">
        <f>IFERROR(__xludf.DUMMYFUNCTION("""COMPUTED_VALUE"""),46181.64583333333)</f>
        <v>46181.64583</v>
      </c>
      <c r="B843" s="5">
        <f>IFERROR(__xludf.DUMMYFUNCTION("""COMPUTED_VALUE"""),5078.5)</f>
        <v>5078.5</v>
      </c>
    </row>
    <row r="844">
      <c r="A844" s="4">
        <f>IFERROR(__xludf.DUMMYFUNCTION("""COMPUTED_VALUE"""),46182.64583333333)</f>
        <v>46182.64583</v>
      </c>
      <c r="B844" s="5">
        <f>IFERROR(__xludf.DUMMYFUNCTION("""COMPUTED_VALUE"""),5107.5)</f>
        <v>5107.5</v>
      </c>
    </row>
    <row r="845">
      <c r="A845" s="4">
        <f>IFERROR(__xludf.DUMMYFUNCTION("""COMPUTED_VALUE"""),46183.64583333333)</f>
        <v>46183.64583</v>
      </c>
      <c r="B845" s="5">
        <f>IFERROR(__xludf.DUMMYFUNCTION("""COMPUTED_VALUE"""),5171.0)</f>
        <v>5171</v>
      </c>
    </row>
    <row r="846">
      <c r="A846" s="4">
        <f>IFERROR(__xludf.DUMMYFUNCTION("""COMPUTED_VALUE"""),46184.64583333333)</f>
        <v>46184.64583</v>
      </c>
      <c r="B846" s="5">
        <f>IFERROR(__xludf.DUMMYFUNCTION("""COMPUTED_VALUE"""),5113.0)</f>
        <v>5113</v>
      </c>
    </row>
    <row r="847">
      <c r="A847" s="4">
        <f>IFERROR(__xludf.DUMMYFUNCTION("""COMPUTED_VALUE"""),46185.64583333333)</f>
        <v>46185.64583</v>
      </c>
      <c r="B847" s="5">
        <f>IFERROR(__xludf.DUMMYFUNCTION("""COMPUTED_VALUE"""),5165.5)</f>
        <v>5165.5</v>
      </c>
    </row>
    <row r="848">
      <c r="A848" s="4">
        <f>IFERROR(__xludf.DUMMYFUNCTION("""COMPUTED_VALUE"""),46188.64583333333)</f>
        <v>46188.64583</v>
      </c>
      <c r="B848" s="5">
        <f>IFERROR(__xludf.DUMMYFUNCTION("""COMPUTED_VALUE"""),5199.5)</f>
        <v>5199.5</v>
      </c>
    </row>
    <row r="849">
      <c r="A849" s="4">
        <f>IFERROR(__xludf.DUMMYFUNCTION("""COMPUTED_VALUE"""),46189.64583333333)</f>
        <v>46189.64583</v>
      </c>
      <c r="B849" s="5">
        <f>IFERROR(__xludf.DUMMYFUNCTION("""COMPUTED_VALUE"""),5217.5)</f>
        <v>5217.5</v>
      </c>
    </row>
    <row r="850">
      <c r="A850" s="4">
        <f>IFERROR(__xludf.DUMMYFUNCTION("""COMPUTED_VALUE"""),46190.64583333333)</f>
        <v>46190.64583</v>
      </c>
      <c r="B850" s="5">
        <f>IFERROR(__xludf.DUMMYFUNCTION("""COMPUTED_VALUE"""),5232.0)</f>
        <v>5232</v>
      </c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6" t="s">
        <v>44</v>
      </c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5">
        <f>IFERROR(__xludf.DUMMYFUNCTION("""COMPUTED_VALUE"""),44928.64583333333)</f>
        <v>44928.64583</v>
      </c>
      <c r="B3" s="5">
        <f>IFERROR(__xludf.DUMMYFUNCTION("""COMPUTED_VALUE"""),3228.85)</f>
        <v>3228.85</v>
      </c>
    </row>
    <row r="4">
      <c r="A4" s="5">
        <f>IFERROR(__xludf.DUMMYFUNCTION("""COMPUTED_VALUE"""),44929.64583333333)</f>
        <v>44929.64583</v>
      </c>
      <c r="B4" s="5">
        <f>IFERROR(__xludf.DUMMYFUNCTION("""COMPUTED_VALUE"""),3213.45)</f>
        <v>3213.45</v>
      </c>
    </row>
    <row r="5">
      <c r="A5" s="5">
        <f>IFERROR(__xludf.DUMMYFUNCTION("""COMPUTED_VALUE"""),44930.64583333333)</f>
        <v>44930.64583</v>
      </c>
      <c r="B5" s="5">
        <f>IFERROR(__xludf.DUMMYFUNCTION("""COMPUTED_VALUE"""),3215.25)</f>
        <v>3215.25</v>
      </c>
    </row>
    <row r="6">
      <c r="A6" s="5">
        <f>IFERROR(__xludf.DUMMYFUNCTION("""COMPUTED_VALUE"""),44931.64583333333)</f>
        <v>44931.64583</v>
      </c>
      <c r="B6" s="5">
        <f>IFERROR(__xludf.DUMMYFUNCTION("""COMPUTED_VALUE"""),3257.7)</f>
        <v>3257.7</v>
      </c>
    </row>
    <row r="7">
      <c r="A7" s="5">
        <f>IFERROR(__xludf.DUMMYFUNCTION("""COMPUTED_VALUE"""),44932.64583333333)</f>
        <v>44932.64583</v>
      </c>
      <c r="B7" s="5">
        <f>IFERROR(__xludf.DUMMYFUNCTION("""COMPUTED_VALUE"""),3250.6)</f>
        <v>3250.6</v>
      </c>
    </row>
    <row r="8">
      <c r="A8" s="5">
        <f>IFERROR(__xludf.DUMMYFUNCTION("""COMPUTED_VALUE"""),44935.64583333333)</f>
        <v>44935.64583</v>
      </c>
      <c r="B8" s="5">
        <f>IFERROR(__xludf.DUMMYFUNCTION("""COMPUTED_VALUE"""),3262.55)</f>
        <v>3262.55</v>
      </c>
    </row>
    <row r="9">
      <c r="A9" s="5">
        <f>IFERROR(__xludf.DUMMYFUNCTION("""COMPUTED_VALUE"""),44936.64583333333)</f>
        <v>44936.64583</v>
      </c>
      <c r="B9" s="5">
        <f>IFERROR(__xludf.DUMMYFUNCTION("""COMPUTED_VALUE"""),3167.55)</f>
        <v>3167.55</v>
      </c>
    </row>
    <row r="10">
      <c r="A10" s="5">
        <f>IFERROR(__xludf.DUMMYFUNCTION("""COMPUTED_VALUE"""),44937.64583333333)</f>
        <v>44937.64583</v>
      </c>
      <c r="B10" s="5">
        <f>IFERROR(__xludf.DUMMYFUNCTION("""COMPUTED_VALUE"""),3137.25)</f>
        <v>3137.25</v>
      </c>
    </row>
    <row r="11">
      <c r="A11" s="5">
        <f>IFERROR(__xludf.DUMMYFUNCTION("""COMPUTED_VALUE"""),44938.64583333333)</f>
        <v>44938.64583</v>
      </c>
      <c r="B11" s="5">
        <f>IFERROR(__xludf.DUMMYFUNCTION("""COMPUTED_VALUE"""),3103.25)</f>
        <v>3103.25</v>
      </c>
    </row>
    <row r="12">
      <c r="A12" s="5">
        <f>IFERROR(__xludf.DUMMYFUNCTION("""COMPUTED_VALUE"""),44939.64583333333)</f>
        <v>44939.64583</v>
      </c>
      <c r="B12" s="5">
        <f>IFERROR(__xludf.DUMMYFUNCTION("""COMPUTED_VALUE"""),3162.05)</f>
        <v>3162.05</v>
      </c>
    </row>
    <row r="13">
      <c r="A13" s="5">
        <f>IFERROR(__xludf.DUMMYFUNCTION("""COMPUTED_VALUE"""),44942.64583333333)</f>
        <v>44942.64583</v>
      </c>
      <c r="B13" s="5">
        <f>IFERROR(__xludf.DUMMYFUNCTION("""COMPUTED_VALUE"""),3139.05)</f>
        <v>3139.05</v>
      </c>
    </row>
    <row r="14">
      <c r="A14" s="5">
        <f>IFERROR(__xludf.DUMMYFUNCTION("""COMPUTED_VALUE"""),44943.64583333333)</f>
        <v>44943.64583</v>
      </c>
      <c r="B14" s="5">
        <f>IFERROR(__xludf.DUMMYFUNCTION("""COMPUTED_VALUE"""),3179.95)</f>
        <v>3179.95</v>
      </c>
    </row>
    <row r="15">
      <c r="A15" s="5">
        <f>IFERROR(__xludf.DUMMYFUNCTION("""COMPUTED_VALUE"""),44944.64583333333)</f>
        <v>44944.64583</v>
      </c>
      <c r="B15" s="5">
        <f>IFERROR(__xludf.DUMMYFUNCTION("""COMPUTED_VALUE"""),3177.6)</f>
        <v>3177.6</v>
      </c>
    </row>
    <row r="16">
      <c r="A16" s="5">
        <f>IFERROR(__xludf.DUMMYFUNCTION("""COMPUTED_VALUE"""),44945.64583333333)</f>
        <v>44945.64583</v>
      </c>
      <c r="B16" s="5">
        <f>IFERROR(__xludf.DUMMYFUNCTION("""COMPUTED_VALUE"""),3166.7)</f>
        <v>3166.7</v>
      </c>
    </row>
    <row r="17">
      <c r="A17" s="5">
        <f>IFERROR(__xludf.DUMMYFUNCTION("""COMPUTED_VALUE"""),44946.64583333333)</f>
        <v>44946.64583</v>
      </c>
      <c r="B17" s="5">
        <f>IFERROR(__xludf.DUMMYFUNCTION("""COMPUTED_VALUE"""),3150.5)</f>
        <v>3150.5</v>
      </c>
    </row>
    <row r="18">
      <c r="A18" s="5">
        <f>IFERROR(__xludf.DUMMYFUNCTION("""COMPUTED_VALUE"""),44949.64583333333)</f>
        <v>44949.64583</v>
      </c>
      <c r="B18" s="5">
        <f>IFERROR(__xludf.DUMMYFUNCTION("""COMPUTED_VALUE"""),3203.35)</f>
        <v>3203.35</v>
      </c>
    </row>
    <row r="19">
      <c r="A19" s="5">
        <f>IFERROR(__xludf.DUMMYFUNCTION("""COMPUTED_VALUE"""),44950.64583333333)</f>
        <v>44950.64583</v>
      </c>
      <c r="B19" s="5">
        <f>IFERROR(__xludf.DUMMYFUNCTION("""COMPUTED_VALUE"""),3226.55)</f>
        <v>3226.55</v>
      </c>
    </row>
    <row r="20">
      <c r="A20" s="5">
        <f>IFERROR(__xludf.DUMMYFUNCTION("""COMPUTED_VALUE"""),44951.64583333333)</f>
        <v>44951.64583</v>
      </c>
      <c r="B20" s="5">
        <f>IFERROR(__xludf.DUMMYFUNCTION("""COMPUTED_VALUE"""),3213.85)</f>
        <v>3213.85</v>
      </c>
    </row>
    <row r="21">
      <c r="A21" s="5">
        <f>IFERROR(__xludf.DUMMYFUNCTION("""COMPUTED_VALUE"""),44953.64583333333)</f>
        <v>44953.64583</v>
      </c>
      <c r="B21" s="5">
        <f>IFERROR(__xludf.DUMMYFUNCTION("""COMPUTED_VALUE"""),3169.75)</f>
        <v>3169.75</v>
      </c>
    </row>
    <row r="22">
      <c r="A22" s="5">
        <f>IFERROR(__xludf.DUMMYFUNCTION("""COMPUTED_VALUE"""),44956.64583333333)</f>
        <v>44956.64583</v>
      </c>
      <c r="B22" s="5">
        <f>IFERROR(__xludf.DUMMYFUNCTION("""COMPUTED_VALUE"""),3191.45)</f>
        <v>3191.45</v>
      </c>
    </row>
    <row r="23">
      <c r="A23" s="5">
        <f>IFERROR(__xludf.DUMMYFUNCTION("""COMPUTED_VALUE"""),44957.64583333333)</f>
        <v>44957.64583</v>
      </c>
      <c r="B23" s="5">
        <f>IFERROR(__xludf.DUMMYFUNCTION("""COMPUTED_VALUE"""),3263.35)</f>
        <v>3263.35</v>
      </c>
    </row>
    <row r="24">
      <c r="A24" s="5">
        <f>IFERROR(__xludf.DUMMYFUNCTION("""COMPUTED_VALUE"""),44958.64583333333)</f>
        <v>44958.64583</v>
      </c>
      <c r="B24" s="5">
        <f>IFERROR(__xludf.DUMMYFUNCTION("""COMPUTED_VALUE"""),3303.1)</f>
        <v>3303.1</v>
      </c>
    </row>
    <row r="25">
      <c r="A25" s="5">
        <f>IFERROR(__xludf.DUMMYFUNCTION("""COMPUTED_VALUE"""),44959.64583333333)</f>
        <v>44959.64583</v>
      </c>
      <c r="B25" s="5">
        <f>IFERROR(__xludf.DUMMYFUNCTION("""COMPUTED_VALUE"""),3217.3)</f>
        <v>3217.3</v>
      </c>
    </row>
    <row r="26">
      <c r="A26" s="5">
        <f>IFERROR(__xludf.DUMMYFUNCTION("""COMPUTED_VALUE"""),44960.64583333333)</f>
        <v>44960.64583</v>
      </c>
      <c r="B26" s="5">
        <f>IFERROR(__xludf.DUMMYFUNCTION("""COMPUTED_VALUE"""),3316.7)</f>
        <v>3316.7</v>
      </c>
    </row>
    <row r="27">
      <c r="A27" s="5">
        <f>IFERROR(__xludf.DUMMYFUNCTION("""COMPUTED_VALUE"""),44963.64583333333)</f>
        <v>44963.64583</v>
      </c>
      <c r="B27" s="5">
        <f>IFERROR(__xludf.DUMMYFUNCTION("""COMPUTED_VALUE"""),3260.7)</f>
        <v>3260.7</v>
      </c>
    </row>
    <row r="28">
      <c r="A28" s="5">
        <f>IFERROR(__xludf.DUMMYFUNCTION("""COMPUTED_VALUE"""),44964.64583333333)</f>
        <v>44964.64583</v>
      </c>
      <c r="B28" s="5">
        <f>IFERROR(__xludf.DUMMYFUNCTION("""COMPUTED_VALUE"""),3274.7)</f>
        <v>3274.7</v>
      </c>
    </row>
    <row r="29">
      <c r="A29" s="5">
        <f>IFERROR(__xludf.DUMMYFUNCTION("""COMPUTED_VALUE"""),44965.64583333333)</f>
        <v>44965.64583</v>
      </c>
      <c r="B29" s="5">
        <f>IFERROR(__xludf.DUMMYFUNCTION("""COMPUTED_VALUE"""),3228.0)</f>
        <v>3228</v>
      </c>
    </row>
    <row r="30">
      <c r="A30" s="5">
        <f>IFERROR(__xludf.DUMMYFUNCTION("""COMPUTED_VALUE"""),44966.64583333333)</f>
        <v>44966.64583</v>
      </c>
      <c r="B30" s="5">
        <f>IFERROR(__xludf.DUMMYFUNCTION("""COMPUTED_VALUE"""),3237.15)</f>
        <v>3237.15</v>
      </c>
    </row>
    <row r="31">
      <c r="A31" s="5">
        <f>IFERROR(__xludf.DUMMYFUNCTION("""COMPUTED_VALUE"""),44967.64583333333)</f>
        <v>44967.64583</v>
      </c>
      <c r="B31" s="5">
        <f>IFERROR(__xludf.DUMMYFUNCTION("""COMPUTED_VALUE"""),3212.35)</f>
        <v>3212.35</v>
      </c>
    </row>
    <row r="32">
      <c r="A32" s="5">
        <f>IFERROR(__xludf.DUMMYFUNCTION("""COMPUTED_VALUE"""),44970.64583333333)</f>
        <v>44970.64583</v>
      </c>
      <c r="B32" s="5">
        <f>IFERROR(__xludf.DUMMYFUNCTION("""COMPUTED_VALUE"""),3252.65)</f>
        <v>3252.65</v>
      </c>
    </row>
    <row r="33">
      <c r="A33" s="5">
        <f>IFERROR(__xludf.DUMMYFUNCTION("""COMPUTED_VALUE"""),44971.64583333333)</f>
        <v>44971.64583</v>
      </c>
      <c r="B33" s="5">
        <f>IFERROR(__xludf.DUMMYFUNCTION("""COMPUTED_VALUE"""),3175.7)</f>
        <v>3175.7</v>
      </c>
    </row>
    <row r="34">
      <c r="A34" s="5">
        <f>IFERROR(__xludf.DUMMYFUNCTION("""COMPUTED_VALUE"""),44972.64583333333)</f>
        <v>44972.64583</v>
      </c>
      <c r="B34" s="5">
        <f>IFERROR(__xludf.DUMMYFUNCTION("""COMPUTED_VALUE"""),3311.15)</f>
        <v>3311.15</v>
      </c>
    </row>
    <row r="35">
      <c r="A35" s="5">
        <f>IFERROR(__xludf.DUMMYFUNCTION("""COMPUTED_VALUE"""),44973.64583333333)</f>
        <v>44973.64583</v>
      </c>
      <c r="B35" s="5">
        <f>IFERROR(__xludf.DUMMYFUNCTION("""COMPUTED_VALUE"""),3289.1)</f>
        <v>3289.1</v>
      </c>
    </row>
    <row r="36">
      <c r="A36" s="5">
        <f>IFERROR(__xludf.DUMMYFUNCTION("""COMPUTED_VALUE"""),44974.64583333333)</f>
        <v>44974.64583</v>
      </c>
      <c r="B36" s="5">
        <f>IFERROR(__xludf.DUMMYFUNCTION("""COMPUTED_VALUE"""),3285.0)</f>
        <v>3285</v>
      </c>
    </row>
    <row r="37">
      <c r="A37" s="5">
        <f>IFERROR(__xludf.DUMMYFUNCTION("""COMPUTED_VALUE"""),44977.64583333333)</f>
        <v>44977.64583</v>
      </c>
      <c r="B37" s="5">
        <f>IFERROR(__xludf.DUMMYFUNCTION("""COMPUTED_VALUE"""),3290.5)</f>
        <v>3290.5</v>
      </c>
    </row>
    <row r="38">
      <c r="A38" s="5">
        <f>IFERROR(__xludf.DUMMYFUNCTION("""COMPUTED_VALUE"""),44978.64583333333)</f>
        <v>44978.64583</v>
      </c>
      <c r="B38" s="5">
        <f>IFERROR(__xludf.DUMMYFUNCTION("""COMPUTED_VALUE"""),3274.15)</f>
        <v>3274.15</v>
      </c>
    </row>
    <row r="39">
      <c r="A39" s="5">
        <f>IFERROR(__xludf.DUMMYFUNCTION("""COMPUTED_VALUE"""),44979.64583333333)</f>
        <v>44979.64583</v>
      </c>
      <c r="B39" s="5">
        <f>IFERROR(__xludf.DUMMYFUNCTION("""COMPUTED_VALUE"""),3249.7)</f>
        <v>3249.7</v>
      </c>
    </row>
    <row r="40">
      <c r="A40" s="5">
        <f>IFERROR(__xludf.DUMMYFUNCTION("""COMPUTED_VALUE"""),44980.64583333333)</f>
        <v>44980.64583</v>
      </c>
      <c r="B40" s="5">
        <f>IFERROR(__xludf.DUMMYFUNCTION("""COMPUTED_VALUE"""),3241.95)</f>
        <v>3241.95</v>
      </c>
    </row>
    <row r="41">
      <c r="A41" s="5">
        <f>IFERROR(__xludf.DUMMYFUNCTION("""COMPUTED_VALUE"""),44981.64583333333)</f>
        <v>44981.64583</v>
      </c>
      <c r="B41" s="5">
        <f>IFERROR(__xludf.DUMMYFUNCTION("""COMPUTED_VALUE"""),3205.6)</f>
        <v>3205.6</v>
      </c>
    </row>
    <row r="42">
      <c r="A42" s="5">
        <f>IFERROR(__xludf.DUMMYFUNCTION("""COMPUTED_VALUE"""),44984.64583333333)</f>
        <v>44984.64583</v>
      </c>
      <c r="B42" s="5">
        <f>IFERROR(__xludf.DUMMYFUNCTION("""COMPUTED_VALUE"""),3131.05)</f>
        <v>3131.05</v>
      </c>
    </row>
    <row r="43">
      <c r="A43" s="5">
        <f>IFERROR(__xludf.DUMMYFUNCTION("""COMPUTED_VALUE"""),44985.64583333333)</f>
        <v>44985.64583</v>
      </c>
      <c r="B43" s="5">
        <f>IFERROR(__xludf.DUMMYFUNCTION("""COMPUTED_VALUE"""),3105.9)</f>
        <v>3105.9</v>
      </c>
    </row>
    <row r="44">
      <c r="A44" s="5">
        <f>IFERROR(__xludf.DUMMYFUNCTION("""COMPUTED_VALUE"""),44986.64583333333)</f>
        <v>44986.64583</v>
      </c>
      <c r="B44" s="5">
        <f>IFERROR(__xludf.DUMMYFUNCTION("""COMPUTED_VALUE"""),3138.8)</f>
        <v>3138.8</v>
      </c>
    </row>
    <row r="45">
      <c r="A45" s="5">
        <f>IFERROR(__xludf.DUMMYFUNCTION("""COMPUTED_VALUE"""),44987.64583333333)</f>
        <v>44987.64583</v>
      </c>
      <c r="B45" s="5">
        <f>IFERROR(__xludf.DUMMYFUNCTION("""COMPUTED_VALUE"""),3125.5)</f>
        <v>3125.5</v>
      </c>
    </row>
    <row r="46">
      <c r="A46" s="5">
        <f>IFERROR(__xludf.DUMMYFUNCTION("""COMPUTED_VALUE"""),44988.64583333333)</f>
        <v>44988.64583</v>
      </c>
      <c r="B46" s="5">
        <f>IFERROR(__xludf.DUMMYFUNCTION("""COMPUTED_VALUE"""),3127.3)</f>
        <v>3127.3</v>
      </c>
    </row>
    <row r="47">
      <c r="A47" s="5">
        <f>IFERROR(__xludf.DUMMYFUNCTION("""COMPUTED_VALUE"""),44991.64583333333)</f>
        <v>44991.64583</v>
      </c>
      <c r="B47" s="5">
        <f>IFERROR(__xludf.DUMMYFUNCTION("""COMPUTED_VALUE"""),3166.2)</f>
        <v>3166.2</v>
      </c>
    </row>
    <row r="48">
      <c r="A48" s="5">
        <f>IFERROR(__xludf.DUMMYFUNCTION("""COMPUTED_VALUE"""),44993.64583333333)</f>
        <v>44993.64583</v>
      </c>
      <c r="B48" s="5">
        <f>IFERROR(__xludf.DUMMYFUNCTION("""COMPUTED_VALUE"""),3204.4)</f>
        <v>3204.4</v>
      </c>
    </row>
    <row r="49">
      <c r="A49" s="5">
        <f>IFERROR(__xludf.DUMMYFUNCTION("""COMPUTED_VALUE"""),44994.64583333333)</f>
        <v>44994.64583</v>
      </c>
      <c r="B49" s="5">
        <f>IFERROR(__xludf.DUMMYFUNCTION("""COMPUTED_VALUE"""),3146.7)</f>
        <v>3146.7</v>
      </c>
    </row>
    <row r="50">
      <c r="A50" s="5">
        <f>IFERROR(__xludf.DUMMYFUNCTION("""COMPUTED_VALUE"""),44995.64583333333)</f>
        <v>44995.64583</v>
      </c>
      <c r="B50" s="5">
        <f>IFERROR(__xludf.DUMMYFUNCTION("""COMPUTED_VALUE"""),3116.1)</f>
        <v>3116.1</v>
      </c>
    </row>
    <row r="51">
      <c r="A51" s="5">
        <f>IFERROR(__xludf.DUMMYFUNCTION("""COMPUTED_VALUE"""),44998.64583333333)</f>
        <v>44998.64583</v>
      </c>
      <c r="B51" s="5">
        <f>IFERROR(__xludf.DUMMYFUNCTION("""COMPUTED_VALUE"""),3033.4)</f>
        <v>3033.4</v>
      </c>
    </row>
    <row r="52">
      <c r="A52" s="5">
        <f>IFERROR(__xludf.DUMMYFUNCTION("""COMPUTED_VALUE"""),44999.64583333333)</f>
        <v>44999.64583</v>
      </c>
      <c r="B52" s="5">
        <f>IFERROR(__xludf.DUMMYFUNCTION("""COMPUTED_VALUE"""),3016.9)</f>
        <v>3016.9</v>
      </c>
    </row>
    <row r="53">
      <c r="A53" s="5">
        <f>IFERROR(__xludf.DUMMYFUNCTION("""COMPUTED_VALUE"""),45000.64583333333)</f>
        <v>45000.64583</v>
      </c>
      <c r="B53" s="5">
        <f>IFERROR(__xludf.DUMMYFUNCTION("""COMPUTED_VALUE"""),3006.9)</f>
        <v>3006.9</v>
      </c>
    </row>
    <row r="54">
      <c r="A54" s="5">
        <f>IFERROR(__xludf.DUMMYFUNCTION("""COMPUTED_VALUE"""),45001.64583333333)</f>
        <v>45001.64583</v>
      </c>
      <c r="B54" s="5">
        <f>IFERROR(__xludf.DUMMYFUNCTION("""COMPUTED_VALUE"""),3035.45)</f>
        <v>3035.45</v>
      </c>
    </row>
    <row r="55">
      <c r="A55" s="5">
        <f>IFERROR(__xludf.DUMMYFUNCTION("""COMPUTED_VALUE"""),45002.64583333333)</f>
        <v>45002.64583</v>
      </c>
      <c r="B55" s="5">
        <f>IFERROR(__xludf.DUMMYFUNCTION("""COMPUTED_VALUE"""),2974.6)</f>
        <v>2974.6</v>
      </c>
    </row>
    <row r="56">
      <c r="A56" s="5">
        <f>IFERROR(__xludf.DUMMYFUNCTION("""COMPUTED_VALUE"""),45005.64583333333)</f>
        <v>45005.64583</v>
      </c>
      <c r="B56" s="5">
        <f>IFERROR(__xludf.DUMMYFUNCTION("""COMPUTED_VALUE"""),2952.0)</f>
        <v>2952</v>
      </c>
    </row>
    <row r="57">
      <c r="A57" s="5">
        <f>IFERROR(__xludf.DUMMYFUNCTION("""COMPUTED_VALUE"""),45006.64583333333)</f>
        <v>45006.64583</v>
      </c>
      <c r="B57" s="5">
        <f>IFERROR(__xludf.DUMMYFUNCTION("""COMPUTED_VALUE"""),2934.8)</f>
        <v>2934.8</v>
      </c>
    </row>
    <row r="58">
      <c r="A58" s="5">
        <f>IFERROR(__xludf.DUMMYFUNCTION("""COMPUTED_VALUE"""),45007.64583333333)</f>
        <v>45007.64583</v>
      </c>
      <c r="B58" s="5">
        <f>IFERROR(__xludf.DUMMYFUNCTION("""COMPUTED_VALUE"""),2946.55)</f>
        <v>2946.55</v>
      </c>
    </row>
    <row r="59">
      <c r="A59" s="5">
        <f>IFERROR(__xludf.DUMMYFUNCTION("""COMPUTED_VALUE"""),45008.64583333333)</f>
        <v>45008.64583</v>
      </c>
      <c r="B59" s="5">
        <f>IFERROR(__xludf.DUMMYFUNCTION("""COMPUTED_VALUE"""),2927.7)</f>
        <v>2927.7</v>
      </c>
    </row>
    <row r="60">
      <c r="A60" s="5">
        <f>IFERROR(__xludf.DUMMYFUNCTION("""COMPUTED_VALUE"""),45009.64583333333)</f>
        <v>45009.64583</v>
      </c>
      <c r="B60" s="5">
        <f>IFERROR(__xludf.DUMMYFUNCTION("""COMPUTED_VALUE"""),2909.6)</f>
        <v>2909.6</v>
      </c>
    </row>
    <row r="61">
      <c r="A61" s="5">
        <f>IFERROR(__xludf.DUMMYFUNCTION("""COMPUTED_VALUE"""),45012.64583333333)</f>
        <v>45012.64583</v>
      </c>
      <c r="B61" s="5">
        <f>IFERROR(__xludf.DUMMYFUNCTION("""COMPUTED_VALUE"""),2885.55)</f>
        <v>2885.55</v>
      </c>
    </row>
    <row r="62">
      <c r="A62" s="5">
        <f>IFERROR(__xludf.DUMMYFUNCTION("""COMPUTED_VALUE"""),45013.64583333333)</f>
        <v>45013.64583</v>
      </c>
      <c r="B62" s="5">
        <f>IFERROR(__xludf.DUMMYFUNCTION("""COMPUTED_VALUE"""),2852.4)</f>
        <v>2852.4</v>
      </c>
    </row>
    <row r="63">
      <c r="A63" s="5">
        <f>IFERROR(__xludf.DUMMYFUNCTION("""COMPUTED_VALUE"""),45014.64583333333)</f>
        <v>45014.64583</v>
      </c>
      <c r="B63" s="5">
        <f>IFERROR(__xludf.DUMMYFUNCTION("""COMPUTED_VALUE"""),2933.7)</f>
        <v>2933.7</v>
      </c>
    </row>
    <row r="64">
      <c r="A64" s="5">
        <f>IFERROR(__xludf.DUMMYFUNCTION("""COMPUTED_VALUE"""),45016.64583333333)</f>
        <v>45016.64583</v>
      </c>
      <c r="B64" s="5">
        <f>IFERROR(__xludf.DUMMYFUNCTION("""COMPUTED_VALUE"""),2948.85)</f>
        <v>2948.85</v>
      </c>
    </row>
    <row r="65">
      <c r="A65" s="5">
        <f>IFERROR(__xludf.DUMMYFUNCTION("""COMPUTED_VALUE"""),45019.64583333333)</f>
        <v>45019.64583</v>
      </c>
      <c r="B65" s="5">
        <f>IFERROR(__xludf.DUMMYFUNCTION("""COMPUTED_VALUE"""),3004.3)</f>
        <v>3004.3</v>
      </c>
    </row>
    <row r="66">
      <c r="A66" s="5">
        <f>IFERROR(__xludf.DUMMYFUNCTION("""COMPUTED_VALUE"""),45021.64583333333)</f>
        <v>45021.64583</v>
      </c>
      <c r="B66" s="5">
        <f>IFERROR(__xludf.DUMMYFUNCTION("""COMPUTED_VALUE"""),2933.75)</f>
        <v>2933.75</v>
      </c>
    </row>
    <row r="67">
      <c r="A67" s="5">
        <f>IFERROR(__xludf.DUMMYFUNCTION("""COMPUTED_VALUE"""),45022.64583333333)</f>
        <v>45022.64583</v>
      </c>
      <c r="B67" s="5">
        <f>IFERROR(__xludf.DUMMYFUNCTION("""COMPUTED_VALUE"""),2961.7)</f>
        <v>2961.7</v>
      </c>
    </row>
    <row r="68">
      <c r="A68" s="5">
        <f>IFERROR(__xludf.DUMMYFUNCTION("""COMPUTED_VALUE"""),45026.64583333333)</f>
        <v>45026.64583</v>
      </c>
      <c r="B68" s="5">
        <f>IFERROR(__xludf.DUMMYFUNCTION("""COMPUTED_VALUE"""),2970.45)</f>
        <v>2970.45</v>
      </c>
    </row>
    <row r="69">
      <c r="A69" s="5">
        <f>IFERROR(__xludf.DUMMYFUNCTION("""COMPUTED_VALUE"""),45027.64583333333)</f>
        <v>45027.64583</v>
      </c>
      <c r="B69" s="5">
        <f>IFERROR(__xludf.DUMMYFUNCTION("""COMPUTED_VALUE"""),3054.2)</f>
        <v>3054.2</v>
      </c>
    </row>
    <row r="70">
      <c r="A70" s="5">
        <f>IFERROR(__xludf.DUMMYFUNCTION("""COMPUTED_VALUE"""),45028.64583333333)</f>
        <v>45028.64583</v>
      </c>
      <c r="B70" s="5">
        <f>IFERROR(__xludf.DUMMYFUNCTION("""COMPUTED_VALUE"""),3128.35)</f>
        <v>3128.35</v>
      </c>
    </row>
    <row r="71">
      <c r="A71" s="5">
        <f>IFERROR(__xludf.DUMMYFUNCTION("""COMPUTED_VALUE"""),45029.64583333333)</f>
        <v>45029.64583</v>
      </c>
      <c r="B71" s="5">
        <f>IFERROR(__xludf.DUMMYFUNCTION("""COMPUTED_VALUE"""),3213.05)</f>
        <v>3213.05</v>
      </c>
    </row>
    <row r="72">
      <c r="A72" s="5">
        <f>IFERROR(__xludf.DUMMYFUNCTION("""COMPUTED_VALUE"""),45033.64583333333)</f>
        <v>45033.64583</v>
      </c>
      <c r="B72" s="5">
        <f>IFERROR(__xludf.DUMMYFUNCTION("""COMPUTED_VALUE"""),3229.0)</f>
        <v>3229</v>
      </c>
    </row>
    <row r="73">
      <c r="A73" s="5">
        <f>IFERROR(__xludf.DUMMYFUNCTION("""COMPUTED_VALUE"""),45034.64583333333)</f>
        <v>45034.64583</v>
      </c>
      <c r="B73" s="5">
        <f>IFERROR(__xludf.DUMMYFUNCTION("""COMPUTED_VALUE"""),3263.55)</f>
        <v>3263.55</v>
      </c>
    </row>
    <row r="74">
      <c r="A74" s="5">
        <f>IFERROR(__xludf.DUMMYFUNCTION("""COMPUTED_VALUE"""),45035.64583333333)</f>
        <v>45035.64583</v>
      </c>
      <c r="B74" s="5">
        <f>IFERROR(__xludf.DUMMYFUNCTION("""COMPUTED_VALUE"""),3289.6)</f>
        <v>3289.6</v>
      </c>
    </row>
    <row r="75">
      <c r="A75" s="5">
        <f>IFERROR(__xludf.DUMMYFUNCTION("""COMPUTED_VALUE"""),45036.64583333333)</f>
        <v>45036.64583</v>
      </c>
      <c r="B75" s="5">
        <f>IFERROR(__xludf.DUMMYFUNCTION("""COMPUTED_VALUE"""),3246.95)</f>
        <v>3246.95</v>
      </c>
    </row>
    <row r="76">
      <c r="A76" s="5">
        <f>IFERROR(__xludf.DUMMYFUNCTION("""COMPUTED_VALUE"""),45037.64583333333)</f>
        <v>45037.64583</v>
      </c>
      <c r="B76" s="5">
        <f>IFERROR(__xludf.DUMMYFUNCTION("""COMPUTED_VALUE"""),3200.7)</f>
        <v>3200.7</v>
      </c>
    </row>
    <row r="77">
      <c r="A77" s="5">
        <f>IFERROR(__xludf.DUMMYFUNCTION("""COMPUTED_VALUE"""),45040.64583333333)</f>
        <v>45040.64583</v>
      </c>
      <c r="B77" s="5">
        <f>IFERROR(__xludf.DUMMYFUNCTION("""COMPUTED_VALUE"""),3182.8)</f>
        <v>3182.8</v>
      </c>
    </row>
    <row r="78">
      <c r="A78" s="5">
        <f>IFERROR(__xludf.DUMMYFUNCTION("""COMPUTED_VALUE"""),45041.64583333333)</f>
        <v>45041.64583</v>
      </c>
      <c r="B78" s="5">
        <f>IFERROR(__xludf.DUMMYFUNCTION("""COMPUTED_VALUE"""),3217.95)</f>
        <v>3217.95</v>
      </c>
    </row>
    <row r="79">
      <c r="A79" s="5">
        <f>IFERROR(__xludf.DUMMYFUNCTION("""COMPUTED_VALUE"""),45042.64583333333)</f>
        <v>45042.64583</v>
      </c>
      <c r="B79" s="5">
        <f>IFERROR(__xludf.DUMMYFUNCTION("""COMPUTED_VALUE"""),3248.35)</f>
        <v>3248.35</v>
      </c>
    </row>
    <row r="80">
      <c r="A80" s="5">
        <f>IFERROR(__xludf.DUMMYFUNCTION("""COMPUTED_VALUE"""),45043.64583333333)</f>
        <v>45043.64583</v>
      </c>
      <c r="B80" s="5">
        <f>IFERROR(__xludf.DUMMYFUNCTION("""COMPUTED_VALUE"""),3263.55)</f>
        <v>3263.55</v>
      </c>
    </row>
    <row r="81">
      <c r="A81" s="5">
        <f>IFERROR(__xludf.DUMMYFUNCTION("""COMPUTED_VALUE"""),45044.64583333333)</f>
        <v>45044.64583</v>
      </c>
      <c r="B81" s="5">
        <f>IFERROR(__xludf.DUMMYFUNCTION("""COMPUTED_VALUE"""),3301.1)</f>
        <v>3301.1</v>
      </c>
    </row>
    <row r="82">
      <c r="A82" s="5">
        <f>IFERROR(__xludf.DUMMYFUNCTION("""COMPUTED_VALUE"""),45048.64583333333)</f>
        <v>45048.64583</v>
      </c>
      <c r="B82" s="5">
        <f>IFERROR(__xludf.DUMMYFUNCTION("""COMPUTED_VALUE"""),3356.15)</f>
        <v>3356.15</v>
      </c>
    </row>
    <row r="83">
      <c r="A83" s="5">
        <f>IFERROR(__xludf.DUMMYFUNCTION("""COMPUTED_VALUE"""),45049.64583333333)</f>
        <v>45049.64583</v>
      </c>
      <c r="B83" s="5">
        <f>IFERROR(__xludf.DUMMYFUNCTION("""COMPUTED_VALUE"""),3348.35)</f>
        <v>3348.35</v>
      </c>
    </row>
    <row r="84">
      <c r="A84" s="5">
        <f>IFERROR(__xludf.DUMMYFUNCTION("""COMPUTED_VALUE"""),45050.64583333333)</f>
        <v>45050.64583</v>
      </c>
      <c r="B84" s="5">
        <f>IFERROR(__xludf.DUMMYFUNCTION("""COMPUTED_VALUE"""),3339.3)</f>
        <v>3339.3</v>
      </c>
    </row>
    <row r="85">
      <c r="A85" s="5">
        <f>IFERROR(__xludf.DUMMYFUNCTION("""COMPUTED_VALUE"""),45051.64583333333)</f>
        <v>45051.64583</v>
      </c>
      <c r="B85" s="5">
        <f>IFERROR(__xludf.DUMMYFUNCTION("""COMPUTED_VALUE"""),3355.1)</f>
        <v>3355.1</v>
      </c>
    </row>
    <row r="86">
      <c r="A86" s="5">
        <f>IFERROR(__xludf.DUMMYFUNCTION("""COMPUTED_VALUE"""),45054.64583333333)</f>
        <v>45054.64583</v>
      </c>
      <c r="B86" s="5">
        <f>IFERROR(__xludf.DUMMYFUNCTION("""COMPUTED_VALUE"""),3392.9)</f>
        <v>3392.9</v>
      </c>
    </row>
    <row r="87">
      <c r="A87" s="5">
        <f>IFERROR(__xludf.DUMMYFUNCTION("""COMPUTED_VALUE"""),45055.64583333333)</f>
        <v>45055.64583</v>
      </c>
      <c r="B87" s="5">
        <f>IFERROR(__xludf.DUMMYFUNCTION("""COMPUTED_VALUE"""),3381.9)</f>
        <v>3381.9</v>
      </c>
    </row>
    <row r="88">
      <c r="A88" s="5">
        <f>IFERROR(__xludf.DUMMYFUNCTION("""COMPUTED_VALUE"""),45056.64583333333)</f>
        <v>45056.64583</v>
      </c>
      <c r="B88" s="5">
        <f>IFERROR(__xludf.DUMMYFUNCTION("""COMPUTED_VALUE"""),3416.75)</f>
        <v>3416.75</v>
      </c>
    </row>
    <row r="89">
      <c r="A89" s="5">
        <f>IFERROR(__xludf.DUMMYFUNCTION("""COMPUTED_VALUE"""),45057.64583333333)</f>
        <v>45057.64583</v>
      </c>
      <c r="B89" s="5">
        <f>IFERROR(__xludf.DUMMYFUNCTION("""COMPUTED_VALUE"""),3405.3)</f>
        <v>3405.3</v>
      </c>
    </row>
    <row r="90">
      <c r="A90" s="5">
        <f>IFERROR(__xludf.DUMMYFUNCTION("""COMPUTED_VALUE"""),45058.64583333333)</f>
        <v>45058.64583</v>
      </c>
      <c r="B90" s="5">
        <f>IFERROR(__xludf.DUMMYFUNCTION("""COMPUTED_VALUE"""),3626.35)</f>
        <v>3626.35</v>
      </c>
    </row>
    <row r="91">
      <c r="A91" s="5">
        <f>IFERROR(__xludf.DUMMYFUNCTION("""COMPUTED_VALUE"""),45061.64583333333)</f>
        <v>45061.64583</v>
      </c>
      <c r="B91" s="5">
        <f>IFERROR(__xludf.DUMMYFUNCTION("""COMPUTED_VALUE"""),3658.5)</f>
        <v>3658.5</v>
      </c>
    </row>
    <row r="92">
      <c r="A92" s="5">
        <f>IFERROR(__xludf.DUMMYFUNCTION("""COMPUTED_VALUE"""),45062.64583333333)</f>
        <v>45062.64583</v>
      </c>
      <c r="B92" s="5">
        <f>IFERROR(__xludf.DUMMYFUNCTION("""COMPUTED_VALUE"""),3633.2)</f>
        <v>3633.2</v>
      </c>
    </row>
    <row r="93">
      <c r="A93" s="5">
        <f>IFERROR(__xludf.DUMMYFUNCTION("""COMPUTED_VALUE"""),45063.64583333333)</f>
        <v>45063.64583</v>
      </c>
      <c r="B93" s="5">
        <f>IFERROR(__xludf.DUMMYFUNCTION("""COMPUTED_VALUE"""),3628.75)</f>
        <v>3628.75</v>
      </c>
    </row>
    <row r="94">
      <c r="A94" s="5">
        <f>IFERROR(__xludf.DUMMYFUNCTION("""COMPUTED_VALUE"""),45064.64583333333)</f>
        <v>45064.64583</v>
      </c>
      <c r="B94" s="5">
        <f>IFERROR(__xludf.DUMMYFUNCTION("""COMPUTED_VALUE"""),3576.15)</f>
        <v>3576.15</v>
      </c>
    </row>
    <row r="95">
      <c r="A95" s="5">
        <f>IFERROR(__xludf.DUMMYFUNCTION("""COMPUTED_VALUE"""),45065.64583333333)</f>
        <v>45065.64583</v>
      </c>
      <c r="B95" s="5">
        <f>IFERROR(__xludf.DUMMYFUNCTION("""COMPUTED_VALUE"""),3570.9)</f>
        <v>3570.9</v>
      </c>
    </row>
    <row r="96">
      <c r="A96" s="5">
        <f>IFERROR(__xludf.DUMMYFUNCTION("""COMPUTED_VALUE"""),45068.64583333333)</f>
        <v>45068.64583</v>
      </c>
      <c r="B96" s="5">
        <f>IFERROR(__xludf.DUMMYFUNCTION("""COMPUTED_VALUE"""),3545.45)</f>
        <v>3545.45</v>
      </c>
    </row>
    <row r="97">
      <c r="A97" s="5">
        <f>IFERROR(__xludf.DUMMYFUNCTION("""COMPUTED_VALUE"""),45069.64583333333)</f>
        <v>45069.64583</v>
      </c>
      <c r="B97" s="5">
        <f>IFERROR(__xludf.DUMMYFUNCTION("""COMPUTED_VALUE"""),3601.6)</f>
        <v>3601.6</v>
      </c>
    </row>
    <row r="98">
      <c r="A98" s="5">
        <f>IFERROR(__xludf.DUMMYFUNCTION("""COMPUTED_VALUE"""),45070.64583333333)</f>
        <v>45070.64583</v>
      </c>
      <c r="B98" s="5">
        <f>IFERROR(__xludf.DUMMYFUNCTION("""COMPUTED_VALUE"""),3610.9)</f>
        <v>3610.9</v>
      </c>
    </row>
    <row r="99">
      <c r="A99" s="5">
        <f>IFERROR(__xludf.DUMMYFUNCTION("""COMPUTED_VALUE"""),45071.64583333333)</f>
        <v>45071.64583</v>
      </c>
      <c r="B99" s="5">
        <f>IFERROR(__xludf.DUMMYFUNCTION("""COMPUTED_VALUE"""),3651.5)</f>
        <v>3651.5</v>
      </c>
    </row>
    <row r="100">
      <c r="A100" s="5">
        <f>IFERROR(__xludf.DUMMYFUNCTION("""COMPUTED_VALUE"""),45072.64583333333)</f>
        <v>45072.64583</v>
      </c>
      <c r="B100" s="5">
        <f>IFERROR(__xludf.DUMMYFUNCTION("""COMPUTED_VALUE"""),3690.35)</f>
        <v>3690.35</v>
      </c>
    </row>
    <row r="101">
      <c r="A101" s="5">
        <f>IFERROR(__xludf.DUMMYFUNCTION("""COMPUTED_VALUE"""),45075.64583333333)</f>
        <v>45075.64583</v>
      </c>
      <c r="B101" s="5">
        <f>IFERROR(__xludf.DUMMYFUNCTION("""COMPUTED_VALUE"""),3711.45)</f>
        <v>3711.45</v>
      </c>
    </row>
    <row r="102">
      <c r="A102" s="5">
        <f>IFERROR(__xludf.DUMMYFUNCTION("""COMPUTED_VALUE"""),45076.64583333333)</f>
        <v>45076.64583</v>
      </c>
      <c r="B102" s="5">
        <f>IFERROR(__xludf.DUMMYFUNCTION("""COMPUTED_VALUE"""),3678.35)</f>
        <v>3678.35</v>
      </c>
    </row>
    <row r="103">
      <c r="A103" s="5">
        <f>IFERROR(__xludf.DUMMYFUNCTION("""COMPUTED_VALUE"""),45077.64583333333)</f>
        <v>45077.64583</v>
      </c>
      <c r="B103" s="5">
        <f>IFERROR(__xludf.DUMMYFUNCTION("""COMPUTED_VALUE"""),3671.95)</f>
        <v>3671.95</v>
      </c>
    </row>
    <row r="104">
      <c r="A104" s="5">
        <f>IFERROR(__xludf.DUMMYFUNCTION("""COMPUTED_VALUE"""),45078.64583333333)</f>
        <v>45078.64583</v>
      </c>
      <c r="B104" s="5">
        <f>IFERROR(__xludf.DUMMYFUNCTION("""COMPUTED_VALUE"""),3716.05)</f>
        <v>3716.05</v>
      </c>
    </row>
    <row r="105">
      <c r="A105" s="5">
        <f>IFERROR(__xludf.DUMMYFUNCTION("""COMPUTED_VALUE"""),45079.64583333333)</f>
        <v>45079.64583</v>
      </c>
      <c r="B105" s="5">
        <f>IFERROR(__xludf.DUMMYFUNCTION("""COMPUTED_VALUE"""),3699.4)</f>
        <v>3699.4</v>
      </c>
    </row>
    <row r="106">
      <c r="A106" s="5">
        <f>IFERROR(__xludf.DUMMYFUNCTION("""COMPUTED_VALUE"""),45082.64583333333)</f>
        <v>45082.64583</v>
      </c>
      <c r="B106" s="5">
        <f>IFERROR(__xludf.DUMMYFUNCTION("""COMPUTED_VALUE"""),3673.25)</f>
        <v>3673.25</v>
      </c>
    </row>
    <row r="107">
      <c r="A107" s="5">
        <f>IFERROR(__xludf.DUMMYFUNCTION("""COMPUTED_VALUE"""),45083.64583333333)</f>
        <v>45083.64583</v>
      </c>
      <c r="B107" s="5">
        <f>IFERROR(__xludf.DUMMYFUNCTION("""COMPUTED_VALUE"""),3705.1)</f>
        <v>3705.1</v>
      </c>
    </row>
    <row r="108">
      <c r="A108" s="5">
        <f>IFERROR(__xludf.DUMMYFUNCTION("""COMPUTED_VALUE"""),45084.64583333333)</f>
        <v>45084.64583</v>
      </c>
      <c r="B108" s="5">
        <f>IFERROR(__xludf.DUMMYFUNCTION("""COMPUTED_VALUE"""),3727.4)</f>
        <v>3727.4</v>
      </c>
    </row>
    <row r="109">
      <c r="A109" s="5">
        <f>IFERROR(__xludf.DUMMYFUNCTION("""COMPUTED_VALUE"""),45085.64583333333)</f>
        <v>45085.64583</v>
      </c>
      <c r="B109" s="5">
        <f>IFERROR(__xludf.DUMMYFUNCTION("""COMPUTED_VALUE"""),3657.4)</f>
        <v>3657.4</v>
      </c>
    </row>
    <row r="110">
      <c r="A110" s="5">
        <f>IFERROR(__xludf.DUMMYFUNCTION("""COMPUTED_VALUE"""),45086.64583333333)</f>
        <v>45086.64583</v>
      </c>
      <c r="B110" s="5">
        <f>IFERROR(__xludf.DUMMYFUNCTION("""COMPUTED_VALUE"""),3581.3)</f>
        <v>3581.3</v>
      </c>
    </row>
    <row r="111">
      <c r="A111" s="5">
        <f>IFERROR(__xludf.DUMMYFUNCTION("""COMPUTED_VALUE"""),45089.64583333333)</f>
        <v>45089.64583</v>
      </c>
      <c r="B111" s="5">
        <f>IFERROR(__xludf.DUMMYFUNCTION("""COMPUTED_VALUE"""),3590.6)</f>
        <v>3590.6</v>
      </c>
    </row>
    <row r="112">
      <c r="A112" s="5">
        <f>IFERROR(__xludf.DUMMYFUNCTION("""COMPUTED_VALUE"""),45090.64583333333)</f>
        <v>45090.64583</v>
      </c>
      <c r="B112" s="5">
        <f>IFERROR(__xludf.DUMMYFUNCTION("""COMPUTED_VALUE"""),3592.65)</f>
        <v>3592.65</v>
      </c>
    </row>
    <row r="113">
      <c r="A113" s="5">
        <f>IFERROR(__xludf.DUMMYFUNCTION("""COMPUTED_VALUE"""),45091.64583333333)</f>
        <v>45091.64583</v>
      </c>
      <c r="B113" s="5">
        <f>IFERROR(__xludf.DUMMYFUNCTION("""COMPUTED_VALUE"""),3572.05)</f>
        <v>3572.05</v>
      </c>
    </row>
    <row r="114">
      <c r="A114" s="5">
        <f>IFERROR(__xludf.DUMMYFUNCTION("""COMPUTED_VALUE"""),45092.64583333333)</f>
        <v>45092.64583</v>
      </c>
      <c r="B114" s="5">
        <f>IFERROR(__xludf.DUMMYFUNCTION("""COMPUTED_VALUE"""),3534.7)</f>
        <v>3534.7</v>
      </c>
    </row>
    <row r="115">
      <c r="A115" s="5">
        <f>IFERROR(__xludf.DUMMYFUNCTION("""COMPUTED_VALUE"""),45093.64583333333)</f>
        <v>45093.64583</v>
      </c>
      <c r="B115" s="5">
        <f>IFERROR(__xludf.DUMMYFUNCTION("""COMPUTED_VALUE"""),3538.9)</f>
        <v>3538.9</v>
      </c>
    </row>
    <row r="116">
      <c r="A116" s="5">
        <f>IFERROR(__xludf.DUMMYFUNCTION("""COMPUTED_VALUE"""),45096.64583333333)</f>
        <v>45096.64583</v>
      </c>
      <c r="B116" s="5">
        <f>IFERROR(__xludf.DUMMYFUNCTION("""COMPUTED_VALUE"""),3496.65)</f>
        <v>3496.65</v>
      </c>
    </row>
    <row r="117">
      <c r="A117" s="5">
        <f>IFERROR(__xludf.DUMMYFUNCTION("""COMPUTED_VALUE"""),45097.64583333333)</f>
        <v>45097.64583</v>
      </c>
      <c r="B117" s="5">
        <f>IFERROR(__xludf.DUMMYFUNCTION("""COMPUTED_VALUE"""),3562.1)</f>
        <v>3562.1</v>
      </c>
    </row>
    <row r="118">
      <c r="A118" s="5">
        <f>IFERROR(__xludf.DUMMYFUNCTION("""COMPUTED_VALUE"""),45098.64583333333)</f>
        <v>45098.64583</v>
      </c>
      <c r="B118" s="5">
        <f>IFERROR(__xludf.DUMMYFUNCTION("""COMPUTED_VALUE"""),3570.45)</f>
        <v>3570.45</v>
      </c>
    </row>
    <row r="119">
      <c r="A119" s="5">
        <f>IFERROR(__xludf.DUMMYFUNCTION("""COMPUTED_VALUE"""),45099.64583333333)</f>
        <v>45099.64583</v>
      </c>
      <c r="B119" s="5">
        <f>IFERROR(__xludf.DUMMYFUNCTION("""COMPUTED_VALUE"""),3558.6)</f>
        <v>3558.6</v>
      </c>
    </row>
    <row r="120">
      <c r="A120" s="5">
        <f>IFERROR(__xludf.DUMMYFUNCTION("""COMPUTED_VALUE"""),45100.64583333333)</f>
        <v>45100.64583</v>
      </c>
      <c r="B120" s="5">
        <f>IFERROR(__xludf.DUMMYFUNCTION("""COMPUTED_VALUE"""),3539.2)</f>
        <v>3539.2</v>
      </c>
    </row>
    <row r="121">
      <c r="A121" s="5">
        <f>IFERROR(__xludf.DUMMYFUNCTION("""COMPUTED_VALUE"""),45103.64583333333)</f>
        <v>45103.64583</v>
      </c>
      <c r="B121" s="5">
        <f>IFERROR(__xludf.DUMMYFUNCTION("""COMPUTED_VALUE"""),3551.65)</f>
        <v>3551.65</v>
      </c>
    </row>
    <row r="122">
      <c r="A122" s="5">
        <f>IFERROR(__xludf.DUMMYFUNCTION("""COMPUTED_VALUE"""),45104.64583333333)</f>
        <v>45104.64583</v>
      </c>
      <c r="B122" s="5">
        <f>IFERROR(__xludf.DUMMYFUNCTION("""COMPUTED_VALUE"""),3535.75)</f>
        <v>3535.75</v>
      </c>
    </row>
    <row r="123">
      <c r="A123" s="5">
        <f>IFERROR(__xludf.DUMMYFUNCTION("""COMPUTED_VALUE"""),45105.64583333333)</f>
        <v>45105.64583</v>
      </c>
      <c r="B123" s="5">
        <f>IFERROR(__xludf.DUMMYFUNCTION("""COMPUTED_VALUE"""),3544.85)</f>
        <v>3544.85</v>
      </c>
    </row>
    <row r="124">
      <c r="A124" s="5">
        <f>IFERROR(__xludf.DUMMYFUNCTION("""COMPUTED_VALUE"""),45107.64583333333)</f>
        <v>45107.64583</v>
      </c>
      <c r="B124" s="5">
        <f>IFERROR(__xludf.DUMMYFUNCTION("""COMPUTED_VALUE"""),3580.1)</f>
        <v>3580.1</v>
      </c>
    </row>
    <row r="125">
      <c r="A125" s="5">
        <f>IFERROR(__xludf.DUMMYFUNCTION("""COMPUTED_VALUE"""),45110.64583333333)</f>
        <v>45110.64583</v>
      </c>
      <c r="B125" s="5">
        <f>IFERROR(__xludf.DUMMYFUNCTION("""COMPUTED_VALUE"""),3630.85)</f>
        <v>3630.85</v>
      </c>
    </row>
    <row r="126">
      <c r="A126" s="5">
        <f>IFERROR(__xludf.DUMMYFUNCTION("""COMPUTED_VALUE"""),45111.64583333333)</f>
        <v>45111.64583</v>
      </c>
      <c r="B126" s="5">
        <f>IFERROR(__xludf.DUMMYFUNCTION("""COMPUTED_VALUE"""),3401.8)</f>
        <v>3401.8</v>
      </c>
    </row>
    <row r="127">
      <c r="A127" s="5">
        <f>IFERROR(__xludf.DUMMYFUNCTION("""COMPUTED_VALUE"""),45112.64583333333)</f>
        <v>45112.64583</v>
      </c>
      <c r="B127" s="5">
        <f>IFERROR(__xludf.DUMMYFUNCTION("""COMPUTED_VALUE"""),3309.75)</f>
        <v>3309.75</v>
      </c>
    </row>
    <row r="128">
      <c r="A128" s="5">
        <f>IFERROR(__xludf.DUMMYFUNCTION("""COMPUTED_VALUE"""),45113.64583333333)</f>
        <v>45113.64583</v>
      </c>
      <c r="B128" s="5">
        <f>IFERROR(__xludf.DUMMYFUNCTION("""COMPUTED_VALUE"""),3222.2)</f>
        <v>3222.2</v>
      </c>
    </row>
    <row r="129">
      <c r="A129" s="5">
        <f>IFERROR(__xludf.DUMMYFUNCTION("""COMPUTED_VALUE"""),45114.64583333333)</f>
        <v>45114.64583</v>
      </c>
      <c r="B129" s="5">
        <f>IFERROR(__xludf.DUMMYFUNCTION("""COMPUTED_VALUE"""),3184.8)</f>
        <v>3184.8</v>
      </c>
    </row>
    <row r="130">
      <c r="A130" s="5">
        <f>IFERROR(__xludf.DUMMYFUNCTION("""COMPUTED_VALUE"""),45117.64583333333)</f>
        <v>45117.64583</v>
      </c>
      <c r="B130" s="5">
        <f>IFERROR(__xludf.DUMMYFUNCTION("""COMPUTED_VALUE"""),3173.9)</f>
        <v>3173.9</v>
      </c>
    </row>
    <row r="131">
      <c r="A131" s="5">
        <f>IFERROR(__xludf.DUMMYFUNCTION("""COMPUTED_VALUE"""),45118.64583333333)</f>
        <v>45118.64583</v>
      </c>
      <c r="B131" s="5">
        <f>IFERROR(__xludf.DUMMYFUNCTION("""COMPUTED_VALUE"""),3253.05)</f>
        <v>3253.05</v>
      </c>
    </row>
    <row r="132">
      <c r="A132" s="5">
        <f>IFERROR(__xludf.DUMMYFUNCTION("""COMPUTED_VALUE"""),45119.64583333333)</f>
        <v>45119.64583</v>
      </c>
      <c r="B132" s="5">
        <f>IFERROR(__xludf.DUMMYFUNCTION("""COMPUTED_VALUE"""),3291.65)</f>
        <v>3291.65</v>
      </c>
    </row>
    <row r="133">
      <c r="A133" s="5">
        <f>IFERROR(__xludf.DUMMYFUNCTION("""COMPUTED_VALUE"""),45120.64583333333)</f>
        <v>45120.64583</v>
      </c>
      <c r="B133" s="5">
        <f>IFERROR(__xludf.DUMMYFUNCTION("""COMPUTED_VALUE"""),3257.15)</f>
        <v>3257.15</v>
      </c>
    </row>
    <row r="134">
      <c r="A134" s="5">
        <f>IFERROR(__xludf.DUMMYFUNCTION("""COMPUTED_VALUE"""),45121.64583333333)</f>
        <v>45121.64583</v>
      </c>
      <c r="B134" s="5">
        <f>IFERROR(__xludf.DUMMYFUNCTION("""COMPUTED_VALUE"""),3347.1)</f>
        <v>3347.1</v>
      </c>
    </row>
    <row r="135">
      <c r="A135" s="5">
        <f>IFERROR(__xludf.DUMMYFUNCTION("""COMPUTED_VALUE"""),45124.64583333333)</f>
        <v>45124.64583</v>
      </c>
      <c r="B135" s="5">
        <f>IFERROR(__xludf.DUMMYFUNCTION("""COMPUTED_VALUE"""),3349.9)</f>
        <v>3349.9</v>
      </c>
    </row>
    <row r="136">
      <c r="A136" s="5">
        <f>IFERROR(__xludf.DUMMYFUNCTION("""COMPUTED_VALUE"""),45125.64583333333)</f>
        <v>45125.64583</v>
      </c>
      <c r="B136" s="5">
        <f>IFERROR(__xludf.DUMMYFUNCTION("""COMPUTED_VALUE"""),3349.25)</f>
        <v>3349.25</v>
      </c>
    </row>
    <row r="137">
      <c r="A137" s="5">
        <f>IFERROR(__xludf.DUMMYFUNCTION("""COMPUTED_VALUE"""),45126.64583333333)</f>
        <v>45126.64583</v>
      </c>
      <c r="B137" s="5">
        <f>IFERROR(__xludf.DUMMYFUNCTION("""COMPUTED_VALUE"""),3330.15)</f>
        <v>3330.15</v>
      </c>
    </row>
    <row r="138">
      <c r="A138" s="5">
        <f>IFERROR(__xludf.DUMMYFUNCTION("""COMPUTED_VALUE"""),45127.64583333333)</f>
        <v>45127.64583</v>
      </c>
      <c r="B138" s="5">
        <f>IFERROR(__xludf.DUMMYFUNCTION("""COMPUTED_VALUE"""),3317.1)</f>
        <v>3317.1</v>
      </c>
    </row>
    <row r="139">
      <c r="A139" s="5">
        <f>IFERROR(__xludf.DUMMYFUNCTION("""COMPUTED_VALUE"""),45128.64583333333)</f>
        <v>45128.64583</v>
      </c>
      <c r="B139" s="5">
        <f>IFERROR(__xludf.DUMMYFUNCTION("""COMPUTED_VALUE"""),3315.5)</f>
        <v>3315.5</v>
      </c>
    </row>
    <row r="140">
      <c r="A140" s="5">
        <f>IFERROR(__xludf.DUMMYFUNCTION("""COMPUTED_VALUE"""),45131.64583333333)</f>
        <v>45131.64583</v>
      </c>
      <c r="B140" s="5">
        <f>IFERROR(__xludf.DUMMYFUNCTION("""COMPUTED_VALUE"""),3307.85)</f>
        <v>3307.85</v>
      </c>
    </row>
    <row r="141">
      <c r="A141" s="5">
        <f>IFERROR(__xludf.DUMMYFUNCTION("""COMPUTED_VALUE"""),45132.64583333333)</f>
        <v>45132.64583</v>
      </c>
      <c r="B141" s="5">
        <f>IFERROR(__xludf.DUMMYFUNCTION("""COMPUTED_VALUE"""),3326.2)</f>
        <v>3326.2</v>
      </c>
    </row>
    <row r="142">
      <c r="A142" s="5">
        <f>IFERROR(__xludf.DUMMYFUNCTION("""COMPUTED_VALUE"""),45133.64583333333)</f>
        <v>45133.64583</v>
      </c>
      <c r="B142" s="5">
        <f>IFERROR(__xludf.DUMMYFUNCTION("""COMPUTED_VALUE"""),3353.65)</f>
        <v>3353.65</v>
      </c>
    </row>
    <row r="143">
      <c r="A143" s="5">
        <f>IFERROR(__xludf.DUMMYFUNCTION("""COMPUTED_VALUE"""),45134.64583333333)</f>
        <v>45134.64583</v>
      </c>
      <c r="B143" s="5">
        <f>IFERROR(__xludf.DUMMYFUNCTION("""COMPUTED_VALUE"""),3327.9)</f>
        <v>3327.9</v>
      </c>
    </row>
    <row r="144">
      <c r="A144" s="5">
        <f>IFERROR(__xludf.DUMMYFUNCTION("""COMPUTED_VALUE"""),45135.64583333333)</f>
        <v>45135.64583</v>
      </c>
      <c r="B144" s="5">
        <f>IFERROR(__xludf.DUMMYFUNCTION("""COMPUTED_VALUE"""),3355.2)</f>
        <v>3355.2</v>
      </c>
    </row>
    <row r="145">
      <c r="A145" s="5">
        <f>IFERROR(__xludf.DUMMYFUNCTION("""COMPUTED_VALUE"""),45138.64583333333)</f>
        <v>45138.64583</v>
      </c>
      <c r="B145" s="5">
        <f>IFERROR(__xludf.DUMMYFUNCTION("""COMPUTED_VALUE"""),3365.5)</f>
        <v>3365.5</v>
      </c>
    </row>
    <row r="146">
      <c r="A146" s="5">
        <f>IFERROR(__xludf.DUMMYFUNCTION("""COMPUTED_VALUE"""),45139.64583333333)</f>
        <v>45139.64583</v>
      </c>
      <c r="B146" s="5">
        <f>IFERROR(__xludf.DUMMYFUNCTION("""COMPUTED_VALUE"""),3415.9)</f>
        <v>3415.9</v>
      </c>
    </row>
    <row r="147">
      <c r="A147" s="5">
        <f>IFERROR(__xludf.DUMMYFUNCTION("""COMPUTED_VALUE"""),45140.64583333333)</f>
        <v>45140.64583</v>
      </c>
      <c r="B147" s="5">
        <f>IFERROR(__xludf.DUMMYFUNCTION("""COMPUTED_VALUE"""),3332.7)</f>
        <v>3332.7</v>
      </c>
    </row>
    <row r="148">
      <c r="A148" s="5">
        <f>IFERROR(__xludf.DUMMYFUNCTION("""COMPUTED_VALUE"""),45141.64583333333)</f>
        <v>45141.64583</v>
      </c>
      <c r="B148" s="5">
        <f>IFERROR(__xludf.DUMMYFUNCTION("""COMPUTED_VALUE"""),3379.7)</f>
        <v>3379.7</v>
      </c>
    </row>
    <row r="149">
      <c r="A149" s="5">
        <f>IFERROR(__xludf.DUMMYFUNCTION("""COMPUTED_VALUE"""),45142.64583333333)</f>
        <v>45142.64583</v>
      </c>
      <c r="B149" s="5">
        <f>IFERROR(__xludf.DUMMYFUNCTION("""COMPUTED_VALUE"""),3359.55)</f>
        <v>3359.55</v>
      </c>
    </row>
    <row r="150">
      <c r="A150" s="5">
        <f>IFERROR(__xludf.DUMMYFUNCTION("""COMPUTED_VALUE"""),45145.64583333333)</f>
        <v>45145.64583</v>
      </c>
      <c r="B150" s="5">
        <f>IFERROR(__xludf.DUMMYFUNCTION("""COMPUTED_VALUE"""),3355.85)</f>
        <v>3355.85</v>
      </c>
    </row>
    <row r="151">
      <c r="A151" s="5">
        <f>IFERROR(__xludf.DUMMYFUNCTION("""COMPUTED_VALUE"""),45146.64583333333)</f>
        <v>45146.64583</v>
      </c>
      <c r="B151" s="5">
        <f>IFERROR(__xludf.DUMMYFUNCTION("""COMPUTED_VALUE"""),3372.0)</f>
        <v>3372</v>
      </c>
    </row>
    <row r="152">
      <c r="A152" s="5">
        <f>IFERROR(__xludf.DUMMYFUNCTION("""COMPUTED_VALUE"""),45147.64583333333)</f>
        <v>45147.64583</v>
      </c>
      <c r="B152" s="5">
        <f>IFERROR(__xludf.DUMMYFUNCTION("""COMPUTED_VALUE"""),3412.6)</f>
        <v>3412.6</v>
      </c>
    </row>
    <row r="153">
      <c r="A153" s="5">
        <f>IFERROR(__xludf.DUMMYFUNCTION("""COMPUTED_VALUE"""),45148.64583333333)</f>
        <v>45148.64583</v>
      </c>
      <c r="B153" s="5">
        <f>IFERROR(__xludf.DUMMYFUNCTION("""COMPUTED_VALUE"""),3414.7)</f>
        <v>3414.7</v>
      </c>
    </row>
    <row r="154">
      <c r="A154" s="5">
        <f>IFERROR(__xludf.DUMMYFUNCTION("""COMPUTED_VALUE"""),45149.64583333333)</f>
        <v>45149.64583</v>
      </c>
      <c r="B154" s="5">
        <f>IFERROR(__xludf.DUMMYFUNCTION("""COMPUTED_VALUE"""),3389.2)</f>
        <v>3389.2</v>
      </c>
    </row>
    <row r="155">
      <c r="A155" s="5">
        <f>IFERROR(__xludf.DUMMYFUNCTION("""COMPUTED_VALUE"""),45152.64583333333)</f>
        <v>45152.64583</v>
      </c>
      <c r="B155" s="5">
        <f>IFERROR(__xludf.DUMMYFUNCTION("""COMPUTED_VALUE"""),3338.7)</f>
        <v>3338.7</v>
      </c>
    </row>
    <row r="156">
      <c r="A156" s="5">
        <f>IFERROR(__xludf.DUMMYFUNCTION("""COMPUTED_VALUE"""),45154.64583333333)</f>
        <v>45154.64583</v>
      </c>
      <c r="B156" s="5">
        <f>IFERROR(__xludf.DUMMYFUNCTION("""COMPUTED_VALUE"""),3327.2)</f>
        <v>3327.2</v>
      </c>
    </row>
    <row r="157">
      <c r="A157" s="5">
        <f>IFERROR(__xludf.DUMMYFUNCTION("""COMPUTED_VALUE"""),45155.64583333333)</f>
        <v>45155.64583</v>
      </c>
      <c r="B157" s="5">
        <f>IFERROR(__xludf.DUMMYFUNCTION("""COMPUTED_VALUE"""),3298.45)</f>
        <v>3298.45</v>
      </c>
    </row>
    <row r="158">
      <c r="A158" s="5">
        <f>IFERROR(__xludf.DUMMYFUNCTION("""COMPUTED_VALUE"""),45156.64583333333)</f>
        <v>45156.64583</v>
      </c>
      <c r="B158" s="5">
        <f>IFERROR(__xludf.DUMMYFUNCTION("""COMPUTED_VALUE"""),3349.6)</f>
        <v>3349.6</v>
      </c>
    </row>
    <row r="159">
      <c r="A159" s="5">
        <f>IFERROR(__xludf.DUMMYFUNCTION("""COMPUTED_VALUE"""),45159.64583333333)</f>
        <v>45159.64583</v>
      </c>
      <c r="B159" s="5">
        <f>IFERROR(__xludf.DUMMYFUNCTION("""COMPUTED_VALUE"""),3365.55)</f>
        <v>3365.55</v>
      </c>
    </row>
    <row r="160">
      <c r="A160" s="5">
        <f>IFERROR(__xludf.DUMMYFUNCTION("""COMPUTED_VALUE"""),45160.64583333333)</f>
        <v>45160.64583</v>
      </c>
      <c r="B160" s="5">
        <f>IFERROR(__xludf.DUMMYFUNCTION("""COMPUTED_VALUE"""),3343.4)</f>
        <v>3343.4</v>
      </c>
    </row>
    <row r="161">
      <c r="A161" s="5">
        <f>IFERROR(__xludf.DUMMYFUNCTION("""COMPUTED_VALUE"""),45161.64583333333)</f>
        <v>45161.64583</v>
      </c>
      <c r="B161" s="5">
        <f>IFERROR(__xludf.DUMMYFUNCTION("""COMPUTED_VALUE"""),3358.0)</f>
        <v>3358</v>
      </c>
    </row>
    <row r="162">
      <c r="A162" s="5">
        <f>IFERROR(__xludf.DUMMYFUNCTION("""COMPUTED_VALUE"""),45162.64583333333)</f>
        <v>45162.64583</v>
      </c>
      <c r="B162" s="5">
        <f>IFERROR(__xludf.DUMMYFUNCTION("""COMPUTED_VALUE"""),3341.65)</f>
        <v>3341.65</v>
      </c>
    </row>
    <row r="163">
      <c r="A163" s="5">
        <f>IFERROR(__xludf.DUMMYFUNCTION("""COMPUTED_VALUE"""),45163.64583333333)</f>
        <v>45163.64583</v>
      </c>
      <c r="B163" s="5">
        <f>IFERROR(__xludf.DUMMYFUNCTION("""COMPUTED_VALUE"""),3341.15)</f>
        <v>3341.15</v>
      </c>
    </row>
    <row r="164">
      <c r="A164" s="5">
        <f>IFERROR(__xludf.DUMMYFUNCTION("""COMPUTED_VALUE"""),45166.64583333333)</f>
        <v>45166.64583</v>
      </c>
      <c r="B164" s="5">
        <f>IFERROR(__xludf.DUMMYFUNCTION("""COMPUTED_VALUE"""),3348.35)</f>
        <v>3348.35</v>
      </c>
    </row>
    <row r="165">
      <c r="A165" s="5">
        <f>IFERROR(__xludf.DUMMYFUNCTION("""COMPUTED_VALUE"""),45167.64583333333)</f>
        <v>45167.64583</v>
      </c>
      <c r="B165" s="5">
        <f>IFERROR(__xludf.DUMMYFUNCTION("""COMPUTED_VALUE"""),3355.35)</f>
        <v>3355.35</v>
      </c>
    </row>
    <row r="166">
      <c r="A166" s="5">
        <f>IFERROR(__xludf.DUMMYFUNCTION("""COMPUTED_VALUE"""),45168.64583333333)</f>
        <v>45168.64583</v>
      </c>
      <c r="B166" s="5">
        <f>IFERROR(__xludf.DUMMYFUNCTION("""COMPUTED_VALUE"""),3405.75)</f>
        <v>3405.75</v>
      </c>
    </row>
    <row r="167">
      <c r="A167" s="5">
        <f>IFERROR(__xludf.DUMMYFUNCTION("""COMPUTED_VALUE"""),45169.64583333333)</f>
        <v>45169.64583</v>
      </c>
      <c r="B167" s="5">
        <f>IFERROR(__xludf.DUMMYFUNCTION("""COMPUTED_VALUE"""),3336.6)</f>
        <v>3336.6</v>
      </c>
    </row>
    <row r="168">
      <c r="A168" s="5">
        <f>IFERROR(__xludf.DUMMYFUNCTION("""COMPUTED_VALUE"""),45170.64583333333)</f>
        <v>45170.64583</v>
      </c>
      <c r="B168" s="5">
        <f>IFERROR(__xludf.DUMMYFUNCTION("""COMPUTED_VALUE"""),3400.4)</f>
        <v>3400.4</v>
      </c>
    </row>
    <row r="169">
      <c r="A169" s="5">
        <f>IFERROR(__xludf.DUMMYFUNCTION("""COMPUTED_VALUE"""),45173.64583333333)</f>
        <v>45173.64583</v>
      </c>
      <c r="B169" s="5">
        <f>IFERROR(__xludf.DUMMYFUNCTION("""COMPUTED_VALUE"""),3434.15)</f>
        <v>3434.15</v>
      </c>
    </row>
    <row r="170">
      <c r="A170" s="5">
        <f>IFERROR(__xludf.DUMMYFUNCTION("""COMPUTED_VALUE"""),45174.64583333333)</f>
        <v>45174.64583</v>
      </c>
      <c r="B170" s="5">
        <f>IFERROR(__xludf.DUMMYFUNCTION("""COMPUTED_VALUE"""),3403.45)</f>
        <v>3403.45</v>
      </c>
    </row>
    <row r="171">
      <c r="A171" s="5">
        <f>IFERROR(__xludf.DUMMYFUNCTION("""COMPUTED_VALUE"""),45175.64583333333)</f>
        <v>45175.64583</v>
      </c>
      <c r="B171" s="5">
        <f>IFERROR(__xludf.DUMMYFUNCTION("""COMPUTED_VALUE"""),3391.3)</f>
        <v>3391.3</v>
      </c>
    </row>
    <row r="172">
      <c r="A172" s="5">
        <f>IFERROR(__xludf.DUMMYFUNCTION("""COMPUTED_VALUE"""),45176.64583333333)</f>
        <v>45176.64583</v>
      </c>
      <c r="B172" s="5">
        <f>IFERROR(__xludf.DUMMYFUNCTION("""COMPUTED_VALUE"""),3402.45)</f>
        <v>3402.45</v>
      </c>
    </row>
    <row r="173">
      <c r="A173" s="5">
        <f>IFERROR(__xludf.DUMMYFUNCTION("""COMPUTED_VALUE"""),45177.64583333333)</f>
        <v>45177.64583</v>
      </c>
      <c r="B173" s="5">
        <f>IFERROR(__xludf.DUMMYFUNCTION("""COMPUTED_VALUE"""),3370.9)</f>
        <v>3370.9</v>
      </c>
    </row>
    <row r="174">
      <c r="A174" s="5">
        <f>IFERROR(__xludf.DUMMYFUNCTION("""COMPUTED_VALUE"""),45180.64583333333)</f>
        <v>45180.64583</v>
      </c>
      <c r="B174" s="5">
        <f>IFERROR(__xludf.DUMMYFUNCTION("""COMPUTED_VALUE"""),3404.5)</f>
        <v>3404.5</v>
      </c>
    </row>
    <row r="175">
      <c r="A175" s="5">
        <f>IFERROR(__xludf.DUMMYFUNCTION("""COMPUTED_VALUE"""),45181.64583333333)</f>
        <v>45181.64583</v>
      </c>
      <c r="B175" s="5">
        <f>IFERROR(__xludf.DUMMYFUNCTION("""COMPUTED_VALUE"""),3341.25)</f>
        <v>3341.25</v>
      </c>
    </row>
    <row r="176">
      <c r="A176" s="5">
        <f>IFERROR(__xludf.DUMMYFUNCTION("""COMPUTED_VALUE"""),45182.64583333333)</f>
        <v>45182.64583</v>
      </c>
      <c r="B176" s="5">
        <f>IFERROR(__xludf.DUMMYFUNCTION("""COMPUTED_VALUE"""),3320.3)</f>
        <v>3320.3</v>
      </c>
    </row>
    <row r="177">
      <c r="A177" s="5">
        <f>IFERROR(__xludf.DUMMYFUNCTION("""COMPUTED_VALUE"""),45183.64583333333)</f>
        <v>45183.64583</v>
      </c>
      <c r="B177" s="5">
        <f>IFERROR(__xludf.DUMMYFUNCTION("""COMPUTED_VALUE"""),3381.4)</f>
        <v>3381.4</v>
      </c>
    </row>
    <row r="178">
      <c r="A178" s="5">
        <f>IFERROR(__xludf.DUMMYFUNCTION("""COMPUTED_VALUE"""),45184.64583333333)</f>
        <v>45184.64583</v>
      </c>
      <c r="B178" s="5">
        <f>IFERROR(__xludf.DUMMYFUNCTION("""COMPUTED_VALUE"""),3427.2)</f>
        <v>3427.2</v>
      </c>
    </row>
    <row r="179">
      <c r="A179" s="5">
        <f>IFERROR(__xludf.DUMMYFUNCTION("""COMPUTED_VALUE"""),45187.64583333333)</f>
        <v>45187.64583</v>
      </c>
      <c r="B179" s="5">
        <f>IFERROR(__xludf.DUMMYFUNCTION("""COMPUTED_VALUE"""),3431.75)</f>
        <v>3431.75</v>
      </c>
    </row>
    <row r="180">
      <c r="A180" s="5">
        <f>IFERROR(__xludf.DUMMYFUNCTION("""COMPUTED_VALUE"""),45189.64583333333)</f>
        <v>45189.64583</v>
      </c>
      <c r="B180" s="5">
        <f>IFERROR(__xludf.DUMMYFUNCTION("""COMPUTED_VALUE"""),3441.2)</f>
        <v>3441.2</v>
      </c>
    </row>
    <row r="181">
      <c r="A181" s="5">
        <f>IFERROR(__xludf.DUMMYFUNCTION("""COMPUTED_VALUE"""),45190.64583333333)</f>
        <v>45190.64583</v>
      </c>
      <c r="B181" s="5">
        <f>IFERROR(__xludf.DUMMYFUNCTION("""COMPUTED_VALUE"""),3435.85)</f>
        <v>3435.85</v>
      </c>
    </row>
    <row r="182">
      <c r="A182" s="5">
        <f>IFERROR(__xludf.DUMMYFUNCTION("""COMPUTED_VALUE"""),45191.64583333333)</f>
        <v>45191.64583</v>
      </c>
      <c r="B182" s="5">
        <f>IFERROR(__xludf.DUMMYFUNCTION("""COMPUTED_VALUE"""),3409.45)</f>
        <v>3409.45</v>
      </c>
    </row>
    <row r="183">
      <c r="A183" s="5">
        <f>IFERROR(__xludf.DUMMYFUNCTION("""COMPUTED_VALUE"""),45194.64583333333)</f>
        <v>45194.64583</v>
      </c>
      <c r="B183" s="5">
        <f>IFERROR(__xludf.DUMMYFUNCTION("""COMPUTED_VALUE"""),3386.65)</f>
        <v>3386.65</v>
      </c>
    </row>
    <row r="184">
      <c r="A184" s="5">
        <f>IFERROR(__xludf.DUMMYFUNCTION("""COMPUTED_VALUE"""),45195.64583333333)</f>
        <v>45195.64583</v>
      </c>
      <c r="B184" s="5">
        <f>IFERROR(__xludf.DUMMYFUNCTION("""COMPUTED_VALUE"""),3472.15)</f>
        <v>3472.15</v>
      </c>
    </row>
    <row r="185">
      <c r="A185" s="5">
        <f>IFERROR(__xludf.DUMMYFUNCTION("""COMPUTED_VALUE"""),45196.64583333333)</f>
        <v>45196.64583</v>
      </c>
      <c r="B185" s="5">
        <f>IFERROR(__xludf.DUMMYFUNCTION("""COMPUTED_VALUE"""),3479.7)</f>
        <v>3479.7</v>
      </c>
    </row>
    <row r="186">
      <c r="A186" s="5">
        <f>IFERROR(__xludf.DUMMYFUNCTION("""COMPUTED_VALUE"""),45197.64583333333)</f>
        <v>45197.64583</v>
      </c>
      <c r="B186" s="5">
        <f>IFERROR(__xludf.DUMMYFUNCTION("""COMPUTED_VALUE"""),3440.25)</f>
        <v>3440.25</v>
      </c>
    </row>
    <row r="187">
      <c r="A187" s="5">
        <f>IFERROR(__xludf.DUMMYFUNCTION("""COMPUTED_VALUE"""),45198.64583333333)</f>
        <v>45198.64583</v>
      </c>
      <c r="B187" s="5">
        <f>IFERROR(__xludf.DUMMYFUNCTION("""COMPUTED_VALUE"""),3446.95)</f>
        <v>3446.95</v>
      </c>
    </row>
    <row r="188">
      <c r="A188" s="5">
        <f>IFERROR(__xludf.DUMMYFUNCTION("""COMPUTED_VALUE"""),45202.64583333333)</f>
        <v>45202.64583</v>
      </c>
      <c r="B188" s="5">
        <f>IFERROR(__xludf.DUMMYFUNCTION("""COMPUTED_VALUE"""),3351.4)</f>
        <v>3351.4</v>
      </c>
    </row>
    <row r="189">
      <c r="A189" s="5">
        <f>IFERROR(__xludf.DUMMYFUNCTION("""COMPUTED_VALUE"""),45203.64583333333)</f>
        <v>45203.64583</v>
      </c>
      <c r="B189" s="5">
        <f>IFERROR(__xludf.DUMMYFUNCTION("""COMPUTED_VALUE"""),3400.9)</f>
        <v>3400.9</v>
      </c>
    </row>
    <row r="190">
      <c r="A190" s="5">
        <f>IFERROR(__xludf.DUMMYFUNCTION("""COMPUTED_VALUE"""),45204.64583333333)</f>
        <v>45204.64583</v>
      </c>
      <c r="B190" s="5">
        <f>IFERROR(__xludf.DUMMYFUNCTION("""COMPUTED_VALUE"""),3443.6)</f>
        <v>3443.6</v>
      </c>
    </row>
    <row r="191">
      <c r="A191" s="5">
        <f>IFERROR(__xludf.DUMMYFUNCTION("""COMPUTED_VALUE"""),45205.64583333333)</f>
        <v>45205.64583</v>
      </c>
      <c r="B191" s="5">
        <f>IFERROR(__xludf.DUMMYFUNCTION("""COMPUTED_VALUE"""),3450.4)</f>
        <v>3450.4</v>
      </c>
    </row>
    <row r="192">
      <c r="A192" s="5">
        <f>IFERROR(__xludf.DUMMYFUNCTION("""COMPUTED_VALUE"""),45208.64583333333)</f>
        <v>45208.64583</v>
      </c>
      <c r="B192" s="5">
        <f>IFERROR(__xludf.DUMMYFUNCTION("""COMPUTED_VALUE"""),3445.6)</f>
        <v>3445.6</v>
      </c>
    </row>
    <row r="193">
      <c r="A193" s="5">
        <f>IFERROR(__xludf.DUMMYFUNCTION("""COMPUTED_VALUE"""),45209.64583333333)</f>
        <v>45209.64583</v>
      </c>
      <c r="B193" s="5">
        <f>IFERROR(__xludf.DUMMYFUNCTION("""COMPUTED_VALUE"""),3458.75)</f>
        <v>3458.75</v>
      </c>
    </row>
    <row r="194">
      <c r="A194" s="5">
        <f>IFERROR(__xludf.DUMMYFUNCTION("""COMPUTED_VALUE"""),45210.64583333333)</f>
        <v>45210.64583</v>
      </c>
      <c r="B194" s="5">
        <f>IFERROR(__xludf.DUMMYFUNCTION("""COMPUTED_VALUE"""),3486.6)</f>
        <v>3486.6</v>
      </c>
    </row>
    <row r="195">
      <c r="A195" s="5">
        <f>IFERROR(__xludf.DUMMYFUNCTION("""COMPUTED_VALUE"""),45211.64583333333)</f>
        <v>45211.64583</v>
      </c>
      <c r="B195" s="5">
        <f>IFERROR(__xludf.DUMMYFUNCTION("""COMPUTED_VALUE"""),3494.2)</f>
        <v>3494.2</v>
      </c>
    </row>
    <row r="196">
      <c r="A196" s="5">
        <f>IFERROR(__xludf.DUMMYFUNCTION("""COMPUTED_VALUE"""),45212.64583333333)</f>
        <v>45212.64583</v>
      </c>
      <c r="B196" s="5">
        <f>IFERROR(__xludf.DUMMYFUNCTION("""COMPUTED_VALUE"""),3476.4)</f>
        <v>3476.4</v>
      </c>
    </row>
    <row r="197">
      <c r="A197" s="5">
        <f>IFERROR(__xludf.DUMMYFUNCTION("""COMPUTED_VALUE"""),45215.64583333333)</f>
        <v>45215.64583</v>
      </c>
      <c r="B197" s="5">
        <f>IFERROR(__xludf.DUMMYFUNCTION("""COMPUTED_VALUE"""),3486.6)</f>
        <v>3486.6</v>
      </c>
    </row>
    <row r="198">
      <c r="A198" s="5">
        <f>IFERROR(__xludf.DUMMYFUNCTION("""COMPUTED_VALUE"""),45216.64583333333)</f>
        <v>45216.64583</v>
      </c>
      <c r="B198" s="5">
        <f>IFERROR(__xludf.DUMMYFUNCTION("""COMPUTED_VALUE"""),3500.85)</f>
        <v>3500.85</v>
      </c>
    </row>
    <row r="199">
      <c r="A199" s="5">
        <f>IFERROR(__xludf.DUMMYFUNCTION("""COMPUTED_VALUE"""),45217.64583333333)</f>
        <v>45217.64583</v>
      </c>
      <c r="B199" s="5">
        <f>IFERROR(__xludf.DUMMYFUNCTION("""COMPUTED_VALUE"""),3496.1)</f>
        <v>3496.1</v>
      </c>
    </row>
    <row r="200">
      <c r="A200" s="5">
        <f>IFERROR(__xludf.DUMMYFUNCTION("""COMPUTED_VALUE"""),45218.64583333333)</f>
        <v>45218.64583</v>
      </c>
      <c r="B200" s="5">
        <f>IFERROR(__xludf.DUMMYFUNCTION("""COMPUTED_VALUE"""),3501.2)</f>
        <v>3501.2</v>
      </c>
    </row>
    <row r="201">
      <c r="A201" s="5">
        <f>IFERROR(__xludf.DUMMYFUNCTION("""COMPUTED_VALUE"""),45219.64583333333)</f>
        <v>45219.64583</v>
      </c>
      <c r="B201" s="5">
        <f>IFERROR(__xludf.DUMMYFUNCTION("""COMPUTED_VALUE"""),3480.9)</f>
        <v>3480.9</v>
      </c>
    </row>
    <row r="202">
      <c r="A202" s="5">
        <f>IFERROR(__xludf.DUMMYFUNCTION("""COMPUTED_VALUE"""),45222.64583333333)</f>
        <v>45222.64583</v>
      </c>
      <c r="B202" s="5">
        <f>IFERROR(__xludf.DUMMYFUNCTION("""COMPUTED_VALUE"""),3446.35)</f>
        <v>3446.35</v>
      </c>
    </row>
    <row r="203">
      <c r="A203" s="5">
        <f>IFERROR(__xludf.DUMMYFUNCTION("""COMPUTED_VALUE"""),45224.64583333333)</f>
        <v>45224.64583</v>
      </c>
      <c r="B203" s="5">
        <f>IFERROR(__xludf.DUMMYFUNCTION("""COMPUTED_VALUE"""),3384.4)</f>
        <v>3384.4</v>
      </c>
    </row>
    <row r="204">
      <c r="A204" s="5">
        <f>IFERROR(__xludf.DUMMYFUNCTION("""COMPUTED_VALUE"""),45225.64583333333)</f>
        <v>45225.64583</v>
      </c>
      <c r="B204" s="5">
        <f>IFERROR(__xludf.DUMMYFUNCTION("""COMPUTED_VALUE"""),3326.8)</f>
        <v>3326.8</v>
      </c>
    </row>
    <row r="205">
      <c r="A205" s="5">
        <f>IFERROR(__xludf.DUMMYFUNCTION("""COMPUTED_VALUE"""),45226.64583333333)</f>
        <v>45226.64583</v>
      </c>
      <c r="B205" s="5">
        <f>IFERROR(__xludf.DUMMYFUNCTION("""COMPUTED_VALUE"""),3394.85)</f>
        <v>3394.85</v>
      </c>
    </row>
    <row r="206">
      <c r="A206" s="5">
        <f>IFERROR(__xludf.DUMMYFUNCTION("""COMPUTED_VALUE"""),45229.64583333333)</f>
        <v>45229.64583</v>
      </c>
      <c r="B206" s="5">
        <f>IFERROR(__xludf.DUMMYFUNCTION("""COMPUTED_VALUE"""),3357.65)</f>
        <v>3357.65</v>
      </c>
    </row>
    <row r="207">
      <c r="A207" s="5">
        <f>IFERROR(__xludf.DUMMYFUNCTION("""COMPUTED_VALUE"""),45230.64583333333)</f>
        <v>45230.64583</v>
      </c>
      <c r="B207" s="5">
        <f>IFERROR(__xludf.DUMMYFUNCTION("""COMPUTED_VALUE"""),3295.55)</f>
        <v>3295.55</v>
      </c>
    </row>
    <row r="208">
      <c r="A208" s="5">
        <f>IFERROR(__xludf.DUMMYFUNCTION("""COMPUTED_VALUE"""),45231.64583333333)</f>
        <v>45231.64583</v>
      </c>
      <c r="B208" s="5">
        <f>IFERROR(__xludf.DUMMYFUNCTION("""COMPUTED_VALUE"""),3282.25)</f>
        <v>3282.25</v>
      </c>
    </row>
    <row r="209">
      <c r="A209" s="5">
        <f>IFERROR(__xludf.DUMMYFUNCTION("""COMPUTED_VALUE"""),45232.64583333333)</f>
        <v>45232.64583</v>
      </c>
      <c r="B209" s="5">
        <f>IFERROR(__xludf.DUMMYFUNCTION("""COMPUTED_VALUE"""),3338.3)</f>
        <v>3338.3</v>
      </c>
    </row>
    <row r="210">
      <c r="A210" s="5">
        <f>IFERROR(__xludf.DUMMYFUNCTION("""COMPUTED_VALUE"""),45233.64583333333)</f>
        <v>45233.64583</v>
      </c>
      <c r="B210" s="5">
        <f>IFERROR(__xludf.DUMMYFUNCTION("""COMPUTED_VALUE"""),3428.0)</f>
        <v>3428</v>
      </c>
    </row>
    <row r="211">
      <c r="A211" s="5">
        <f>IFERROR(__xludf.DUMMYFUNCTION("""COMPUTED_VALUE"""),45236.64583333333)</f>
        <v>45236.64583</v>
      </c>
      <c r="B211" s="5">
        <f>IFERROR(__xludf.DUMMYFUNCTION("""COMPUTED_VALUE"""),3510.95)</f>
        <v>3510.95</v>
      </c>
    </row>
    <row r="212">
      <c r="A212" s="5">
        <f>IFERROR(__xludf.DUMMYFUNCTION("""COMPUTED_VALUE"""),45237.64583333333)</f>
        <v>45237.64583</v>
      </c>
      <c r="B212" s="5">
        <f>IFERROR(__xludf.DUMMYFUNCTION("""COMPUTED_VALUE"""),3509.05)</f>
        <v>3509.05</v>
      </c>
    </row>
    <row r="213">
      <c r="A213" s="5">
        <f>IFERROR(__xludf.DUMMYFUNCTION("""COMPUTED_VALUE"""),45238.64583333333)</f>
        <v>45238.64583</v>
      </c>
      <c r="B213" s="5">
        <f>IFERROR(__xludf.DUMMYFUNCTION("""COMPUTED_VALUE"""),3550.3)</f>
        <v>3550.3</v>
      </c>
    </row>
    <row r="214">
      <c r="A214" s="5">
        <f>IFERROR(__xludf.DUMMYFUNCTION("""COMPUTED_VALUE"""),45239.64583333333)</f>
        <v>45239.64583</v>
      </c>
      <c r="B214" s="5">
        <f>IFERROR(__xludf.DUMMYFUNCTION("""COMPUTED_VALUE"""),3541.9)</f>
        <v>3541.9</v>
      </c>
    </row>
    <row r="215">
      <c r="A215" s="5">
        <f>IFERROR(__xludf.DUMMYFUNCTION("""COMPUTED_VALUE"""),45240.64583333333)</f>
        <v>45240.64583</v>
      </c>
      <c r="B215" s="5">
        <f>IFERROR(__xludf.DUMMYFUNCTION("""COMPUTED_VALUE"""),3540.75)</f>
        <v>3540.75</v>
      </c>
    </row>
    <row r="216">
      <c r="A216" s="5">
        <f>IFERROR(__xludf.DUMMYFUNCTION("""COMPUTED_VALUE"""),45243.64583333333)</f>
        <v>45243.64583</v>
      </c>
      <c r="B216" s="5">
        <f>IFERROR(__xludf.DUMMYFUNCTION("""COMPUTED_VALUE"""),3645.4)</f>
        <v>3645.4</v>
      </c>
    </row>
    <row r="217">
      <c r="A217" s="5">
        <f>IFERROR(__xludf.DUMMYFUNCTION("""COMPUTED_VALUE"""),45245.64583333333)</f>
        <v>45245.64583</v>
      </c>
      <c r="B217" s="5">
        <f>IFERROR(__xludf.DUMMYFUNCTION("""COMPUTED_VALUE"""),3848.3)</f>
        <v>3848.3</v>
      </c>
    </row>
    <row r="218">
      <c r="A218" s="5">
        <f>IFERROR(__xludf.DUMMYFUNCTION("""COMPUTED_VALUE"""),45246.64583333333)</f>
        <v>45246.64583</v>
      </c>
      <c r="B218" s="5">
        <f>IFERROR(__xludf.DUMMYFUNCTION("""COMPUTED_VALUE"""),3836.75)</f>
        <v>3836.75</v>
      </c>
    </row>
    <row r="219">
      <c r="A219" s="5">
        <f>IFERROR(__xludf.DUMMYFUNCTION("""COMPUTED_VALUE"""),45247.64583333333)</f>
        <v>45247.64583</v>
      </c>
      <c r="B219" s="5">
        <f>IFERROR(__xludf.DUMMYFUNCTION("""COMPUTED_VALUE"""),3865.3)</f>
        <v>3865.3</v>
      </c>
    </row>
    <row r="220">
      <c r="A220" s="5">
        <f>IFERROR(__xludf.DUMMYFUNCTION("""COMPUTED_VALUE"""),45250.64583333333)</f>
        <v>45250.64583</v>
      </c>
      <c r="B220" s="5">
        <f>IFERROR(__xludf.DUMMYFUNCTION("""COMPUTED_VALUE"""),3846.45)</f>
        <v>3846.45</v>
      </c>
    </row>
    <row r="221">
      <c r="A221" s="5">
        <f>IFERROR(__xludf.DUMMYFUNCTION("""COMPUTED_VALUE"""),45251.64583333333)</f>
        <v>45251.64583</v>
      </c>
      <c r="B221" s="5">
        <f>IFERROR(__xludf.DUMMYFUNCTION("""COMPUTED_VALUE"""),3844.2)</f>
        <v>3844.2</v>
      </c>
    </row>
    <row r="222">
      <c r="A222" s="5">
        <f>IFERROR(__xludf.DUMMYFUNCTION("""COMPUTED_VALUE"""),45252.64583333333)</f>
        <v>45252.64583</v>
      </c>
      <c r="B222" s="5">
        <f>IFERROR(__xludf.DUMMYFUNCTION("""COMPUTED_VALUE"""),3833.8)</f>
        <v>3833.8</v>
      </c>
    </row>
    <row r="223">
      <c r="A223" s="5">
        <f>IFERROR(__xludf.DUMMYFUNCTION("""COMPUTED_VALUE"""),45253.64583333333)</f>
        <v>45253.64583</v>
      </c>
      <c r="B223" s="5">
        <f>IFERROR(__xludf.DUMMYFUNCTION("""COMPUTED_VALUE"""),3883.8)</f>
        <v>3883.8</v>
      </c>
    </row>
    <row r="224">
      <c r="A224" s="5">
        <f>IFERROR(__xludf.DUMMYFUNCTION("""COMPUTED_VALUE"""),45254.64583333333)</f>
        <v>45254.64583</v>
      </c>
      <c r="B224" s="5">
        <f>IFERROR(__xludf.DUMMYFUNCTION("""COMPUTED_VALUE"""),3849.05)</f>
        <v>3849.05</v>
      </c>
    </row>
    <row r="225">
      <c r="A225" s="5">
        <f>IFERROR(__xludf.DUMMYFUNCTION("""COMPUTED_VALUE"""),45258.64583333333)</f>
        <v>45258.64583</v>
      </c>
      <c r="B225" s="5">
        <f>IFERROR(__xludf.DUMMYFUNCTION("""COMPUTED_VALUE"""),3826.7)</f>
        <v>3826.7</v>
      </c>
    </row>
    <row r="226">
      <c r="A226" s="5">
        <f>IFERROR(__xludf.DUMMYFUNCTION("""COMPUTED_VALUE"""),45259.64583333333)</f>
        <v>45259.64583</v>
      </c>
      <c r="B226" s="5">
        <f>IFERROR(__xludf.DUMMYFUNCTION("""COMPUTED_VALUE"""),3812.25)</f>
        <v>3812.25</v>
      </c>
    </row>
    <row r="227">
      <c r="A227" s="5">
        <f>IFERROR(__xludf.DUMMYFUNCTION("""COMPUTED_VALUE"""),45260.64583333333)</f>
        <v>45260.64583</v>
      </c>
      <c r="B227" s="5">
        <f>IFERROR(__xludf.DUMMYFUNCTION("""COMPUTED_VALUE"""),3896.9)</f>
        <v>3896.9</v>
      </c>
    </row>
    <row r="228">
      <c r="A228" s="5">
        <f>IFERROR(__xludf.DUMMYFUNCTION("""COMPUTED_VALUE"""),45261.64583333333)</f>
        <v>45261.64583</v>
      </c>
      <c r="B228" s="5">
        <f>IFERROR(__xludf.DUMMYFUNCTION("""COMPUTED_VALUE"""),3891.2)</f>
        <v>3891.2</v>
      </c>
    </row>
    <row r="229">
      <c r="A229" s="5">
        <f>IFERROR(__xludf.DUMMYFUNCTION("""COMPUTED_VALUE"""),45264.64583333333)</f>
        <v>45264.64583</v>
      </c>
      <c r="B229" s="5">
        <f>IFERROR(__xludf.DUMMYFUNCTION("""COMPUTED_VALUE"""),4180.35)</f>
        <v>4180.35</v>
      </c>
    </row>
    <row r="230">
      <c r="A230" s="5">
        <f>IFERROR(__xludf.DUMMYFUNCTION("""COMPUTED_VALUE"""),45265.64583333333)</f>
        <v>45265.64583</v>
      </c>
      <c r="B230" s="5">
        <f>IFERROR(__xludf.DUMMYFUNCTION("""COMPUTED_VALUE"""),4136.5)</f>
        <v>4136.5</v>
      </c>
    </row>
    <row r="231">
      <c r="A231" s="5">
        <f>IFERROR(__xludf.DUMMYFUNCTION("""COMPUTED_VALUE"""),45266.64583333333)</f>
        <v>45266.64583</v>
      </c>
      <c r="B231" s="5">
        <f>IFERROR(__xludf.DUMMYFUNCTION("""COMPUTED_VALUE"""),4047.0)</f>
        <v>4047</v>
      </c>
    </row>
    <row r="232">
      <c r="A232" s="5">
        <f>IFERROR(__xludf.DUMMYFUNCTION("""COMPUTED_VALUE"""),45267.64583333333)</f>
        <v>45267.64583</v>
      </c>
      <c r="B232" s="5">
        <f>IFERROR(__xludf.DUMMYFUNCTION("""COMPUTED_VALUE"""),4091.0)</f>
        <v>4091</v>
      </c>
    </row>
    <row r="233">
      <c r="A233" s="5">
        <f>IFERROR(__xludf.DUMMYFUNCTION("""COMPUTED_VALUE"""),45268.64583333333)</f>
        <v>45268.64583</v>
      </c>
      <c r="B233" s="5">
        <f>IFERROR(__xludf.DUMMYFUNCTION("""COMPUTED_VALUE"""),4055.0)</f>
        <v>4055</v>
      </c>
    </row>
    <row r="234">
      <c r="A234" s="5">
        <f>IFERROR(__xludf.DUMMYFUNCTION("""COMPUTED_VALUE"""),45271.64583333333)</f>
        <v>45271.64583</v>
      </c>
      <c r="B234" s="5">
        <f>IFERROR(__xludf.DUMMYFUNCTION("""COMPUTED_VALUE"""),4025.65)</f>
        <v>4025.65</v>
      </c>
    </row>
    <row r="235">
      <c r="A235" s="5">
        <f>IFERROR(__xludf.DUMMYFUNCTION("""COMPUTED_VALUE"""),45272.64583333333)</f>
        <v>45272.64583</v>
      </c>
      <c r="B235" s="5">
        <f>IFERROR(__xludf.DUMMYFUNCTION("""COMPUTED_VALUE"""),3951.75)</f>
        <v>3951.75</v>
      </c>
    </row>
    <row r="236">
      <c r="A236" s="5">
        <f>IFERROR(__xludf.DUMMYFUNCTION("""COMPUTED_VALUE"""),45273.64583333333)</f>
        <v>45273.64583</v>
      </c>
      <c r="B236" s="5">
        <f>IFERROR(__xludf.DUMMYFUNCTION("""COMPUTED_VALUE"""),4032.75)</f>
        <v>4032.75</v>
      </c>
    </row>
    <row r="237">
      <c r="A237" s="5">
        <f>IFERROR(__xludf.DUMMYFUNCTION("""COMPUTED_VALUE"""),45274.64583333333)</f>
        <v>45274.64583</v>
      </c>
      <c r="B237" s="5">
        <f>IFERROR(__xludf.DUMMYFUNCTION("""COMPUTED_VALUE"""),4086.15)</f>
        <v>4086.15</v>
      </c>
    </row>
    <row r="238">
      <c r="A238" s="5">
        <f>IFERROR(__xludf.DUMMYFUNCTION("""COMPUTED_VALUE"""),45275.64583333333)</f>
        <v>45275.64583</v>
      </c>
      <c r="B238" s="5">
        <f>IFERROR(__xludf.DUMMYFUNCTION("""COMPUTED_VALUE"""),4059.9)</f>
        <v>4059.9</v>
      </c>
    </row>
    <row r="239">
      <c r="A239" s="5">
        <f>IFERROR(__xludf.DUMMYFUNCTION("""COMPUTED_VALUE"""),45278.64583333333)</f>
        <v>45278.64583</v>
      </c>
      <c r="B239" s="5">
        <f>IFERROR(__xludf.DUMMYFUNCTION("""COMPUTED_VALUE"""),4085.5)</f>
        <v>4085.5</v>
      </c>
    </row>
    <row r="240">
      <c r="A240" s="5">
        <f>IFERROR(__xludf.DUMMYFUNCTION("""COMPUTED_VALUE"""),45279.64583333333)</f>
        <v>45279.64583</v>
      </c>
      <c r="B240" s="5">
        <f>IFERROR(__xludf.DUMMYFUNCTION("""COMPUTED_VALUE"""),4039.65)</f>
        <v>4039.65</v>
      </c>
    </row>
    <row r="241">
      <c r="A241" s="5">
        <f>IFERROR(__xludf.DUMMYFUNCTION("""COMPUTED_VALUE"""),45280.64583333333)</f>
        <v>45280.64583</v>
      </c>
      <c r="B241" s="5">
        <f>IFERROR(__xludf.DUMMYFUNCTION("""COMPUTED_VALUE"""),3912.4)</f>
        <v>3912.4</v>
      </c>
    </row>
    <row r="242">
      <c r="A242" s="5">
        <f>IFERROR(__xludf.DUMMYFUNCTION("""COMPUTED_VALUE"""),45281.64583333333)</f>
        <v>45281.64583</v>
      </c>
      <c r="B242" s="5">
        <f>IFERROR(__xludf.DUMMYFUNCTION("""COMPUTED_VALUE"""),3957.95)</f>
        <v>3957.95</v>
      </c>
    </row>
    <row r="243">
      <c r="A243" s="5">
        <f>IFERROR(__xludf.DUMMYFUNCTION("""COMPUTED_VALUE"""),45282.64583333333)</f>
        <v>45282.64583</v>
      </c>
      <c r="B243" s="5">
        <f>IFERROR(__xludf.DUMMYFUNCTION("""COMPUTED_VALUE"""),4006.05)</f>
        <v>4006.05</v>
      </c>
    </row>
    <row r="244">
      <c r="A244" s="5">
        <f>IFERROR(__xludf.DUMMYFUNCTION("""COMPUTED_VALUE"""),45286.64583333333)</f>
        <v>45286.64583</v>
      </c>
      <c r="B244" s="5">
        <f>IFERROR(__xludf.DUMMYFUNCTION("""COMPUTED_VALUE"""),4040.4)</f>
        <v>4040.4</v>
      </c>
    </row>
    <row r="245">
      <c r="A245" s="5">
        <f>IFERROR(__xludf.DUMMYFUNCTION("""COMPUTED_VALUE"""),45287.64583333333)</f>
        <v>45287.64583</v>
      </c>
      <c r="B245" s="5">
        <f>IFERROR(__xludf.DUMMYFUNCTION("""COMPUTED_VALUE"""),4120.0)</f>
        <v>4120</v>
      </c>
    </row>
    <row r="246">
      <c r="A246" s="5">
        <f>IFERROR(__xludf.DUMMYFUNCTION("""COMPUTED_VALUE"""),45288.64583333333)</f>
        <v>45288.64583</v>
      </c>
      <c r="B246" s="5">
        <f>IFERROR(__xludf.DUMMYFUNCTION("""COMPUTED_VALUE"""),4091.9)</f>
        <v>4091.9</v>
      </c>
    </row>
    <row r="247">
      <c r="A247" s="5">
        <f>IFERROR(__xludf.DUMMYFUNCTION("""COMPUTED_VALUE"""),45289.64583333333)</f>
        <v>45289.64583</v>
      </c>
      <c r="B247" s="5">
        <f>IFERROR(__xludf.DUMMYFUNCTION("""COMPUTED_VALUE"""),4143.5)</f>
        <v>4143.5</v>
      </c>
    </row>
    <row r="248">
      <c r="A248" s="5">
        <f>IFERROR(__xludf.DUMMYFUNCTION("""COMPUTED_VALUE"""),45292.64583333333)</f>
        <v>45292.64583</v>
      </c>
      <c r="B248" s="5">
        <f>IFERROR(__xludf.DUMMYFUNCTION("""COMPUTED_VALUE"""),4038.35)</f>
        <v>4038.35</v>
      </c>
    </row>
    <row r="249">
      <c r="A249" s="5">
        <f>IFERROR(__xludf.DUMMYFUNCTION("""COMPUTED_VALUE"""),45293.64583333333)</f>
        <v>45293.64583</v>
      </c>
      <c r="B249" s="5">
        <f>IFERROR(__xludf.DUMMYFUNCTION("""COMPUTED_VALUE"""),3892.5)</f>
        <v>3892.5</v>
      </c>
    </row>
    <row r="250">
      <c r="A250" s="5">
        <f>IFERROR(__xludf.DUMMYFUNCTION("""COMPUTED_VALUE"""),45294.64583333333)</f>
        <v>45294.64583</v>
      </c>
      <c r="B250" s="5">
        <f>IFERROR(__xludf.DUMMYFUNCTION("""COMPUTED_VALUE"""),3887.6)</f>
        <v>3887.6</v>
      </c>
    </row>
    <row r="251">
      <c r="A251" s="5">
        <f>IFERROR(__xludf.DUMMYFUNCTION("""COMPUTED_VALUE"""),45295.64583333333)</f>
        <v>45295.64583</v>
      </c>
      <c r="B251" s="5">
        <f>IFERROR(__xludf.DUMMYFUNCTION("""COMPUTED_VALUE"""),3861.0)</f>
        <v>3861</v>
      </c>
    </row>
    <row r="252">
      <c r="A252" s="5">
        <f>IFERROR(__xludf.DUMMYFUNCTION("""COMPUTED_VALUE"""),45296.64583333333)</f>
        <v>45296.64583</v>
      </c>
      <c r="B252" s="5">
        <f>IFERROR(__xludf.DUMMYFUNCTION("""COMPUTED_VALUE"""),3877.05)</f>
        <v>3877.05</v>
      </c>
    </row>
    <row r="253">
      <c r="A253" s="5">
        <f>IFERROR(__xludf.DUMMYFUNCTION("""COMPUTED_VALUE"""),45299.64583333333)</f>
        <v>45299.64583</v>
      </c>
      <c r="B253" s="5">
        <f>IFERROR(__xludf.DUMMYFUNCTION("""COMPUTED_VALUE"""),3884.25)</f>
        <v>3884.25</v>
      </c>
    </row>
    <row r="254">
      <c r="A254" s="5">
        <f>IFERROR(__xludf.DUMMYFUNCTION("""COMPUTED_VALUE"""),45300.64583333333)</f>
        <v>45300.64583</v>
      </c>
      <c r="B254" s="5">
        <f>IFERROR(__xludf.DUMMYFUNCTION("""COMPUTED_VALUE"""),3870.45)</f>
        <v>3870.45</v>
      </c>
    </row>
    <row r="255">
      <c r="A255" s="5">
        <f>IFERROR(__xludf.DUMMYFUNCTION("""COMPUTED_VALUE"""),45301.64583333333)</f>
        <v>45301.64583</v>
      </c>
      <c r="B255" s="5">
        <f>IFERROR(__xludf.DUMMYFUNCTION("""COMPUTED_VALUE"""),3842.55)</f>
        <v>3842.55</v>
      </c>
    </row>
    <row r="256">
      <c r="A256" s="5">
        <f>IFERROR(__xludf.DUMMYFUNCTION("""COMPUTED_VALUE"""),45302.64583333333)</f>
        <v>45302.64583</v>
      </c>
      <c r="B256" s="5">
        <f>IFERROR(__xludf.DUMMYFUNCTION("""COMPUTED_VALUE"""),3888.8)</f>
        <v>3888.8</v>
      </c>
    </row>
    <row r="257">
      <c r="A257" s="5">
        <f>IFERROR(__xludf.DUMMYFUNCTION("""COMPUTED_VALUE"""),45303.64583333333)</f>
        <v>45303.64583</v>
      </c>
      <c r="B257" s="5">
        <f>IFERROR(__xludf.DUMMYFUNCTION("""COMPUTED_VALUE"""),3870.85)</f>
        <v>3870.85</v>
      </c>
    </row>
    <row r="258">
      <c r="A258" s="5">
        <f>IFERROR(__xludf.DUMMYFUNCTION("""COMPUTED_VALUE"""),45306.64583333333)</f>
        <v>45306.64583</v>
      </c>
      <c r="B258" s="5">
        <f>IFERROR(__xludf.DUMMYFUNCTION("""COMPUTED_VALUE"""),3832.1)</f>
        <v>3832.1</v>
      </c>
    </row>
    <row r="259">
      <c r="A259" s="5">
        <f>IFERROR(__xludf.DUMMYFUNCTION("""COMPUTED_VALUE"""),45307.64583333333)</f>
        <v>45307.64583</v>
      </c>
      <c r="B259" s="5">
        <f>IFERROR(__xludf.DUMMYFUNCTION("""COMPUTED_VALUE"""),3792.3)</f>
        <v>3792.3</v>
      </c>
    </row>
    <row r="260">
      <c r="A260" s="5">
        <f>IFERROR(__xludf.DUMMYFUNCTION("""COMPUTED_VALUE"""),45308.64583333333)</f>
        <v>45308.64583</v>
      </c>
      <c r="B260" s="5">
        <f>IFERROR(__xludf.DUMMYFUNCTION("""COMPUTED_VALUE"""),3751.1)</f>
        <v>3751.1</v>
      </c>
    </row>
    <row r="261">
      <c r="A261" s="5">
        <f>IFERROR(__xludf.DUMMYFUNCTION("""COMPUTED_VALUE"""),45309.64583333333)</f>
        <v>45309.64583</v>
      </c>
      <c r="B261" s="5">
        <f>IFERROR(__xludf.DUMMYFUNCTION("""COMPUTED_VALUE"""),3691.15)</f>
        <v>3691.15</v>
      </c>
    </row>
    <row r="262">
      <c r="A262" s="5">
        <f>IFERROR(__xludf.DUMMYFUNCTION("""COMPUTED_VALUE"""),45310.64583333333)</f>
        <v>45310.64583</v>
      </c>
      <c r="B262" s="5">
        <f>IFERROR(__xludf.DUMMYFUNCTION("""COMPUTED_VALUE"""),3699.45)</f>
        <v>3699.45</v>
      </c>
    </row>
    <row r="263">
      <c r="A263" s="5">
        <f>IFERROR(__xludf.DUMMYFUNCTION("""COMPUTED_VALUE"""),45314.64583333333)</f>
        <v>45314.64583</v>
      </c>
      <c r="B263" s="5">
        <f>IFERROR(__xludf.DUMMYFUNCTION("""COMPUTED_VALUE"""),3616.7)</f>
        <v>3616.7</v>
      </c>
    </row>
    <row r="264">
      <c r="A264" s="5">
        <f>IFERROR(__xludf.DUMMYFUNCTION("""COMPUTED_VALUE"""),45315.64583333333)</f>
        <v>45315.64583</v>
      </c>
      <c r="B264" s="5">
        <f>IFERROR(__xludf.DUMMYFUNCTION("""COMPUTED_VALUE"""),3635.0)</f>
        <v>3635</v>
      </c>
    </row>
    <row r="265">
      <c r="A265" s="5">
        <f>IFERROR(__xludf.DUMMYFUNCTION("""COMPUTED_VALUE"""),45316.64583333333)</f>
        <v>45316.64583</v>
      </c>
      <c r="B265" s="5">
        <f>IFERROR(__xludf.DUMMYFUNCTION("""COMPUTED_VALUE"""),3616.45)</f>
        <v>3616.45</v>
      </c>
    </row>
    <row r="266">
      <c r="A266" s="5">
        <f>IFERROR(__xludf.DUMMYFUNCTION("""COMPUTED_VALUE"""),45320.64583333333)</f>
        <v>45320.64583</v>
      </c>
      <c r="B266" s="5">
        <f>IFERROR(__xludf.DUMMYFUNCTION("""COMPUTED_VALUE"""),3669.05)</f>
        <v>3669.05</v>
      </c>
    </row>
    <row r="267">
      <c r="A267" s="5">
        <f>IFERROR(__xludf.DUMMYFUNCTION("""COMPUTED_VALUE"""),45321.64583333333)</f>
        <v>45321.64583</v>
      </c>
      <c r="B267" s="5">
        <f>IFERROR(__xludf.DUMMYFUNCTION("""COMPUTED_VALUE"""),3704.75)</f>
        <v>3704.75</v>
      </c>
    </row>
    <row r="268">
      <c r="A268" s="5">
        <f>IFERROR(__xludf.DUMMYFUNCTION("""COMPUTED_VALUE"""),45322.64583333333)</f>
        <v>45322.64583</v>
      </c>
      <c r="B268" s="5">
        <f>IFERROR(__xludf.DUMMYFUNCTION("""COMPUTED_VALUE"""),3839.6)</f>
        <v>3839.6</v>
      </c>
    </row>
    <row r="269">
      <c r="A269" s="5">
        <f>IFERROR(__xludf.DUMMYFUNCTION("""COMPUTED_VALUE"""),45323.64583333333)</f>
        <v>45323.64583</v>
      </c>
      <c r="B269" s="5">
        <f>IFERROR(__xludf.DUMMYFUNCTION("""COMPUTED_VALUE"""),3933.2)</f>
        <v>3933.2</v>
      </c>
    </row>
    <row r="270">
      <c r="A270" s="5">
        <f>IFERROR(__xludf.DUMMYFUNCTION("""COMPUTED_VALUE"""),45324.64583333333)</f>
        <v>45324.64583</v>
      </c>
      <c r="B270" s="5">
        <f>IFERROR(__xludf.DUMMYFUNCTION("""COMPUTED_VALUE"""),3825.55)</f>
        <v>3825.55</v>
      </c>
    </row>
    <row r="271">
      <c r="A271" s="5">
        <f>IFERROR(__xludf.DUMMYFUNCTION("""COMPUTED_VALUE"""),45327.64583333333)</f>
        <v>45327.64583</v>
      </c>
      <c r="B271" s="5">
        <f>IFERROR(__xludf.DUMMYFUNCTION("""COMPUTED_VALUE"""),3889.95)</f>
        <v>3889.95</v>
      </c>
    </row>
    <row r="272">
      <c r="A272" s="5">
        <f>IFERROR(__xludf.DUMMYFUNCTION("""COMPUTED_VALUE"""),45328.64583333333)</f>
        <v>45328.64583</v>
      </c>
      <c r="B272" s="5">
        <f>IFERROR(__xludf.DUMMYFUNCTION("""COMPUTED_VALUE"""),3944.6)</f>
        <v>3944.6</v>
      </c>
    </row>
    <row r="273">
      <c r="A273" s="5">
        <f>IFERROR(__xludf.DUMMYFUNCTION("""COMPUTED_VALUE"""),45329.64583333333)</f>
        <v>45329.64583</v>
      </c>
      <c r="B273" s="5">
        <f>IFERROR(__xludf.DUMMYFUNCTION("""COMPUTED_VALUE"""),3927.65)</f>
        <v>3927.65</v>
      </c>
    </row>
    <row r="274">
      <c r="A274" s="5">
        <f>IFERROR(__xludf.DUMMYFUNCTION("""COMPUTED_VALUE"""),45330.64583333333)</f>
        <v>45330.64583</v>
      </c>
      <c r="B274" s="5">
        <f>IFERROR(__xludf.DUMMYFUNCTION("""COMPUTED_VALUE"""),3807.3)</f>
        <v>3807.3</v>
      </c>
    </row>
    <row r="275">
      <c r="A275" s="5">
        <f>IFERROR(__xludf.DUMMYFUNCTION("""COMPUTED_VALUE"""),45331.64583333333)</f>
        <v>45331.64583</v>
      </c>
      <c r="B275" s="5">
        <f>IFERROR(__xludf.DUMMYFUNCTION("""COMPUTED_VALUE"""),3840.95)</f>
        <v>3840.95</v>
      </c>
    </row>
    <row r="276">
      <c r="A276" s="5">
        <f>IFERROR(__xludf.DUMMYFUNCTION("""COMPUTED_VALUE"""),45334.64583333333)</f>
        <v>45334.64583</v>
      </c>
      <c r="B276" s="5">
        <f>IFERROR(__xludf.DUMMYFUNCTION("""COMPUTED_VALUE"""),3871.85)</f>
        <v>3871.85</v>
      </c>
    </row>
    <row r="277">
      <c r="A277" s="5">
        <f>IFERROR(__xludf.DUMMYFUNCTION("""COMPUTED_VALUE"""),45335.64583333333)</f>
        <v>45335.64583</v>
      </c>
      <c r="B277" s="5">
        <f>IFERROR(__xludf.DUMMYFUNCTION("""COMPUTED_VALUE"""),3854.2)</f>
        <v>3854.2</v>
      </c>
    </row>
    <row r="278">
      <c r="A278" s="5">
        <f>IFERROR(__xludf.DUMMYFUNCTION("""COMPUTED_VALUE"""),45336.64583333333)</f>
        <v>45336.64583</v>
      </c>
      <c r="B278" s="5">
        <f>IFERROR(__xludf.DUMMYFUNCTION("""COMPUTED_VALUE"""),3901.55)</f>
        <v>3901.55</v>
      </c>
    </row>
    <row r="279">
      <c r="A279" s="5">
        <f>IFERROR(__xludf.DUMMYFUNCTION("""COMPUTED_VALUE"""),45337.64583333333)</f>
        <v>45337.64583</v>
      </c>
      <c r="B279" s="5">
        <f>IFERROR(__xludf.DUMMYFUNCTION("""COMPUTED_VALUE"""),3916.55)</f>
        <v>3916.55</v>
      </c>
    </row>
    <row r="280">
      <c r="A280" s="5">
        <f>IFERROR(__xludf.DUMMYFUNCTION("""COMPUTED_VALUE"""),45338.64583333333)</f>
        <v>45338.64583</v>
      </c>
      <c r="B280" s="5">
        <f>IFERROR(__xludf.DUMMYFUNCTION("""COMPUTED_VALUE"""),3928.65)</f>
        <v>3928.65</v>
      </c>
    </row>
    <row r="281">
      <c r="A281" s="5">
        <f>IFERROR(__xludf.DUMMYFUNCTION("""COMPUTED_VALUE"""),45341.64583333333)</f>
        <v>45341.64583</v>
      </c>
      <c r="B281" s="5">
        <f>IFERROR(__xludf.DUMMYFUNCTION("""COMPUTED_VALUE"""),3902.85)</f>
        <v>3902.85</v>
      </c>
    </row>
    <row r="282">
      <c r="A282" s="5">
        <f>IFERROR(__xludf.DUMMYFUNCTION("""COMPUTED_VALUE"""),45342.64583333333)</f>
        <v>45342.64583</v>
      </c>
      <c r="B282" s="5">
        <f>IFERROR(__xludf.DUMMYFUNCTION("""COMPUTED_VALUE"""),3828.1)</f>
        <v>3828.1</v>
      </c>
    </row>
    <row r="283">
      <c r="A283" s="5">
        <f>IFERROR(__xludf.DUMMYFUNCTION("""COMPUTED_VALUE"""),45343.64583333333)</f>
        <v>45343.64583</v>
      </c>
      <c r="B283" s="5">
        <f>IFERROR(__xludf.DUMMYFUNCTION("""COMPUTED_VALUE"""),3836.35)</f>
        <v>3836.35</v>
      </c>
    </row>
    <row r="284">
      <c r="A284" s="5">
        <f>IFERROR(__xludf.DUMMYFUNCTION("""COMPUTED_VALUE"""),45344.64583333333)</f>
        <v>45344.64583</v>
      </c>
      <c r="B284" s="5">
        <f>IFERROR(__xludf.DUMMYFUNCTION("""COMPUTED_VALUE"""),3951.4)</f>
        <v>3951.4</v>
      </c>
    </row>
    <row r="285">
      <c r="A285" s="5">
        <f>IFERROR(__xludf.DUMMYFUNCTION("""COMPUTED_VALUE"""),45345.64583333333)</f>
        <v>45345.64583</v>
      </c>
      <c r="B285" s="5">
        <f>IFERROR(__xludf.DUMMYFUNCTION("""COMPUTED_VALUE"""),3927.05)</f>
        <v>3927.05</v>
      </c>
    </row>
    <row r="286">
      <c r="A286" s="5">
        <f>IFERROR(__xludf.DUMMYFUNCTION("""COMPUTED_VALUE"""),45348.64583333333)</f>
        <v>45348.64583</v>
      </c>
      <c r="B286" s="5">
        <f>IFERROR(__xludf.DUMMYFUNCTION("""COMPUTED_VALUE"""),3952.95)</f>
        <v>3952.95</v>
      </c>
    </row>
    <row r="287">
      <c r="A287" s="5">
        <f>IFERROR(__xludf.DUMMYFUNCTION("""COMPUTED_VALUE"""),45349.64583333333)</f>
        <v>45349.64583</v>
      </c>
      <c r="B287" s="5">
        <f>IFERROR(__xludf.DUMMYFUNCTION("""COMPUTED_VALUE"""),4002.75)</f>
        <v>4002.75</v>
      </c>
    </row>
    <row r="288">
      <c r="A288" s="5">
        <f>IFERROR(__xludf.DUMMYFUNCTION("""COMPUTED_VALUE"""),45350.64583333333)</f>
        <v>45350.64583</v>
      </c>
      <c r="B288" s="5">
        <f>IFERROR(__xludf.DUMMYFUNCTION("""COMPUTED_VALUE"""),3863.75)</f>
        <v>3863.75</v>
      </c>
    </row>
    <row r="289">
      <c r="A289" s="5">
        <f>IFERROR(__xludf.DUMMYFUNCTION("""COMPUTED_VALUE"""),45351.64583333333)</f>
        <v>45351.64583</v>
      </c>
      <c r="B289" s="5">
        <f>IFERROR(__xludf.DUMMYFUNCTION("""COMPUTED_VALUE"""),3792.4)</f>
        <v>3792.4</v>
      </c>
    </row>
    <row r="290">
      <c r="A290" s="5">
        <f>IFERROR(__xludf.DUMMYFUNCTION("""COMPUTED_VALUE"""),45352.64583333333)</f>
        <v>45352.64583</v>
      </c>
      <c r="B290" s="5">
        <f>IFERROR(__xludf.DUMMYFUNCTION("""COMPUTED_VALUE"""),3843.55)</f>
        <v>3843.55</v>
      </c>
    </row>
    <row r="291">
      <c r="A291" s="5">
        <f>IFERROR(__xludf.DUMMYFUNCTION("""COMPUTED_VALUE"""),45355.64583333333)</f>
        <v>45355.64583</v>
      </c>
      <c r="B291" s="5">
        <f>IFERROR(__xludf.DUMMYFUNCTION("""COMPUTED_VALUE"""),3751.45)</f>
        <v>3751.45</v>
      </c>
    </row>
    <row r="292">
      <c r="A292" s="5">
        <f>IFERROR(__xludf.DUMMYFUNCTION("""COMPUTED_VALUE"""),45356.64583333333)</f>
        <v>45356.64583</v>
      </c>
      <c r="B292" s="5">
        <f>IFERROR(__xludf.DUMMYFUNCTION("""COMPUTED_VALUE"""),3791.9)</f>
        <v>3791.9</v>
      </c>
    </row>
    <row r="293">
      <c r="A293" s="5">
        <f>IFERROR(__xludf.DUMMYFUNCTION("""COMPUTED_VALUE"""),45357.64583333333)</f>
        <v>45357.64583</v>
      </c>
      <c r="B293" s="5">
        <f>IFERROR(__xludf.DUMMYFUNCTION("""COMPUTED_VALUE"""),3793.2)</f>
        <v>3793.2</v>
      </c>
    </row>
    <row r="294">
      <c r="A294" s="5">
        <f>IFERROR(__xludf.DUMMYFUNCTION("""COMPUTED_VALUE"""),45358.64583333333)</f>
        <v>45358.64583</v>
      </c>
      <c r="B294" s="5">
        <f>IFERROR(__xludf.DUMMYFUNCTION("""COMPUTED_VALUE"""),3785.25)</f>
        <v>3785.25</v>
      </c>
    </row>
    <row r="295">
      <c r="A295" s="5">
        <f>IFERROR(__xludf.DUMMYFUNCTION("""COMPUTED_VALUE"""),45362.64583333333)</f>
        <v>45362.64583</v>
      </c>
      <c r="B295" s="5">
        <f>IFERROR(__xludf.DUMMYFUNCTION("""COMPUTED_VALUE"""),3783.9)</f>
        <v>3783.9</v>
      </c>
    </row>
    <row r="296">
      <c r="A296" s="5">
        <f>IFERROR(__xludf.DUMMYFUNCTION("""COMPUTED_VALUE"""),45363.64583333333)</f>
        <v>45363.64583</v>
      </c>
      <c r="B296" s="5">
        <f>IFERROR(__xludf.DUMMYFUNCTION("""COMPUTED_VALUE"""),3810.75)</f>
        <v>3810.75</v>
      </c>
    </row>
    <row r="297">
      <c r="A297" s="5">
        <f>IFERROR(__xludf.DUMMYFUNCTION("""COMPUTED_VALUE"""),45364.64583333333)</f>
        <v>45364.64583</v>
      </c>
      <c r="B297" s="5">
        <f>IFERROR(__xludf.DUMMYFUNCTION("""COMPUTED_VALUE"""),3735.55)</f>
        <v>3735.55</v>
      </c>
    </row>
    <row r="298">
      <c r="A298" s="5">
        <f>IFERROR(__xludf.DUMMYFUNCTION("""COMPUTED_VALUE"""),45365.64583333333)</f>
        <v>45365.64583</v>
      </c>
      <c r="B298" s="5">
        <f>IFERROR(__xludf.DUMMYFUNCTION("""COMPUTED_VALUE"""),3772.65)</f>
        <v>3772.65</v>
      </c>
    </row>
    <row r="299">
      <c r="A299" s="5">
        <f>IFERROR(__xludf.DUMMYFUNCTION("""COMPUTED_VALUE"""),45366.64583333333)</f>
        <v>45366.64583</v>
      </c>
      <c r="B299" s="5">
        <f>IFERROR(__xludf.DUMMYFUNCTION("""COMPUTED_VALUE"""),3745.65)</f>
        <v>3745.65</v>
      </c>
    </row>
    <row r="300">
      <c r="A300" s="5">
        <f>IFERROR(__xludf.DUMMYFUNCTION("""COMPUTED_VALUE"""),45369.64583333333)</f>
        <v>45369.64583</v>
      </c>
      <c r="B300" s="5">
        <f>IFERROR(__xludf.DUMMYFUNCTION("""COMPUTED_VALUE"""),3699.7)</f>
        <v>3699.7</v>
      </c>
    </row>
    <row r="301">
      <c r="A301" s="5">
        <f>IFERROR(__xludf.DUMMYFUNCTION("""COMPUTED_VALUE"""),45370.64583333333)</f>
        <v>45370.64583</v>
      </c>
      <c r="B301" s="5">
        <f>IFERROR(__xludf.DUMMYFUNCTION("""COMPUTED_VALUE"""),3716.85)</f>
        <v>3716.85</v>
      </c>
    </row>
    <row r="302">
      <c r="A302" s="5">
        <f>IFERROR(__xludf.DUMMYFUNCTION("""COMPUTED_VALUE"""),45371.64583333333)</f>
        <v>45371.64583</v>
      </c>
      <c r="B302" s="5">
        <f>IFERROR(__xludf.DUMMYFUNCTION("""COMPUTED_VALUE"""),3873.6)</f>
        <v>3873.6</v>
      </c>
    </row>
    <row r="303">
      <c r="A303" s="5">
        <f>IFERROR(__xludf.DUMMYFUNCTION("""COMPUTED_VALUE"""),45372.64583333333)</f>
        <v>45372.64583</v>
      </c>
      <c r="B303" s="5">
        <f>IFERROR(__xludf.DUMMYFUNCTION("""COMPUTED_VALUE"""),3918.95)</f>
        <v>3918.95</v>
      </c>
    </row>
    <row r="304">
      <c r="A304" s="5">
        <f>IFERROR(__xludf.DUMMYFUNCTION("""COMPUTED_VALUE"""),45373.64583333333)</f>
        <v>45373.64583</v>
      </c>
      <c r="B304" s="5">
        <f>IFERROR(__xludf.DUMMYFUNCTION("""COMPUTED_VALUE"""),3988.4)</f>
        <v>3988.4</v>
      </c>
    </row>
    <row r="305">
      <c r="A305" s="5">
        <f>IFERROR(__xludf.DUMMYFUNCTION("""COMPUTED_VALUE"""),45377.64583333333)</f>
        <v>45377.64583</v>
      </c>
      <c r="B305" s="5">
        <f>IFERROR(__xludf.DUMMYFUNCTION("""COMPUTED_VALUE"""),3911.1)</f>
        <v>3911.1</v>
      </c>
    </row>
    <row r="306">
      <c r="A306" s="5">
        <f>IFERROR(__xludf.DUMMYFUNCTION("""COMPUTED_VALUE"""),45378.64583333333)</f>
        <v>45378.64583</v>
      </c>
      <c r="B306" s="5">
        <f>IFERROR(__xludf.DUMMYFUNCTION("""COMPUTED_VALUE"""),3913.8)</f>
        <v>3913.8</v>
      </c>
    </row>
    <row r="307">
      <c r="A307" s="5">
        <f>IFERROR(__xludf.DUMMYFUNCTION("""COMPUTED_VALUE"""),45379.64583333333)</f>
        <v>45379.64583</v>
      </c>
      <c r="B307" s="5">
        <f>IFERROR(__xludf.DUMMYFUNCTION("""COMPUTED_VALUE"""),4019.3)</f>
        <v>4019.3</v>
      </c>
    </row>
    <row r="308">
      <c r="A308" s="5">
        <f>IFERROR(__xludf.DUMMYFUNCTION("""COMPUTED_VALUE"""),45383.64583333333)</f>
        <v>45383.64583</v>
      </c>
      <c r="B308" s="5">
        <f>IFERROR(__xludf.DUMMYFUNCTION("""COMPUTED_VALUE"""),3946.65)</f>
        <v>3946.65</v>
      </c>
    </row>
    <row r="309">
      <c r="A309" s="5">
        <f>IFERROR(__xludf.DUMMYFUNCTION("""COMPUTED_VALUE"""),45384.64583333333)</f>
        <v>45384.64583</v>
      </c>
      <c r="B309" s="5">
        <f>IFERROR(__xludf.DUMMYFUNCTION("""COMPUTED_VALUE"""),3922.2)</f>
        <v>3922.2</v>
      </c>
    </row>
    <row r="310">
      <c r="A310" s="5">
        <f>IFERROR(__xludf.DUMMYFUNCTION("""COMPUTED_VALUE"""),45385.64583333333)</f>
        <v>45385.64583</v>
      </c>
      <c r="B310" s="5">
        <f>IFERROR(__xludf.DUMMYFUNCTION("""COMPUTED_VALUE"""),3934.2)</f>
        <v>3934.2</v>
      </c>
    </row>
    <row r="311">
      <c r="A311" s="5">
        <f>IFERROR(__xludf.DUMMYFUNCTION("""COMPUTED_VALUE"""),45386.64583333333)</f>
        <v>45386.64583</v>
      </c>
      <c r="B311" s="5">
        <f>IFERROR(__xludf.DUMMYFUNCTION("""COMPUTED_VALUE"""),4014.3)</f>
        <v>4014.3</v>
      </c>
    </row>
    <row r="312">
      <c r="A312" s="5">
        <f>IFERROR(__xludf.DUMMYFUNCTION("""COMPUTED_VALUE"""),45387.64583333333)</f>
        <v>45387.64583</v>
      </c>
      <c r="B312" s="5">
        <f>IFERROR(__xludf.DUMMYFUNCTION("""COMPUTED_VALUE"""),4031.25)</f>
        <v>4031.25</v>
      </c>
    </row>
    <row r="313">
      <c r="A313" s="5">
        <f>IFERROR(__xludf.DUMMYFUNCTION("""COMPUTED_VALUE"""),45390.64583333333)</f>
        <v>45390.64583</v>
      </c>
      <c r="B313" s="5">
        <f>IFERROR(__xludf.DUMMYFUNCTION("""COMPUTED_VALUE"""),4205.75)</f>
        <v>4205.75</v>
      </c>
    </row>
    <row r="314">
      <c r="A314" s="5">
        <f>IFERROR(__xludf.DUMMYFUNCTION("""COMPUTED_VALUE"""),45391.64583333333)</f>
        <v>45391.64583</v>
      </c>
      <c r="B314" s="5">
        <f>IFERROR(__xludf.DUMMYFUNCTION("""COMPUTED_VALUE"""),4248.65)</f>
        <v>4248.65</v>
      </c>
    </row>
    <row r="315">
      <c r="A315" s="5">
        <f>IFERROR(__xludf.DUMMYFUNCTION("""COMPUTED_VALUE"""),45392.64583333333)</f>
        <v>45392.64583</v>
      </c>
      <c r="B315" s="5">
        <f>IFERROR(__xludf.DUMMYFUNCTION("""COMPUTED_VALUE"""),4315.1)</f>
        <v>4315.1</v>
      </c>
    </row>
    <row r="316">
      <c r="A316" s="5">
        <f>IFERROR(__xludf.DUMMYFUNCTION("""COMPUTED_VALUE"""),45394.64583333333)</f>
        <v>45394.64583</v>
      </c>
      <c r="B316" s="5">
        <f>IFERROR(__xludf.DUMMYFUNCTION("""COMPUTED_VALUE"""),4302.25)</f>
        <v>4302.25</v>
      </c>
    </row>
    <row r="317">
      <c r="A317" s="5">
        <f>IFERROR(__xludf.DUMMYFUNCTION("""COMPUTED_VALUE"""),45397.64583333333)</f>
        <v>45397.64583</v>
      </c>
      <c r="B317" s="5">
        <f>IFERROR(__xludf.DUMMYFUNCTION("""COMPUTED_VALUE"""),4219.35)</f>
        <v>4219.35</v>
      </c>
    </row>
    <row r="318">
      <c r="A318" s="5">
        <f>IFERROR(__xludf.DUMMYFUNCTION("""COMPUTED_VALUE"""),45398.64583333333)</f>
        <v>45398.64583</v>
      </c>
      <c r="B318" s="5">
        <f>IFERROR(__xludf.DUMMYFUNCTION("""COMPUTED_VALUE"""),4355.7)</f>
        <v>4355.7</v>
      </c>
    </row>
    <row r="319">
      <c r="A319" s="5">
        <f>IFERROR(__xludf.DUMMYFUNCTION("""COMPUTED_VALUE"""),45400.64583333333)</f>
        <v>45400.64583</v>
      </c>
      <c r="B319" s="5">
        <f>IFERROR(__xludf.DUMMYFUNCTION("""COMPUTED_VALUE"""),4351.2)</f>
        <v>4351.2</v>
      </c>
    </row>
    <row r="320">
      <c r="A320" s="5">
        <f>IFERROR(__xludf.DUMMYFUNCTION("""COMPUTED_VALUE"""),45401.64583333333)</f>
        <v>45401.64583</v>
      </c>
      <c r="B320" s="5">
        <f>IFERROR(__xludf.DUMMYFUNCTION("""COMPUTED_VALUE"""),4344.15)</f>
        <v>4344.15</v>
      </c>
    </row>
    <row r="321">
      <c r="A321" s="5">
        <f>IFERROR(__xludf.DUMMYFUNCTION("""COMPUTED_VALUE"""),45404.64583333333)</f>
        <v>45404.64583</v>
      </c>
      <c r="B321" s="5">
        <f>IFERROR(__xludf.DUMMYFUNCTION("""COMPUTED_VALUE"""),4466.95)</f>
        <v>4466.95</v>
      </c>
    </row>
    <row r="322">
      <c r="A322" s="5">
        <f>IFERROR(__xludf.DUMMYFUNCTION("""COMPUTED_VALUE"""),45405.64583333333)</f>
        <v>45405.64583</v>
      </c>
      <c r="B322" s="5">
        <f>IFERROR(__xludf.DUMMYFUNCTION("""COMPUTED_VALUE"""),4520.15)</f>
        <v>4520.15</v>
      </c>
    </row>
    <row r="323">
      <c r="A323" s="5">
        <f>IFERROR(__xludf.DUMMYFUNCTION("""COMPUTED_VALUE"""),45406.64583333333)</f>
        <v>45406.64583</v>
      </c>
      <c r="B323" s="5">
        <f>IFERROR(__xludf.DUMMYFUNCTION("""COMPUTED_VALUE"""),4530.7)</f>
        <v>4530.7</v>
      </c>
    </row>
    <row r="324">
      <c r="A324" s="5">
        <f>IFERROR(__xludf.DUMMYFUNCTION("""COMPUTED_VALUE"""),45407.64583333333)</f>
        <v>45407.64583</v>
      </c>
      <c r="B324" s="5">
        <f>IFERROR(__xludf.DUMMYFUNCTION("""COMPUTED_VALUE"""),4615.2)</f>
        <v>4615.2</v>
      </c>
    </row>
    <row r="325">
      <c r="A325" s="5">
        <f>IFERROR(__xludf.DUMMYFUNCTION("""COMPUTED_VALUE"""),45408.64583333333)</f>
        <v>45408.64583</v>
      </c>
      <c r="B325" s="5">
        <f>IFERROR(__xludf.DUMMYFUNCTION("""COMPUTED_VALUE"""),4601.0)</f>
        <v>4601</v>
      </c>
    </row>
    <row r="326">
      <c r="A326" s="5">
        <f>IFERROR(__xludf.DUMMYFUNCTION("""COMPUTED_VALUE"""),45411.64583333333)</f>
        <v>45411.64583</v>
      </c>
      <c r="B326" s="5">
        <f>IFERROR(__xludf.DUMMYFUNCTION("""COMPUTED_VALUE"""),4571.85)</f>
        <v>4571.85</v>
      </c>
    </row>
    <row r="327">
      <c r="A327" s="5">
        <f>IFERROR(__xludf.DUMMYFUNCTION("""COMPUTED_VALUE"""),45412.64583333333)</f>
        <v>45412.64583</v>
      </c>
      <c r="B327" s="5">
        <f>IFERROR(__xludf.DUMMYFUNCTION("""COMPUTED_VALUE"""),4597.4)</f>
        <v>4597.4</v>
      </c>
    </row>
    <row r="328">
      <c r="A328" s="5">
        <f>IFERROR(__xludf.DUMMYFUNCTION("""COMPUTED_VALUE"""),45414.64583333333)</f>
        <v>45414.64583</v>
      </c>
      <c r="B328" s="5">
        <f>IFERROR(__xludf.DUMMYFUNCTION("""COMPUTED_VALUE"""),4602.4)</f>
        <v>4602.4</v>
      </c>
    </row>
    <row r="329">
      <c r="A329" s="5">
        <f>IFERROR(__xludf.DUMMYFUNCTION("""COMPUTED_VALUE"""),45415.64583333333)</f>
        <v>45415.64583</v>
      </c>
      <c r="B329" s="5">
        <f>IFERROR(__xludf.DUMMYFUNCTION("""COMPUTED_VALUE"""),4599.25)</f>
        <v>4599.25</v>
      </c>
    </row>
    <row r="330">
      <c r="A330" s="5">
        <f>IFERROR(__xludf.DUMMYFUNCTION("""COMPUTED_VALUE"""),45418.64583333333)</f>
        <v>45418.64583</v>
      </c>
      <c r="B330" s="5">
        <f>IFERROR(__xludf.DUMMYFUNCTION("""COMPUTED_VALUE"""),4599.0)</f>
        <v>4599</v>
      </c>
    </row>
    <row r="331">
      <c r="A331" s="5">
        <f>IFERROR(__xludf.DUMMYFUNCTION("""COMPUTED_VALUE"""),45419.64583333333)</f>
        <v>45419.64583</v>
      </c>
      <c r="B331" s="5">
        <f>IFERROR(__xludf.DUMMYFUNCTION("""COMPUTED_VALUE"""),4622.4)</f>
        <v>4622.4</v>
      </c>
    </row>
    <row r="332">
      <c r="A332" s="5">
        <f>IFERROR(__xludf.DUMMYFUNCTION("""COMPUTED_VALUE"""),45420.64583333333)</f>
        <v>45420.64583</v>
      </c>
      <c r="B332" s="5">
        <f>IFERROR(__xludf.DUMMYFUNCTION("""COMPUTED_VALUE"""),4600.1)</f>
        <v>4600.1</v>
      </c>
    </row>
    <row r="333">
      <c r="A333" s="5">
        <f>IFERROR(__xludf.DUMMYFUNCTION("""COMPUTED_VALUE"""),45421.64583333333)</f>
        <v>45421.64583</v>
      </c>
      <c r="B333" s="5">
        <f>IFERROR(__xludf.DUMMYFUNCTION("""COMPUTED_VALUE"""),4568.05)</f>
        <v>4568.05</v>
      </c>
    </row>
    <row r="334">
      <c r="A334" s="5">
        <f>IFERROR(__xludf.DUMMYFUNCTION("""COMPUTED_VALUE"""),45422.64583333333)</f>
        <v>45422.64583</v>
      </c>
      <c r="B334" s="5">
        <f>IFERROR(__xludf.DUMMYFUNCTION("""COMPUTED_VALUE"""),4657.85)</f>
        <v>4657.85</v>
      </c>
    </row>
    <row r="335">
      <c r="A335" s="5">
        <f>IFERROR(__xludf.DUMMYFUNCTION("""COMPUTED_VALUE"""),45425.64583333333)</f>
        <v>45425.64583</v>
      </c>
      <c r="B335" s="5">
        <f>IFERROR(__xludf.DUMMYFUNCTION("""COMPUTED_VALUE"""),4657.45)</f>
        <v>4657.45</v>
      </c>
    </row>
    <row r="336">
      <c r="A336" s="5">
        <f>IFERROR(__xludf.DUMMYFUNCTION("""COMPUTED_VALUE"""),45426.64583333333)</f>
        <v>45426.64583</v>
      </c>
      <c r="B336" s="5">
        <f>IFERROR(__xludf.DUMMYFUNCTION("""COMPUTED_VALUE"""),4730.55)</f>
        <v>4730.55</v>
      </c>
    </row>
    <row r="337">
      <c r="A337" s="5">
        <f>IFERROR(__xludf.DUMMYFUNCTION("""COMPUTED_VALUE"""),45427.64583333333)</f>
        <v>45427.64583</v>
      </c>
      <c r="B337" s="5">
        <f>IFERROR(__xludf.DUMMYFUNCTION("""COMPUTED_VALUE"""),4649.35)</f>
        <v>4649.35</v>
      </c>
    </row>
    <row r="338">
      <c r="A338" s="5">
        <f>IFERROR(__xludf.DUMMYFUNCTION("""COMPUTED_VALUE"""),45428.64583333333)</f>
        <v>45428.64583</v>
      </c>
      <c r="B338" s="5">
        <f>IFERROR(__xludf.DUMMYFUNCTION("""COMPUTED_VALUE"""),4681.75)</f>
        <v>4681.75</v>
      </c>
    </row>
    <row r="339">
      <c r="A339" s="5">
        <f>IFERROR(__xludf.DUMMYFUNCTION("""COMPUTED_VALUE"""),45429.64583333333)</f>
        <v>45429.64583</v>
      </c>
      <c r="B339" s="5">
        <f>IFERROR(__xludf.DUMMYFUNCTION("""COMPUTED_VALUE"""),4693.9)</f>
        <v>4693.9</v>
      </c>
    </row>
    <row r="340">
      <c r="A340" s="5">
        <f>IFERROR(__xludf.DUMMYFUNCTION("""COMPUTED_VALUE"""),45433.64583333333)</f>
        <v>45433.64583</v>
      </c>
      <c r="B340" s="5">
        <f>IFERROR(__xludf.DUMMYFUNCTION("""COMPUTED_VALUE"""),4672.95)</f>
        <v>4672.95</v>
      </c>
    </row>
    <row r="341">
      <c r="A341" s="5">
        <f>IFERROR(__xludf.DUMMYFUNCTION("""COMPUTED_VALUE"""),45434.64583333333)</f>
        <v>45434.64583</v>
      </c>
      <c r="B341" s="5">
        <f>IFERROR(__xludf.DUMMYFUNCTION("""COMPUTED_VALUE"""),4695.45)</f>
        <v>4695.45</v>
      </c>
    </row>
    <row r="342">
      <c r="A342" s="5">
        <f>IFERROR(__xludf.DUMMYFUNCTION("""COMPUTED_VALUE"""),45435.64583333333)</f>
        <v>45435.64583</v>
      </c>
      <c r="B342" s="5">
        <f>IFERROR(__xludf.DUMMYFUNCTION("""COMPUTED_VALUE"""),4852.85)</f>
        <v>4852.85</v>
      </c>
    </row>
    <row r="343">
      <c r="A343" s="5">
        <f>IFERROR(__xludf.DUMMYFUNCTION("""COMPUTED_VALUE"""),45436.64583333333)</f>
        <v>45436.64583</v>
      </c>
      <c r="B343" s="5">
        <f>IFERROR(__xludf.DUMMYFUNCTION("""COMPUTED_VALUE"""),4880.95)</f>
        <v>4880.95</v>
      </c>
    </row>
    <row r="344">
      <c r="A344" s="5">
        <f>IFERROR(__xludf.DUMMYFUNCTION("""COMPUTED_VALUE"""),45439.64583333333)</f>
        <v>45439.64583</v>
      </c>
      <c r="B344" s="5">
        <f>IFERROR(__xludf.DUMMYFUNCTION("""COMPUTED_VALUE"""),4793.3)</f>
        <v>4793.3</v>
      </c>
    </row>
    <row r="345">
      <c r="A345" s="5">
        <f>IFERROR(__xludf.DUMMYFUNCTION("""COMPUTED_VALUE"""),45440.64583333333)</f>
        <v>45440.64583</v>
      </c>
      <c r="B345" s="5">
        <f>IFERROR(__xludf.DUMMYFUNCTION("""COMPUTED_VALUE"""),4770.95)</f>
        <v>4770.95</v>
      </c>
    </row>
    <row r="346">
      <c r="A346" s="5">
        <f>IFERROR(__xludf.DUMMYFUNCTION("""COMPUTED_VALUE"""),45441.64583333333)</f>
        <v>45441.64583</v>
      </c>
      <c r="B346" s="5">
        <f>IFERROR(__xludf.DUMMYFUNCTION("""COMPUTED_VALUE"""),4745.4)</f>
        <v>4745.4</v>
      </c>
    </row>
    <row r="347">
      <c r="A347" s="5">
        <f>IFERROR(__xludf.DUMMYFUNCTION("""COMPUTED_VALUE"""),45442.64583333333)</f>
        <v>45442.64583</v>
      </c>
      <c r="B347" s="5">
        <f>IFERROR(__xludf.DUMMYFUNCTION("""COMPUTED_VALUE"""),4742.95)</f>
        <v>4742.95</v>
      </c>
    </row>
    <row r="348">
      <c r="A348" s="5">
        <f>IFERROR(__xludf.DUMMYFUNCTION("""COMPUTED_VALUE"""),45443.64583333333)</f>
        <v>45443.64583</v>
      </c>
      <c r="B348" s="5">
        <f>IFERROR(__xludf.DUMMYFUNCTION("""COMPUTED_VALUE"""),4733.45)</f>
        <v>4733.45</v>
      </c>
    </row>
    <row r="349">
      <c r="A349" s="5">
        <f>IFERROR(__xludf.DUMMYFUNCTION("""COMPUTED_VALUE"""),45446.64583333333)</f>
        <v>45446.64583</v>
      </c>
      <c r="B349" s="5">
        <f>IFERROR(__xludf.DUMMYFUNCTION("""COMPUTED_VALUE"""),4670.85)</f>
        <v>4670.85</v>
      </c>
    </row>
    <row r="350">
      <c r="A350" s="5">
        <f>IFERROR(__xludf.DUMMYFUNCTION("""COMPUTED_VALUE"""),45447.64583333333)</f>
        <v>45447.64583</v>
      </c>
      <c r="B350" s="5">
        <f>IFERROR(__xludf.DUMMYFUNCTION("""COMPUTED_VALUE"""),4495.4)</f>
        <v>4495.4</v>
      </c>
    </row>
    <row r="351">
      <c r="A351" s="5">
        <f>IFERROR(__xludf.DUMMYFUNCTION("""COMPUTED_VALUE"""),45448.64583333333)</f>
        <v>45448.64583</v>
      </c>
      <c r="B351" s="5">
        <f>IFERROR(__xludf.DUMMYFUNCTION("""COMPUTED_VALUE"""),4579.0)</f>
        <v>4579</v>
      </c>
    </row>
    <row r="352">
      <c r="A352" s="5">
        <f>IFERROR(__xludf.DUMMYFUNCTION("""COMPUTED_VALUE"""),45449.64583333333)</f>
        <v>45449.64583</v>
      </c>
      <c r="B352" s="5">
        <f>IFERROR(__xludf.DUMMYFUNCTION("""COMPUTED_VALUE"""),4719.75)</f>
        <v>4719.75</v>
      </c>
    </row>
    <row r="353">
      <c r="A353" s="5">
        <f>IFERROR(__xludf.DUMMYFUNCTION("""COMPUTED_VALUE"""),45450.64583333333)</f>
        <v>45450.64583</v>
      </c>
      <c r="B353" s="5">
        <f>IFERROR(__xludf.DUMMYFUNCTION("""COMPUTED_VALUE"""),4762.0)</f>
        <v>4762</v>
      </c>
    </row>
    <row r="354">
      <c r="A354" s="5">
        <f>IFERROR(__xludf.DUMMYFUNCTION("""COMPUTED_VALUE"""),45453.64583333333)</f>
        <v>45453.64583</v>
      </c>
      <c r="B354" s="5">
        <f>IFERROR(__xludf.DUMMYFUNCTION("""COMPUTED_VALUE"""),4782.75)</f>
        <v>4782.75</v>
      </c>
    </row>
    <row r="355">
      <c r="A355" s="5">
        <f>IFERROR(__xludf.DUMMYFUNCTION("""COMPUTED_VALUE"""),45454.64583333333)</f>
        <v>45454.64583</v>
      </c>
      <c r="B355" s="5">
        <f>IFERROR(__xludf.DUMMYFUNCTION("""COMPUTED_VALUE"""),4758.65)</f>
        <v>4758.65</v>
      </c>
    </row>
    <row r="356">
      <c r="A356" s="5">
        <f>IFERROR(__xludf.DUMMYFUNCTION("""COMPUTED_VALUE"""),45455.64583333333)</f>
        <v>45455.64583</v>
      </c>
      <c r="B356" s="5">
        <f>IFERROR(__xludf.DUMMYFUNCTION("""COMPUTED_VALUE"""),4850.65)</f>
        <v>4850.65</v>
      </c>
    </row>
    <row r="357">
      <c r="A357" s="5">
        <f>IFERROR(__xludf.DUMMYFUNCTION("""COMPUTED_VALUE"""),45456.64583333333)</f>
        <v>45456.64583</v>
      </c>
      <c r="B357" s="5">
        <f>IFERROR(__xludf.DUMMYFUNCTION("""COMPUTED_VALUE"""),4801.5)</f>
        <v>4801.5</v>
      </c>
    </row>
    <row r="358">
      <c r="A358" s="5">
        <f>IFERROR(__xludf.DUMMYFUNCTION("""COMPUTED_VALUE"""),45457.64583333333)</f>
        <v>45457.64583</v>
      </c>
      <c r="B358" s="5">
        <f>IFERROR(__xludf.DUMMYFUNCTION("""COMPUTED_VALUE"""),4935.1)</f>
        <v>4935.1</v>
      </c>
    </row>
    <row r="359">
      <c r="A359" s="5">
        <f>IFERROR(__xludf.DUMMYFUNCTION("""COMPUTED_VALUE"""),45461.64583333333)</f>
        <v>45461.64583</v>
      </c>
      <c r="B359" s="5">
        <f>IFERROR(__xludf.DUMMYFUNCTION("""COMPUTED_VALUE"""),4936.1)</f>
        <v>4936.1</v>
      </c>
    </row>
    <row r="360">
      <c r="A360" s="5">
        <f>IFERROR(__xludf.DUMMYFUNCTION("""COMPUTED_VALUE"""),45462.64583333333)</f>
        <v>45462.64583</v>
      </c>
      <c r="B360" s="5">
        <f>IFERROR(__xludf.DUMMYFUNCTION("""COMPUTED_VALUE"""),4880.75)</f>
        <v>4880.75</v>
      </c>
    </row>
    <row r="361">
      <c r="A361" s="5">
        <f>IFERROR(__xludf.DUMMYFUNCTION("""COMPUTED_VALUE"""),45463.64583333333)</f>
        <v>45463.64583</v>
      </c>
      <c r="B361" s="5">
        <f>IFERROR(__xludf.DUMMYFUNCTION("""COMPUTED_VALUE"""),4876.9)</f>
        <v>4876.9</v>
      </c>
    </row>
    <row r="362">
      <c r="A362" s="5">
        <f>IFERROR(__xludf.DUMMYFUNCTION("""COMPUTED_VALUE"""),45464.64583333333)</f>
        <v>45464.64583</v>
      </c>
      <c r="B362" s="5">
        <f>IFERROR(__xludf.DUMMYFUNCTION("""COMPUTED_VALUE"""),4845.5)</f>
        <v>4845.5</v>
      </c>
    </row>
    <row r="363">
      <c r="A363" s="5">
        <f>IFERROR(__xludf.DUMMYFUNCTION("""COMPUTED_VALUE"""),45467.64583333333)</f>
        <v>45467.64583</v>
      </c>
      <c r="B363" s="5">
        <f>IFERROR(__xludf.DUMMYFUNCTION("""COMPUTED_VALUE"""),4870.9)</f>
        <v>4870.9</v>
      </c>
    </row>
    <row r="364">
      <c r="A364" s="5">
        <f>IFERROR(__xludf.DUMMYFUNCTION("""COMPUTED_VALUE"""),45468.64583333333)</f>
        <v>45468.64583</v>
      </c>
      <c r="B364" s="5">
        <f>IFERROR(__xludf.DUMMYFUNCTION("""COMPUTED_VALUE"""),4775.05)</f>
        <v>4775.05</v>
      </c>
    </row>
    <row r="365">
      <c r="A365" s="5">
        <f>IFERROR(__xludf.DUMMYFUNCTION("""COMPUTED_VALUE"""),45469.64583333333)</f>
        <v>45469.64583</v>
      </c>
      <c r="B365" s="5">
        <f>IFERROR(__xludf.DUMMYFUNCTION("""COMPUTED_VALUE"""),4739.7)</f>
        <v>4739.7</v>
      </c>
    </row>
    <row r="366">
      <c r="A366" s="5">
        <f>IFERROR(__xludf.DUMMYFUNCTION("""COMPUTED_VALUE"""),45470.64583333333)</f>
        <v>45470.64583</v>
      </c>
      <c r="B366" s="5">
        <f>IFERROR(__xludf.DUMMYFUNCTION("""COMPUTED_VALUE"""),4713.8)</f>
        <v>4713.8</v>
      </c>
    </row>
    <row r="367">
      <c r="A367" s="5">
        <f>IFERROR(__xludf.DUMMYFUNCTION("""COMPUTED_VALUE"""),45471.64583333333)</f>
        <v>45471.64583</v>
      </c>
      <c r="B367" s="5">
        <f>IFERROR(__xludf.DUMMYFUNCTION("""COMPUTED_VALUE"""),4672.95)</f>
        <v>4672.95</v>
      </c>
    </row>
    <row r="368">
      <c r="A368" s="5">
        <f>IFERROR(__xludf.DUMMYFUNCTION("""COMPUTED_VALUE"""),45474.64583333333)</f>
        <v>45474.64583</v>
      </c>
      <c r="B368" s="5">
        <f>IFERROR(__xludf.DUMMYFUNCTION("""COMPUTED_VALUE"""),4635.55)</f>
        <v>4635.55</v>
      </c>
    </row>
    <row r="369">
      <c r="A369" s="5">
        <f>IFERROR(__xludf.DUMMYFUNCTION("""COMPUTED_VALUE"""),45475.64583333333)</f>
        <v>45475.64583</v>
      </c>
      <c r="B369" s="5">
        <f>IFERROR(__xludf.DUMMYFUNCTION("""COMPUTED_VALUE"""),4625.75)</f>
        <v>4625.75</v>
      </c>
    </row>
    <row r="370">
      <c r="A370" s="5">
        <f>IFERROR(__xludf.DUMMYFUNCTION("""COMPUTED_VALUE"""),45476.64583333333)</f>
        <v>45476.64583</v>
      </c>
      <c r="B370" s="5">
        <f>IFERROR(__xludf.DUMMYFUNCTION("""COMPUTED_VALUE"""),4692.3)</f>
        <v>4692.3</v>
      </c>
    </row>
    <row r="371">
      <c r="A371" s="5">
        <f>IFERROR(__xludf.DUMMYFUNCTION("""COMPUTED_VALUE"""),45477.64583333333)</f>
        <v>45477.64583</v>
      </c>
      <c r="B371" s="5">
        <f>IFERROR(__xludf.DUMMYFUNCTION("""COMPUTED_VALUE"""),4689.5)</f>
        <v>4689.5</v>
      </c>
    </row>
    <row r="372">
      <c r="A372" s="5">
        <f>IFERROR(__xludf.DUMMYFUNCTION("""COMPUTED_VALUE"""),45478.64583333333)</f>
        <v>45478.64583</v>
      </c>
      <c r="B372" s="5">
        <f>IFERROR(__xludf.DUMMYFUNCTION("""COMPUTED_VALUE"""),4737.3)</f>
        <v>4737.3</v>
      </c>
    </row>
    <row r="373">
      <c r="A373" s="5">
        <f>IFERROR(__xludf.DUMMYFUNCTION("""COMPUTED_VALUE"""),45481.64583333333)</f>
        <v>45481.64583</v>
      </c>
      <c r="B373" s="5">
        <f>IFERROR(__xludf.DUMMYFUNCTION("""COMPUTED_VALUE"""),4754.45)</f>
        <v>4754.45</v>
      </c>
    </row>
    <row r="374">
      <c r="A374" s="5">
        <f>IFERROR(__xludf.DUMMYFUNCTION("""COMPUTED_VALUE"""),45482.64583333333)</f>
        <v>45482.64583</v>
      </c>
      <c r="B374" s="5">
        <f>IFERROR(__xludf.DUMMYFUNCTION("""COMPUTED_VALUE"""),4828.7)</f>
        <v>4828.7</v>
      </c>
    </row>
    <row r="375">
      <c r="A375" s="5">
        <f>IFERROR(__xludf.DUMMYFUNCTION("""COMPUTED_VALUE"""),45483.64583333333)</f>
        <v>45483.64583</v>
      </c>
      <c r="B375" s="5">
        <f>IFERROR(__xludf.DUMMYFUNCTION("""COMPUTED_VALUE"""),4849.15)</f>
        <v>4849.15</v>
      </c>
    </row>
    <row r="376">
      <c r="A376" s="5">
        <f>IFERROR(__xludf.DUMMYFUNCTION("""COMPUTED_VALUE"""),45484.64583333333)</f>
        <v>45484.64583</v>
      </c>
      <c r="B376" s="5">
        <f>IFERROR(__xludf.DUMMYFUNCTION("""COMPUTED_VALUE"""),4828.65)</f>
        <v>4828.65</v>
      </c>
    </row>
    <row r="377">
      <c r="A377" s="5">
        <f>IFERROR(__xludf.DUMMYFUNCTION("""COMPUTED_VALUE"""),45485.64583333333)</f>
        <v>45485.64583</v>
      </c>
      <c r="B377" s="5">
        <f>IFERROR(__xludf.DUMMYFUNCTION("""COMPUTED_VALUE"""),4860.7)</f>
        <v>4860.7</v>
      </c>
    </row>
    <row r="378">
      <c r="A378" s="5">
        <f>IFERROR(__xludf.DUMMYFUNCTION("""COMPUTED_VALUE"""),45488.64583333333)</f>
        <v>45488.64583</v>
      </c>
      <c r="B378" s="5">
        <f>IFERROR(__xludf.DUMMYFUNCTION("""COMPUTED_VALUE"""),4881.35)</f>
        <v>4881.35</v>
      </c>
    </row>
    <row r="379">
      <c r="A379" s="5">
        <f>IFERROR(__xludf.DUMMYFUNCTION("""COMPUTED_VALUE"""),45489.64583333333)</f>
        <v>45489.64583</v>
      </c>
      <c r="B379" s="5">
        <f>IFERROR(__xludf.DUMMYFUNCTION("""COMPUTED_VALUE"""),4916.1)</f>
        <v>4916.1</v>
      </c>
    </row>
    <row r="380">
      <c r="A380" s="5">
        <f>IFERROR(__xludf.DUMMYFUNCTION("""COMPUTED_VALUE"""),45491.64583333333)</f>
        <v>45491.64583</v>
      </c>
      <c r="B380" s="5">
        <f>IFERROR(__xludf.DUMMYFUNCTION("""COMPUTED_VALUE"""),4941.1)</f>
        <v>4941.1</v>
      </c>
    </row>
    <row r="381">
      <c r="A381" s="5">
        <f>IFERROR(__xludf.DUMMYFUNCTION("""COMPUTED_VALUE"""),45492.64583333333)</f>
        <v>45492.64583</v>
      </c>
      <c r="B381" s="5">
        <f>IFERROR(__xludf.DUMMYFUNCTION("""COMPUTED_VALUE"""),4850.7)</f>
        <v>4850.7</v>
      </c>
    </row>
    <row r="382">
      <c r="A382" s="5">
        <f>IFERROR(__xludf.DUMMYFUNCTION("""COMPUTED_VALUE"""),45495.64583333333)</f>
        <v>45495.64583</v>
      </c>
      <c r="B382" s="5">
        <f>IFERROR(__xludf.DUMMYFUNCTION("""COMPUTED_VALUE"""),4857.35)</f>
        <v>4857.35</v>
      </c>
    </row>
    <row r="383">
      <c r="A383" s="5">
        <f>IFERROR(__xludf.DUMMYFUNCTION("""COMPUTED_VALUE"""),45496.64583333333)</f>
        <v>45496.64583</v>
      </c>
      <c r="B383" s="5">
        <f>IFERROR(__xludf.DUMMYFUNCTION("""COMPUTED_VALUE"""),4919.55)</f>
        <v>4919.55</v>
      </c>
    </row>
    <row r="384">
      <c r="A384" s="5">
        <f>IFERROR(__xludf.DUMMYFUNCTION("""COMPUTED_VALUE"""),45497.64583333333)</f>
        <v>45497.64583</v>
      </c>
      <c r="B384" s="5">
        <f>IFERROR(__xludf.DUMMYFUNCTION("""COMPUTED_VALUE"""),4915.35)</f>
        <v>4915.35</v>
      </c>
    </row>
    <row r="385">
      <c r="A385" s="5">
        <f>IFERROR(__xludf.DUMMYFUNCTION("""COMPUTED_VALUE"""),45498.64583333333)</f>
        <v>45498.64583</v>
      </c>
      <c r="B385" s="5">
        <f>IFERROR(__xludf.DUMMYFUNCTION("""COMPUTED_VALUE"""),4900.65)</f>
        <v>4900.65</v>
      </c>
    </row>
    <row r="386">
      <c r="A386" s="5">
        <f>IFERROR(__xludf.DUMMYFUNCTION("""COMPUTED_VALUE"""),45499.64583333333)</f>
        <v>45499.64583</v>
      </c>
      <c r="B386" s="5">
        <f>IFERROR(__xludf.DUMMYFUNCTION("""COMPUTED_VALUE"""),5012.5)</f>
        <v>5012.5</v>
      </c>
    </row>
    <row r="387">
      <c r="A387" s="5">
        <f>IFERROR(__xludf.DUMMYFUNCTION("""COMPUTED_VALUE"""),45502.64583333333)</f>
        <v>45502.64583</v>
      </c>
      <c r="B387" s="5">
        <f>IFERROR(__xludf.DUMMYFUNCTION("""COMPUTED_VALUE"""),4962.25)</f>
        <v>4962.25</v>
      </c>
    </row>
    <row r="388">
      <c r="A388" s="5">
        <f>IFERROR(__xludf.DUMMYFUNCTION("""COMPUTED_VALUE"""),45503.64583333333)</f>
        <v>45503.64583</v>
      </c>
      <c r="B388" s="5">
        <f>IFERROR(__xludf.DUMMYFUNCTION("""COMPUTED_VALUE"""),4951.85)</f>
        <v>4951.85</v>
      </c>
    </row>
    <row r="389">
      <c r="A389" s="5">
        <f>IFERROR(__xludf.DUMMYFUNCTION("""COMPUTED_VALUE"""),45504.64583333333)</f>
        <v>45504.64583</v>
      </c>
      <c r="B389" s="5">
        <f>IFERROR(__xludf.DUMMYFUNCTION("""COMPUTED_VALUE"""),4962.7)</f>
        <v>4962.7</v>
      </c>
    </row>
    <row r="390">
      <c r="A390" s="5">
        <f>IFERROR(__xludf.DUMMYFUNCTION("""COMPUTED_VALUE"""),45505.64583333333)</f>
        <v>45505.64583</v>
      </c>
      <c r="B390" s="5">
        <f>IFERROR(__xludf.DUMMYFUNCTION("""COMPUTED_VALUE"""),4968.8)</f>
        <v>4968.8</v>
      </c>
    </row>
    <row r="391">
      <c r="A391" s="5">
        <f>IFERROR(__xludf.DUMMYFUNCTION("""COMPUTED_VALUE"""),45506.64583333333)</f>
        <v>45506.64583</v>
      </c>
      <c r="B391" s="5">
        <f>IFERROR(__xludf.DUMMYFUNCTION("""COMPUTED_VALUE"""),4726.7)</f>
        <v>4726.7</v>
      </c>
    </row>
    <row r="392">
      <c r="A392" s="5">
        <f>IFERROR(__xludf.DUMMYFUNCTION("""COMPUTED_VALUE"""),45509.64583333333)</f>
        <v>45509.64583</v>
      </c>
      <c r="B392" s="5">
        <f>IFERROR(__xludf.DUMMYFUNCTION("""COMPUTED_VALUE"""),4675.75)</f>
        <v>4675.75</v>
      </c>
    </row>
    <row r="393">
      <c r="A393" s="5">
        <f>IFERROR(__xludf.DUMMYFUNCTION("""COMPUTED_VALUE"""),45510.64583333333)</f>
        <v>45510.64583</v>
      </c>
      <c r="B393" s="5">
        <f>IFERROR(__xludf.DUMMYFUNCTION("""COMPUTED_VALUE"""),4653.9)</f>
        <v>4653.9</v>
      </c>
    </row>
    <row r="394">
      <c r="A394" s="5">
        <f>IFERROR(__xludf.DUMMYFUNCTION("""COMPUTED_VALUE"""),45511.64583333333)</f>
        <v>45511.64583</v>
      </c>
      <c r="B394" s="5">
        <f>IFERROR(__xludf.DUMMYFUNCTION("""COMPUTED_VALUE"""),4597.15)</f>
        <v>4597.15</v>
      </c>
    </row>
    <row r="395">
      <c r="A395" s="5">
        <f>IFERROR(__xludf.DUMMYFUNCTION("""COMPUTED_VALUE"""),45512.64583333333)</f>
        <v>45512.64583</v>
      </c>
      <c r="B395" s="5">
        <f>IFERROR(__xludf.DUMMYFUNCTION("""COMPUTED_VALUE"""),4576.9)</f>
        <v>4576.9</v>
      </c>
    </row>
    <row r="396">
      <c r="A396" s="5">
        <f>IFERROR(__xludf.DUMMYFUNCTION("""COMPUTED_VALUE"""),45513.64583333333)</f>
        <v>45513.64583</v>
      </c>
      <c r="B396" s="5">
        <f>IFERROR(__xludf.DUMMYFUNCTION("""COMPUTED_VALUE"""),4830.6)</f>
        <v>4830.6</v>
      </c>
    </row>
    <row r="397">
      <c r="A397" s="5">
        <f>IFERROR(__xludf.DUMMYFUNCTION("""COMPUTED_VALUE"""),45516.64583333333)</f>
        <v>45516.64583</v>
      </c>
      <c r="B397" s="5">
        <f>IFERROR(__xludf.DUMMYFUNCTION("""COMPUTED_VALUE"""),4808.8)</f>
        <v>4808.8</v>
      </c>
    </row>
    <row r="398">
      <c r="A398" s="5">
        <f>IFERROR(__xludf.DUMMYFUNCTION("""COMPUTED_VALUE"""),45517.64583333333)</f>
        <v>45517.64583</v>
      </c>
      <c r="B398" s="5">
        <f>IFERROR(__xludf.DUMMYFUNCTION("""COMPUTED_VALUE"""),4802.25)</f>
        <v>4802.25</v>
      </c>
    </row>
    <row r="399">
      <c r="A399" s="5">
        <f>IFERROR(__xludf.DUMMYFUNCTION("""COMPUTED_VALUE"""),45518.64583333333)</f>
        <v>45518.64583</v>
      </c>
      <c r="B399" s="5">
        <f>IFERROR(__xludf.DUMMYFUNCTION("""COMPUTED_VALUE"""),4733.25)</f>
        <v>4733.25</v>
      </c>
    </row>
    <row r="400">
      <c r="A400" s="5">
        <f>IFERROR(__xludf.DUMMYFUNCTION("""COMPUTED_VALUE"""),45520.64583333333)</f>
        <v>45520.64583</v>
      </c>
      <c r="B400" s="5">
        <f>IFERROR(__xludf.DUMMYFUNCTION("""COMPUTED_VALUE"""),4818.0)</f>
        <v>4818</v>
      </c>
    </row>
    <row r="401">
      <c r="A401" s="5">
        <f>IFERROR(__xludf.DUMMYFUNCTION("""COMPUTED_VALUE"""),45523.64583333333)</f>
        <v>45523.64583</v>
      </c>
      <c r="B401" s="5">
        <f>IFERROR(__xludf.DUMMYFUNCTION("""COMPUTED_VALUE"""),4813.3)</f>
        <v>4813.3</v>
      </c>
    </row>
    <row r="402">
      <c r="A402" s="5">
        <f>IFERROR(__xludf.DUMMYFUNCTION("""COMPUTED_VALUE"""),45524.64583333333)</f>
        <v>45524.64583</v>
      </c>
      <c r="B402" s="5">
        <f>IFERROR(__xludf.DUMMYFUNCTION("""COMPUTED_VALUE"""),4883.25)</f>
        <v>4883.25</v>
      </c>
    </row>
    <row r="403">
      <c r="A403" s="5">
        <f>IFERROR(__xludf.DUMMYFUNCTION("""COMPUTED_VALUE"""),45525.64583333333)</f>
        <v>45525.64583</v>
      </c>
      <c r="B403" s="5">
        <f>IFERROR(__xludf.DUMMYFUNCTION("""COMPUTED_VALUE"""),4913.55)</f>
        <v>4913.55</v>
      </c>
    </row>
    <row r="404">
      <c r="A404" s="5">
        <f>IFERROR(__xludf.DUMMYFUNCTION("""COMPUTED_VALUE"""),45526.64583333333)</f>
        <v>45526.64583</v>
      </c>
      <c r="B404" s="5">
        <f>IFERROR(__xludf.DUMMYFUNCTION("""COMPUTED_VALUE"""),4933.55)</f>
        <v>4933.55</v>
      </c>
    </row>
    <row r="405">
      <c r="A405" s="5">
        <f>IFERROR(__xludf.DUMMYFUNCTION("""COMPUTED_VALUE"""),45527.64583333333)</f>
        <v>45527.64583</v>
      </c>
      <c r="B405" s="5">
        <f>IFERROR(__xludf.DUMMYFUNCTION("""COMPUTED_VALUE"""),4898.1)</f>
        <v>4898.1</v>
      </c>
    </row>
    <row r="406">
      <c r="A406" s="5">
        <f>IFERROR(__xludf.DUMMYFUNCTION("""COMPUTED_VALUE"""),45530.64583333333)</f>
        <v>45530.64583</v>
      </c>
      <c r="B406" s="5">
        <f>IFERROR(__xludf.DUMMYFUNCTION("""COMPUTED_VALUE"""),4875.2)</f>
        <v>4875.2</v>
      </c>
    </row>
    <row r="407">
      <c r="A407" s="5">
        <f>IFERROR(__xludf.DUMMYFUNCTION("""COMPUTED_VALUE"""),45531.64583333333)</f>
        <v>45531.64583</v>
      </c>
      <c r="B407" s="5">
        <f>IFERROR(__xludf.DUMMYFUNCTION("""COMPUTED_VALUE"""),4868.85)</f>
        <v>4868.85</v>
      </c>
    </row>
    <row r="408">
      <c r="A408" s="5">
        <f>IFERROR(__xludf.DUMMYFUNCTION("""COMPUTED_VALUE"""),45532.64583333333)</f>
        <v>45532.64583</v>
      </c>
      <c r="B408" s="5">
        <f>IFERROR(__xludf.DUMMYFUNCTION("""COMPUTED_VALUE"""),4946.85)</f>
        <v>4946.85</v>
      </c>
    </row>
    <row r="409">
      <c r="A409" s="5">
        <f>IFERROR(__xludf.DUMMYFUNCTION("""COMPUTED_VALUE"""),45533.64583333333)</f>
        <v>45533.64583</v>
      </c>
      <c r="B409" s="5">
        <f>IFERROR(__xludf.DUMMYFUNCTION("""COMPUTED_VALUE"""),4915.9)</f>
        <v>4915.9</v>
      </c>
    </row>
    <row r="410">
      <c r="A410" s="5">
        <f>IFERROR(__xludf.DUMMYFUNCTION("""COMPUTED_VALUE"""),45534.64583333333)</f>
        <v>45534.64583</v>
      </c>
      <c r="B410" s="5">
        <f>IFERROR(__xludf.DUMMYFUNCTION("""COMPUTED_VALUE"""),4960.5)</f>
        <v>4960.5</v>
      </c>
    </row>
    <row r="411">
      <c r="A411" s="5">
        <f>IFERROR(__xludf.DUMMYFUNCTION("""COMPUTED_VALUE"""),45537.64583333333)</f>
        <v>45537.64583</v>
      </c>
      <c r="B411" s="5">
        <f>IFERROR(__xludf.DUMMYFUNCTION("""COMPUTED_VALUE"""),4911.95)</f>
        <v>4911.95</v>
      </c>
    </row>
    <row r="412">
      <c r="A412" s="5">
        <f>IFERROR(__xludf.DUMMYFUNCTION("""COMPUTED_VALUE"""),45538.64583333333)</f>
        <v>45538.64583</v>
      </c>
      <c r="B412" s="5">
        <f>IFERROR(__xludf.DUMMYFUNCTION("""COMPUTED_VALUE"""),4865.8)</f>
        <v>4865.8</v>
      </c>
    </row>
    <row r="413">
      <c r="A413" s="5">
        <f>IFERROR(__xludf.DUMMYFUNCTION("""COMPUTED_VALUE"""),45539.64583333333)</f>
        <v>45539.64583</v>
      </c>
      <c r="B413" s="5">
        <f>IFERROR(__xludf.DUMMYFUNCTION("""COMPUTED_VALUE"""),4833.55)</f>
        <v>4833.55</v>
      </c>
    </row>
    <row r="414">
      <c r="A414" s="5">
        <f>IFERROR(__xludf.DUMMYFUNCTION("""COMPUTED_VALUE"""),45540.64583333333)</f>
        <v>45540.64583</v>
      </c>
      <c r="B414" s="5">
        <f>IFERROR(__xludf.DUMMYFUNCTION("""COMPUTED_VALUE"""),4800.1)</f>
        <v>4800.1</v>
      </c>
    </row>
    <row r="415">
      <c r="A415" s="5">
        <f>IFERROR(__xludf.DUMMYFUNCTION("""COMPUTED_VALUE"""),45541.64583333333)</f>
        <v>45541.64583</v>
      </c>
      <c r="B415" s="5">
        <f>IFERROR(__xludf.DUMMYFUNCTION("""COMPUTED_VALUE"""),4752.5)</f>
        <v>4752.5</v>
      </c>
    </row>
    <row r="416">
      <c r="A416" s="5">
        <f>IFERROR(__xludf.DUMMYFUNCTION("""COMPUTED_VALUE"""),45544.64583333333)</f>
        <v>45544.64583</v>
      </c>
      <c r="B416" s="5">
        <f>IFERROR(__xludf.DUMMYFUNCTION("""COMPUTED_VALUE"""),4747.35)</f>
        <v>4747.35</v>
      </c>
    </row>
    <row r="417">
      <c r="A417" s="5">
        <f>IFERROR(__xludf.DUMMYFUNCTION("""COMPUTED_VALUE"""),45545.64583333333)</f>
        <v>45545.64583</v>
      </c>
      <c r="B417" s="5">
        <f>IFERROR(__xludf.DUMMYFUNCTION("""COMPUTED_VALUE"""),4737.2)</f>
        <v>4737.2</v>
      </c>
    </row>
    <row r="418">
      <c r="A418" s="5">
        <f>IFERROR(__xludf.DUMMYFUNCTION("""COMPUTED_VALUE"""),45546.64583333333)</f>
        <v>45546.64583</v>
      </c>
      <c r="B418" s="5">
        <f>IFERROR(__xludf.DUMMYFUNCTION("""COMPUTED_VALUE"""),4726.65)</f>
        <v>4726.65</v>
      </c>
    </row>
    <row r="419">
      <c r="A419" s="5">
        <f>IFERROR(__xludf.DUMMYFUNCTION("""COMPUTED_VALUE"""),45547.64583333333)</f>
        <v>45547.64583</v>
      </c>
      <c r="B419" s="5">
        <f>IFERROR(__xludf.DUMMYFUNCTION("""COMPUTED_VALUE"""),4875.0)</f>
        <v>4875</v>
      </c>
    </row>
    <row r="420">
      <c r="A420" s="5">
        <f>IFERROR(__xludf.DUMMYFUNCTION("""COMPUTED_VALUE"""),45548.64583333333)</f>
        <v>45548.64583</v>
      </c>
      <c r="B420" s="5">
        <f>IFERROR(__xludf.DUMMYFUNCTION("""COMPUTED_VALUE"""),4858.3)</f>
        <v>4858.3</v>
      </c>
    </row>
    <row r="421">
      <c r="A421" s="5">
        <f>IFERROR(__xludf.DUMMYFUNCTION("""COMPUTED_VALUE"""),45551.64583333333)</f>
        <v>45551.64583</v>
      </c>
      <c r="B421" s="5">
        <f>IFERROR(__xludf.DUMMYFUNCTION("""COMPUTED_VALUE"""),4899.2)</f>
        <v>4899.2</v>
      </c>
    </row>
    <row r="422">
      <c r="A422" s="5">
        <f>IFERROR(__xludf.DUMMYFUNCTION("""COMPUTED_VALUE"""),45552.64583333333)</f>
        <v>45552.64583</v>
      </c>
      <c r="B422" s="5">
        <f>IFERROR(__xludf.DUMMYFUNCTION("""COMPUTED_VALUE"""),4850.2)</f>
        <v>4850.2</v>
      </c>
    </row>
    <row r="423">
      <c r="A423" s="5">
        <f>IFERROR(__xludf.DUMMYFUNCTION("""COMPUTED_VALUE"""),45553.64583333333)</f>
        <v>45553.64583</v>
      </c>
      <c r="B423" s="5">
        <f>IFERROR(__xludf.DUMMYFUNCTION("""COMPUTED_VALUE"""),4850.35)</f>
        <v>4850.35</v>
      </c>
    </row>
    <row r="424">
      <c r="A424" s="5">
        <f>IFERROR(__xludf.DUMMYFUNCTION("""COMPUTED_VALUE"""),45554.64583333333)</f>
        <v>45554.64583</v>
      </c>
      <c r="B424" s="5">
        <f>IFERROR(__xludf.DUMMYFUNCTION("""COMPUTED_VALUE"""),4864.9)</f>
        <v>4864.9</v>
      </c>
    </row>
    <row r="425">
      <c r="A425" s="5">
        <f>IFERROR(__xludf.DUMMYFUNCTION("""COMPUTED_VALUE"""),45555.64583333333)</f>
        <v>45555.64583</v>
      </c>
      <c r="B425" s="5">
        <f>IFERROR(__xludf.DUMMYFUNCTION("""COMPUTED_VALUE"""),4963.15)</f>
        <v>4963.15</v>
      </c>
    </row>
    <row r="426">
      <c r="A426" s="5">
        <f>IFERROR(__xludf.DUMMYFUNCTION("""COMPUTED_VALUE"""),45558.64583333333)</f>
        <v>45558.64583</v>
      </c>
      <c r="B426" s="5">
        <f>IFERROR(__xludf.DUMMYFUNCTION("""COMPUTED_VALUE"""),4879.55)</f>
        <v>4879.55</v>
      </c>
    </row>
    <row r="427">
      <c r="A427" s="5">
        <f>IFERROR(__xludf.DUMMYFUNCTION("""COMPUTED_VALUE"""),45559.64583333333)</f>
        <v>45559.64583</v>
      </c>
      <c r="B427" s="5">
        <f>IFERROR(__xludf.DUMMYFUNCTION("""COMPUTED_VALUE"""),4876.9)</f>
        <v>4876.9</v>
      </c>
    </row>
    <row r="428">
      <c r="A428" s="5">
        <f>IFERROR(__xludf.DUMMYFUNCTION("""COMPUTED_VALUE"""),45560.64583333333)</f>
        <v>45560.64583</v>
      </c>
      <c r="B428" s="5">
        <f>IFERROR(__xludf.DUMMYFUNCTION("""COMPUTED_VALUE"""),4895.25)</f>
        <v>4895.25</v>
      </c>
    </row>
    <row r="429">
      <c r="A429" s="5">
        <f>IFERROR(__xludf.DUMMYFUNCTION("""COMPUTED_VALUE"""),45561.64583333333)</f>
        <v>45561.64583</v>
      </c>
      <c r="B429" s="5">
        <f>IFERROR(__xludf.DUMMYFUNCTION("""COMPUTED_VALUE"""),4994.25)</f>
        <v>4994.25</v>
      </c>
    </row>
    <row r="430">
      <c r="A430" s="5">
        <f>IFERROR(__xludf.DUMMYFUNCTION("""COMPUTED_VALUE"""),45562.64583333333)</f>
        <v>45562.64583</v>
      </c>
      <c r="B430" s="5">
        <f>IFERROR(__xludf.DUMMYFUNCTION("""COMPUTED_VALUE"""),5062.6)</f>
        <v>5062.6</v>
      </c>
    </row>
    <row r="431">
      <c r="A431" s="5">
        <f>IFERROR(__xludf.DUMMYFUNCTION("""COMPUTED_VALUE"""),45565.64583333333)</f>
        <v>45565.64583</v>
      </c>
      <c r="B431" s="5">
        <f>IFERROR(__xludf.DUMMYFUNCTION("""COMPUTED_VALUE"""),5026.25)</f>
        <v>5026.25</v>
      </c>
    </row>
    <row r="432">
      <c r="A432" s="5">
        <f>IFERROR(__xludf.DUMMYFUNCTION("""COMPUTED_VALUE"""),45566.64583333333)</f>
        <v>45566.64583</v>
      </c>
      <c r="B432" s="5">
        <f>IFERROR(__xludf.DUMMYFUNCTION("""COMPUTED_VALUE"""),4972.65)</f>
        <v>4972.65</v>
      </c>
    </row>
    <row r="433">
      <c r="A433" s="5">
        <f>IFERROR(__xludf.DUMMYFUNCTION("""COMPUTED_VALUE"""),45568.64583333333)</f>
        <v>45568.64583</v>
      </c>
      <c r="B433" s="5">
        <f>IFERROR(__xludf.DUMMYFUNCTION("""COMPUTED_VALUE"""),4782.5)</f>
        <v>4782.5</v>
      </c>
    </row>
    <row r="434">
      <c r="A434" s="5">
        <f>IFERROR(__xludf.DUMMYFUNCTION("""COMPUTED_VALUE"""),45569.64583333333)</f>
        <v>45569.64583</v>
      </c>
      <c r="B434" s="5">
        <f>IFERROR(__xludf.DUMMYFUNCTION("""COMPUTED_VALUE"""),4706.8)</f>
        <v>4706.8</v>
      </c>
    </row>
    <row r="435">
      <c r="A435" s="5">
        <f>IFERROR(__xludf.DUMMYFUNCTION("""COMPUTED_VALUE"""),45572.64583333333)</f>
        <v>45572.64583</v>
      </c>
      <c r="B435" s="5">
        <f>IFERROR(__xludf.DUMMYFUNCTION("""COMPUTED_VALUE"""),4667.95)</f>
        <v>4667.95</v>
      </c>
    </row>
    <row r="436">
      <c r="A436" s="5">
        <f>IFERROR(__xludf.DUMMYFUNCTION("""COMPUTED_VALUE"""),45573.64583333333)</f>
        <v>45573.64583</v>
      </c>
      <c r="B436" s="5">
        <f>IFERROR(__xludf.DUMMYFUNCTION("""COMPUTED_VALUE"""),4693.45)</f>
        <v>4693.45</v>
      </c>
    </row>
    <row r="437">
      <c r="A437" s="5">
        <f>IFERROR(__xludf.DUMMYFUNCTION("""COMPUTED_VALUE"""),45574.64583333333)</f>
        <v>45574.64583</v>
      </c>
      <c r="B437" s="5">
        <f>IFERROR(__xludf.DUMMYFUNCTION("""COMPUTED_VALUE"""),4708.9)</f>
        <v>4708.9</v>
      </c>
    </row>
    <row r="438">
      <c r="A438" s="5">
        <f>IFERROR(__xludf.DUMMYFUNCTION("""COMPUTED_VALUE"""),45575.64583333333)</f>
        <v>45575.64583</v>
      </c>
      <c r="B438" s="5">
        <f>IFERROR(__xludf.DUMMYFUNCTION("""COMPUTED_VALUE"""),4697.9)</f>
        <v>4697.9</v>
      </c>
    </row>
    <row r="439">
      <c r="A439" s="5">
        <f>IFERROR(__xludf.DUMMYFUNCTION("""COMPUTED_VALUE"""),45576.64583333333)</f>
        <v>45576.64583</v>
      </c>
      <c r="B439" s="5">
        <f>IFERROR(__xludf.DUMMYFUNCTION("""COMPUTED_VALUE"""),4728.05)</f>
        <v>4728.05</v>
      </c>
    </row>
    <row r="440">
      <c r="A440" s="5">
        <f>IFERROR(__xludf.DUMMYFUNCTION("""COMPUTED_VALUE"""),45579.64583333333)</f>
        <v>45579.64583</v>
      </c>
      <c r="B440" s="5">
        <f>IFERROR(__xludf.DUMMYFUNCTION("""COMPUTED_VALUE"""),4779.8)</f>
        <v>4779.8</v>
      </c>
    </row>
    <row r="441">
      <c r="A441" s="5">
        <f>IFERROR(__xludf.DUMMYFUNCTION("""COMPUTED_VALUE"""),45580.64583333333)</f>
        <v>45580.64583</v>
      </c>
      <c r="B441" s="5">
        <f>IFERROR(__xludf.DUMMYFUNCTION("""COMPUTED_VALUE"""),4722.1)</f>
        <v>4722.1</v>
      </c>
    </row>
    <row r="442">
      <c r="A442" s="5">
        <f>IFERROR(__xludf.DUMMYFUNCTION("""COMPUTED_VALUE"""),45581.64583333333)</f>
        <v>45581.64583</v>
      </c>
      <c r="B442" s="5">
        <f>IFERROR(__xludf.DUMMYFUNCTION("""COMPUTED_VALUE"""),4678.25)</f>
        <v>4678.25</v>
      </c>
    </row>
    <row r="443">
      <c r="A443" s="5">
        <f>IFERROR(__xludf.DUMMYFUNCTION("""COMPUTED_VALUE"""),45582.64583333333)</f>
        <v>45582.64583</v>
      </c>
      <c r="B443" s="5">
        <f>IFERROR(__xludf.DUMMYFUNCTION("""COMPUTED_VALUE"""),4623.85)</f>
        <v>4623.85</v>
      </c>
    </row>
    <row r="444">
      <c r="A444" s="5">
        <f>IFERROR(__xludf.DUMMYFUNCTION("""COMPUTED_VALUE"""),45583.64583333333)</f>
        <v>45583.64583</v>
      </c>
      <c r="B444" s="5">
        <f>IFERROR(__xludf.DUMMYFUNCTION("""COMPUTED_VALUE"""),4765.65)</f>
        <v>4765.65</v>
      </c>
    </row>
    <row r="445">
      <c r="A445" s="5">
        <f>IFERROR(__xludf.DUMMYFUNCTION("""COMPUTED_VALUE"""),45586.64583333333)</f>
        <v>45586.64583</v>
      </c>
      <c r="B445" s="5">
        <f>IFERROR(__xludf.DUMMYFUNCTION("""COMPUTED_VALUE"""),4810.45)</f>
        <v>4810.45</v>
      </c>
    </row>
    <row r="446">
      <c r="A446" s="5">
        <f>IFERROR(__xludf.DUMMYFUNCTION("""COMPUTED_VALUE"""),45587.64583333333)</f>
        <v>45587.64583</v>
      </c>
      <c r="B446" s="5">
        <f>IFERROR(__xludf.DUMMYFUNCTION("""COMPUTED_VALUE"""),4759.05)</f>
        <v>4759.05</v>
      </c>
    </row>
    <row r="447">
      <c r="A447" s="5">
        <f>IFERROR(__xludf.DUMMYFUNCTION("""COMPUTED_VALUE"""),45588.64583333333)</f>
        <v>45588.64583</v>
      </c>
      <c r="B447" s="5">
        <f>IFERROR(__xludf.DUMMYFUNCTION("""COMPUTED_VALUE"""),4677.75)</f>
        <v>4677.75</v>
      </c>
    </row>
    <row r="448">
      <c r="A448" s="5">
        <f>IFERROR(__xludf.DUMMYFUNCTION("""COMPUTED_VALUE"""),45589.64583333333)</f>
        <v>45589.64583</v>
      </c>
      <c r="B448" s="5">
        <f>IFERROR(__xludf.DUMMYFUNCTION("""COMPUTED_VALUE"""),4668.5)</f>
        <v>4668.5</v>
      </c>
    </row>
    <row r="449">
      <c r="A449" s="5">
        <f>IFERROR(__xludf.DUMMYFUNCTION("""COMPUTED_VALUE"""),45590.64583333333)</f>
        <v>45590.64583</v>
      </c>
      <c r="B449" s="5">
        <f>IFERROR(__xludf.DUMMYFUNCTION("""COMPUTED_VALUE"""),4591.6)</f>
        <v>4591.6</v>
      </c>
    </row>
    <row r="450">
      <c r="A450" s="5">
        <f>IFERROR(__xludf.DUMMYFUNCTION("""COMPUTED_VALUE"""),45593.64583333333)</f>
        <v>45593.64583</v>
      </c>
      <c r="B450" s="5">
        <f>IFERROR(__xludf.DUMMYFUNCTION("""COMPUTED_VALUE"""),4720.65)</f>
        <v>4720.65</v>
      </c>
    </row>
    <row r="451">
      <c r="A451" s="5">
        <f>IFERROR(__xludf.DUMMYFUNCTION("""COMPUTED_VALUE"""),45594.64583333333)</f>
        <v>45594.64583</v>
      </c>
      <c r="B451" s="5">
        <f>IFERROR(__xludf.DUMMYFUNCTION("""COMPUTED_VALUE"""),4898.15)</f>
        <v>4898.15</v>
      </c>
    </row>
    <row r="452">
      <c r="A452" s="5">
        <f>IFERROR(__xludf.DUMMYFUNCTION("""COMPUTED_VALUE"""),45595.64583333333)</f>
        <v>45595.64583</v>
      </c>
      <c r="B452" s="5">
        <f>IFERROR(__xludf.DUMMYFUNCTION("""COMPUTED_VALUE"""),4869.25)</f>
        <v>4869.25</v>
      </c>
    </row>
    <row r="453">
      <c r="A453" s="5">
        <f>IFERROR(__xludf.DUMMYFUNCTION("""COMPUTED_VALUE"""),45596.64583333333)</f>
        <v>45596.64583</v>
      </c>
      <c r="B453" s="5">
        <f>IFERROR(__xludf.DUMMYFUNCTION("""COMPUTED_VALUE"""),4894.65)</f>
        <v>4894.65</v>
      </c>
    </row>
    <row r="454">
      <c r="A454" s="5">
        <f>IFERROR(__xludf.DUMMYFUNCTION("""COMPUTED_VALUE"""),45600.64583333333)</f>
        <v>45600.64583</v>
      </c>
      <c r="B454" s="5">
        <f>IFERROR(__xludf.DUMMYFUNCTION("""COMPUTED_VALUE"""),4831.85)</f>
        <v>4831.85</v>
      </c>
    </row>
    <row r="455">
      <c r="A455" s="5">
        <f>IFERROR(__xludf.DUMMYFUNCTION("""COMPUTED_VALUE"""),45601.64583333333)</f>
        <v>45601.64583</v>
      </c>
      <c r="B455" s="5">
        <f>IFERROR(__xludf.DUMMYFUNCTION("""COMPUTED_VALUE"""),4899.8)</f>
        <v>4899.8</v>
      </c>
    </row>
    <row r="456">
      <c r="A456" s="5">
        <f>IFERROR(__xludf.DUMMYFUNCTION("""COMPUTED_VALUE"""),45602.64583333333)</f>
        <v>45602.64583</v>
      </c>
      <c r="B456" s="5">
        <f>IFERROR(__xludf.DUMMYFUNCTION("""COMPUTED_VALUE"""),4917.15)</f>
        <v>4917.15</v>
      </c>
    </row>
    <row r="457">
      <c r="A457" s="5">
        <f>IFERROR(__xludf.DUMMYFUNCTION("""COMPUTED_VALUE"""),45603.64583333333)</f>
        <v>45603.64583</v>
      </c>
      <c r="B457" s="5">
        <f>IFERROR(__xludf.DUMMYFUNCTION("""COMPUTED_VALUE"""),4878.0)</f>
        <v>4878</v>
      </c>
    </row>
    <row r="458">
      <c r="A458" s="5">
        <f>IFERROR(__xludf.DUMMYFUNCTION("""COMPUTED_VALUE"""),45604.64583333333)</f>
        <v>45604.64583</v>
      </c>
      <c r="B458" s="5">
        <f>IFERROR(__xludf.DUMMYFUNCTION("""COMPUTED_VALUE"""),4785.25)</f>
        <v>4785.25</v>
      </c>
    </row>
    <row r="459">
      <c r="A459" s="5">
        <f>IFERROR(__xludf.DUMMYFUNCTION("""COMPUTED_VALUE"""),45607.64583333333)</f>
        <v>45607.64583</v>
      </c>
      <c r="B459" s="5">
        <f>IFERROR(__xludf.DUMMYFUNCTION("""COMPUTED_VALUE"""),4793.45)</f>
        <v>4793.45</v>
      </c>
    </row>
    <row r="460">
      <c r="A460" s="5">
        <f>IFERROR(__xludf.DUMMYFUNCTION("""COMPUTED_VALUE"""),45608.64583333333)</f>
        <v>45608.64583</v>
      </c>
      <c r="B460" s="5">
        <f>IFERROR(__xludf.DUMMYFUNCTION("""COMPUTED_VALUE"""),4738.2)</f>
        <v>4738.2</v>
      </c>
    </row>
    <row r="461">
      <c r="A461" s="5">
        <f>IFERROR(__xludf.DUMMYFUNCTION("""COMPUTED_VALUE"""),45609.64583333333)</f>
        <v>45609.64583</v>
      </c>
      <c r="B461" s="5">
        <f>IFERROR(__xludf.DUMMYFUNCTION("""COMPUTED_VALUE"""),4588.7)</f>
        <v>4588.7</v>
      </c>
    </row>
    <row r="462">
      <c r="A462" s="5">
        <f>IFERROR(__xludf.DUMMYFUNCTION("""COMPUTED_VALUE"""),45610.64583333333)</f>
        <v>45610.64583</v>
      </c>
      <c r="B462" s="5">
        <f>IFERROR(__xludf.DUMMYFUNCTION("""COMPUTED_VALUE"""),4883.7)</f>
        <v>4883.7</v>
      </c>
    </row>
    <row r="463">
      <c r="A463" s="5">
        <f>IFERROR(__xludf.DUMMYFUNCTION("""COMPUTED_VALUE"""),45614.64583333333)</f>
        <v>45614.64583</v>
      </c>
      <c r="B463" s="5">
        <f>IFERROR(__xludf.DUMMYFUNCTION("""COMPUTED_VALUE"""),4875.65)</f>
        <v>4875.65</v>
      </c>
    </row>
    <row r="464">
      <c r="A464" s="5">
        <f>IFERROR(__xludf.DUMMYFUNCTION("""COMPUTED_VALUE"""),45615.64583333333)</f>
        <v>45615.64583</v>
      </c>
      <c r="B464" s="5">
        <f>IFERROR(__xludf.DUMMYFUNCTION("""COMPUTED_VALUE"""),4965.45)</f>
        <v>4965.45</v>
      </c>
    </row>
    <row r="465">
      <c r="A465" s="5">
        <f>IFERROR(__xludf.DUMMYFUNCTION("""COMPUTED_VALUE"""),45617.64583333333)</f>
        <v>45617.64583</v>
      </c>
      <c r="B465" s="5">
        <f>IFERROR(__xludf.DUMMYFUNCTION("""COMPUTED_VALUE"""),4882.1)</f>
        <v>4882.1</v>
      </c>
    </row>
    <row r="466">
      <c r="A466" s="5">
        <f>IFERROR(__xludf.DUMMYFUNCTION("""COMPUTED_VALUE"""),45618.64583333333)</f>
        <v>45618.64583</v>
      </c>
      <c r="B466" s="5">
        <f>IFERROR(__xludf.DUMMYFUNCTION("""COMPUTED_VALUE"""),4986.2)</f>
        <v>4986.2</v>
      </c>
    </row>
    <row r="467">
      <c r="A467" s="5">
        <f>IFERROR(__xludf.DUMMYFUNCTION("""COMPUTED_VALUE"""),45621.64583333333)</f>
        <v>45621.64583</v>
      </c>
      <c r="B467" s="5">
        <f>IFERROR(__xludf.DUMMYFUNCTION("""COMPUTED_VALUE"""),5002.35)</f>
        <v>5002.35</v>
      </c>
    </row>
    <row r="468">
      <c r="A468" s="5">
        <f>IFERROR(__xludf.DUMMYFUNCTION("""COMPUTED_VALUE"""),45622.64583333333)</f>
        <v>45622.64583</v>
      </c>
      <c r="B468" s="5">
        <f>IFERROR(__xludf.DUMMYFUNCTION("""COMPUTED_VALUE"""),4931.75)</f>
        <v>4931.75</v>
      </c>
    </row>
    <row r="469">
      <c r="A469" s="5">
        <f>IFERROR(__xludf.DUMMYFUNCTION("""COMPUTED_VALUE"""),45623.64583333333)</f>
        <v>45623.64583</v>
      </c>
      <c r="B469" s="5">
        <f>IFERROR(__xludf.DUMMYFUNCTION("""COMPUTED_VALUE"""),4917.5)</f>
        <v>4917.5</v>
      </c>
    </row>
    <row r="470">
      <c r="A470" s="5">
        <f>IFERROR(__xludf.DUMMYFUNCTION("""COMPUTED_VALUE"""),45624.64583333333)</f>
        <v>45624.64583</v>
      </c>
      <c r="B470" s="5">
        <f>IFERROR(__xludf.DUMMYFUNCTION("""COMPUTED_VALUE"""),4815.7)</f>
        <v>4815.7</v>
      </c>
    </row>
    <row r="471">
      <c r="A471" s="5">
        <f>IFERROR(__xludf.DUMMYFUNCTION("""COMPUTED_VALUE"""),45625.64583333333)</f>
        <v>45625.64583</v>
      </c>
      <c r="B471" s="5">
        <f>IFERROR(__xludf.DUMMYFUNCTION("""COMPUTED_VALUE"""),4831.85)</f>
        <v>4831.85</v>
      </c>
    </row>
    <row r="472">
      <c r="A472" s="5">
        <f>IFERROR(__xludf.DUMMYFUNCTION("""COMPUTED_VALUE"""),45628.64583333333)</f>
        <v>45628.64583</v>
      </c>
      <c r="B472" s="5">
        <f>IFERROR(__xludf.DUMMYFUNCTION("""COMPUTED_VALUE"""),4820.7)</f>
        <v>4820.7</v>
      </c>
    </row>
    <row r="473">
      <c r="A473" s="5">
        <f>IFERROR(__xludf.DUMMYFUNCTION("""COMPUTED_VALUE"""),45629.64583333333)</f>
        <v>45629.64583</v>
      </c>
      <c r="B473" s="5">
        <f>IFERROR(__xludf.DUMMYFUNCTION("""COMPUTED_VALUE"""),4844.35)</f>
        <v>4844.35</v>
      </c>
    </row>
    <row r="474">
      <c r="A474" s="5">
        <f>IFERROR(__xludf.DUMMYFUNCTION("""COMPUTED_VALUE"""),45630.64583333333)</f>
        <v>45630.64583</v>
      </c>
      <c r="B474" s="5">
        <f>IFERROR(__xludf.DUMMYFUNCTION("""COMPUTED_VALUE"""),4797.05)</f>
        <v>4797.05</v>
      </c>
    </row>
    <row r="475">
      <c r="A475" s="5">
        <f>IFERROR(__xludf.DUMMYFUNCTION("""COMPUTED_VALUE"""),45631.64583333333)</f>
        <v>45631.64583</v>
      </c>
      <c r="B475" s="5">
        <f>IFERROR(__xludf.DUMMYFUNCTION("""COMPUTED_VALUE"""),4837.55)</f>
        <v>4837.55</v>
      </c>
    </row>
    <row r="476">
      <c r="A476" s="5">
        <f>IFERROR(__xludf.DUMMYFUNCTION("""COMPUTED_VALUE"""),45632.64583333333)</f>
        <v>45632.64583</v>
      </c>
      <c r="B476" s="5">
        <f>IFERROR(__xludf.DUMMYFUNCTION("""COMPUTED_VALUE"""),4877.05)</f>
        <v>4877.05</v>
      </c>
    </row>
    <row r="477">
      <c r="A477" s="5">
        <f>IFERROR(__xludf.DUMMYFUNCTION("""COMPUTED_VALUE"""),45635.64583333333)</f>
        <v>45635.64583</v>
      </c>
      <c r="B477" s="5">
        <f>IFERROR(__xludf.DUMMYFUNCTION("""COMPUTED_VALUE"""),4842.1)</f>
        <v>4842.1</v>
      </c>
    </row>
    <row r="478">
      <c r="A478" s="5">
        <f>IFERROR(__xludf.DUMMYFUNCTION("""COMPUTED_VALUE"""),45636.64583333333)</f>
        <v>45636.64583</v>
      </c>
      <c r="B478" s="5">
        <f>IFERROR(__xludf.DUMMYFUNCTION("""COMPUTED_VALUE"""),4813.05)</f>
        <v>4813.05</v>
      </c>
    </row>
    <row r="479">
      <c r="A479" s="5">
        <f>IFERROR(__xludf.DUMMYFUNCTION("""COMPUTED_VALUE"""),45637.64583333333)</f>
        <v>45637.64583</v>
      </c>
      <c r="B479" s="5">
        <f>IFERROR(__xludf.DUMMYFUNCTION("""COMPUTED_VALUE"""),4801.95)</f>
        <v>4801.95</v>
      </c>
    </row>
    <row r="480">
      <c r="A480" s="5">
        <f>IFERROR(__xludf.DUMMYFUNCTION("""COMPUTED_VALUE"""),45638.64583333333)</f>
        <v>45638.64583</v>
      </c>
      <c r="B480" s="5">
        <f>IFERROR(__xludf.DUMMYFUNCTION("""COMPUTED_VALUE"""),4807.65)</f>
        <v>4807.65</v>
      </c>
    </row>
    <row r="481">
      <c r="A481" s="5">
        <f>IFERROR(__xludf.DUMMYFUNCTION("""COMPUTED_VALUE"""),45639.64583333333)</f>
        <v>45639.64583</v>
      </c>
      <c r="B481" s="5">
        <f>IFERROR(__xludf.DUMMYFUNCTION("""COMPUTED_VALUE"""),4825.9)</f>
        <v>4825.9</v>
      </c>
    </row>
    <row r="482">
      <c r="A482" s="5">
        <f>IFERROR(__xludf.DUMMYFUNCTION("""COMPUTED_VALUE"""),45642.64583333333)</f>
        <v>45642.64583</v>
      </c>
      <c r="B482" s="5">
        <f>IFERROR(__xludf.DUMMYFUNCTION("""COMPUTED_VALUE"""),4838.5)</f>
        <v>4838.5</v>
      </c>
    </row>
    <row r="483">
      <c r="A483" s="5">
        <f>IFERROR(__xludf.DUMMYFUNCTION("""COMPUTED_VALUE"""),45643.64583333333)</f>
        <v>45643.64583</v>
      </c>
      <c r="B483" s="5">
        <f>IFERROR(__xludf.DUMMYFUNCTION("""COMPUTED_VALUE"""),4742.65)</f>
        <v>4742.65</v>
      </c>
    </row>
    <row r="484">
      <c r="A484" s="5">
        <f>IFERROR(__xludf.DUMMYFUNCTION("""COMPUTED_VALUE"""),45644.64583333333)</f>
        <v>45644.64583</v>
      </c>
      <c r="B484" s="5">
        <f>IFERROR(__xludf.DUMMYFUNCTION("""COMPUTED_VALUE"""),4749.85)</f>
        <v>4749.85</v>
      </c>
    </row>
    <row r="485">
      <c r="A485" s="5">
        <f>IFERROR(__xludf.DUMMYFUNCTION("""COMPUTED_VALUE"""),45645.64583333333)</f>
        <v>45645.64583</v>
      </c>
      <c r="B485" s="5">
        <f>IFERROR(__xludf.DUMMYFUNCTION("""COMPUTED_VALUE"""),4771.95)</f>
        <v>4771.95</v>
      </c>
    </row>
    <row r="486">
      <c r="A486" s="5">
        <f>IFERROR(__xludf.DUMMYFUNCTION("""COMPUTED_VALUE"""),45646.64583333333)</f>
        <v>45646.64583</v>
      </c>
      <c r="B486" s="5">
        <f>IFERROR(__xludf.DUMMYFUNCTION("""COMPUTED_VALUE"""),4734.5)</f>
        <v>4734.5</v>
      </c>
    </row>
    <row r="487">
      <c r="A487" s="5">
        <f>IFERROR(__xludf.DUMMYFUNCTION("""COMPUTED_VALUE"""),45649.64583333333)</f>
        <v>45649.64583</v>
      </c>
      <c r="B487" s="5">
        <f>IFERROR(__xludf.DUMMYFUNCTION("""COMPUTED_VALUE"""),4750.55)</f>
        <v>4750.55</v>
      </c>
    </row>
    <row r="488">
      <c r="A488" s="5">
        <f>IFERROR(__xludf.DUMMYFUNCTION("""COMPUTED_VALUE"""),45650.64583333333)</f>
        <v>45650.64583</v>
      </c>
      <c r="B488" s="5">
        <f>IFERROR(__xludf.DUMMYFUNCTION("""COMPUTED_VALUE"""),4792.9)</f>
        <v>4792.9</v>
      </c>
    </row>
    <row r="489">
      <c r="A489" s="5">
        <f>IFERROR(__xludf.DUMMYFUNCTION("""COMPUTED_VALUE"""),45652.64583333333)</f>
        <v>45652.64583</v>
      </c>
      <c r="B489" s="5">
        <f>IFERROR(__xludf.DUMMYFUNCTION("""COMPUTED_VALUE"""),4801.35)</f>
        <v>4801.35</v>
      </c>
    </row>
    <row r="490">
      <c r="A490" s="5">
        <f>IFERROR(__xludf.DUMMYFUNCTION("""COMPUTED_VALUE"""),45653.64583333333)</f>
        <v>45653.64583</v>
      </c>
      <c r="B490" s="5">
        <f>IFERROR(__xludf.DUMMYFUNCTION("""COMPUTED_VALUE"""),4876.9)</f>
        <v>4876.9</v>
      </c>
    </row>
    <row r="491">
      <c r="A491" s="5">
        <f>IFERROR(__xludf.DUMMYFUNCTION("""COMPUTED_VALUE"""),45656.64583333333)</f>
        <v>45656.64583</v>
      </c>
      <c r="B491" s="5">
        <f>IFERROR(__xludf.DUMMYFUNCTION("""COMPUTED_VALUE"""),4855.8)</f>
        <v>4855.8</v>
      </c>
    </row>
    <row r="492">
      <c r="A492" s="5">
        <f>IFERROR(__xludf.DUMMYFUNCTION("""COMPUTED_VALUE"""),45657.64583333333)</f>
        <v>45657.64583</v>
      </c>
      <c r="B492" s="5">
        <f>IFERROR(__xludf.DUMMYFUNCTION("""COMPUTED_VALUE"""),4821.9)</f>
        <v>4821.9</v>
      </c>
    </row>
    <row r="493">
      <c r="A493" s="5">
        <f>IFERROR(__xludf.DUMMYFUNCTION("""COMPUTED_VALUE"""),45658.64583333333)</f>
        <v>45658.64583</v>
      </c>
      <c r="B493" s="5">
        <f>IFERROR(__xludf.DUMMYFUNCTION("""COMPUTED_VALUE"""),4885.3)</f>
        <v>4885.3</v>
      </c>
    </row>
    <row r="494">
      <c r="A494" s="5">
        <f>IFERROR(__xludf.DUMMYFUNCTION("""COMPUTED_VALUE"""),45659.64583333333)</f>
        <v>45659.64583</v>
      </c>
      <c r="B494" s="5">
        <f>IFERROR(__xludf.DUMMYFUNCTION("""COMPUTED_VALUE"""),5308.1)</f>
        <v>5308.1</v>
      </c>
    </row>
    <row r="495">
      <c r="A495" s="5">
        <f>IFERROR(__xludf.DUMMYFUNCTION("""COMPUTED_VALUE"""),45660.64583333333)</f>
        <v>45660.64583</v>
      </c>
      <c r="B495" s="5">
        <f>IFERROR(__xludf.DUMMYFUNCTION("""COMPUTED_VALUE"""),5310.75)</f>
        <v>5310.75</v>
      </c>
    </row>
    <row r="496">
      <c r="A496" s="5">
        <f>IFERROR(__xludf.DUMMYFUNCTION("""COMPUTED_VALUE"""),45663.64583333333)</f>
        <v>45663.64583</v>
      </c>
      <c r="B496" s="5">
        <f>IFERROR(__xludf.DUMMYFUNCTION("""COMPUTED_VALUE"""),5250.1)</f>
        <v>5250.1</v>
      </c>
    </row>
    <row r="497">
      <c r="A497" s="5">
        <f>IFERROR(__xludf.DUMMYFUNCTION("""COMPUTED_VALUE"""),45664.64583333333)</f>
        <v>45664.64583</v>
      </c>
      <c r="B497" s="5">
        <f>IFERROR(__xludf.DUMMYFUNCTION("""COMPUTED_VALUE"""),5177.3)</f>
        <v>5177.3</v>
      </c>
    </row>
    <row r="498">
      <c r="A498" s="5">
        <f>IFERROR(__xludf.DUMMYFUNCTION("""COMPUTED_VALUE"""),45665.64583333333)</f>
        <v>45665.64583</v>
      </c>
      <c r="B498" s="5">
        <f>IFERROR(__xludf.DUMMYFUNCTION("""COMPUTED_VALUE"""),5163.2)</f>
        <v>5163.2</v>
      </c>
    </row>
    <row r="499">
      <c r="A499" s="5">
        <f>IFERROR(__xludf.DUMMYFUNCTION("""COMPUTED_VALUE"""),45666.64583333333)</f>
        <v>45666.64583</v>
      </c>
      <c r="B499" s="5">
        <f>IFERROR(__xludf.DUMMYFUNCTION("""COMPUTED_VALUE"""),5139.9)</f>
        <v>5139.9</v>
      </c>
    </row>
    <row r="500">
      <c r="A500" s="5">
        <f>IFERROR(__xludf.DUMMYFUNCTION("""COMPUTED_VALUE"""),45667.64583333333)</f>
        <v>45667.64583</v>
      </c>
      <c r="B500" s="5">
        <f>IFERROR(__xludf.DUMMYFUNCTION("""COMPUTED_VALUE"""),5058.45)</f>
        <v>5058.45</v>
      </c>
    </row>
    <row r="501">
      <c r="A501" s="5">
        <f>IFERROR(__xludf.DUMMYFUNCTION("""COMPUTED_VALUE"""),45670.64583333333)</f>
        <v>45670.64583</v>
      </c>
      <c r="B501" s="5">
        <f>IFERROR(__xludf.DUMMYFUNCTION("""COMPUTED_VALUE"""),4939.1)</f>
        <v>4939.1</v>
      </c>
    </row>
    <row r="502">
      <c r="A502" s="5">
        <f>IFERROR(__xludf.DUMMYFUNCTION("""COMPUTED_VALUE"""),45671.64583333333)</f>
        <v>45671.64583</v>
      </c>
      <c r="B502" s="5">
        <f>IFERROR(__xludf.DUMMYFUNCTION("""COMPUTED_VALUE"""),5029.55)</f>
        <v>5029.55</v>
      </c>
    </row>
    <row r="503">
      <c r="A503" s="5">
        <f>IFERROR(__xludf.DUMMYFUNCTION("""COMPUTED_VALUE"""),45672.64583333333)</f>
        <v>45672.64583</v>
      </c>
      <c r="B503" s="5">
        <f>IFERROR(__xludf.DUMMYFUNCTION("""COMPUTED_VALUE"""),5081.9)</f>
        <v>5081.9</v>
      </c>
    </row>
    <row r="504">
      <c r="A504" s="5">
        <f>IFERROR(__xludf.DUMMYFUNCTION("""COMPUTED_VALUE"""),45673.64583333333)</f>
        <v>45673.64583</v>
      </c>
      <c r="B504" s="5">
        <f>IFERROR(__xludf.DUMMYFUNCTION("""COMPUTED_VALUE"""),5047.8)</f>
        <v>5047.8</v>
      </c>
    </row>
    <row r="505">
      <c r="A505" s="5">
        <f>IFERROR(__xludf.DUMMYFUNCTION("""COMPUTED_VALUE"""),45674.64583333333)</f>
        <v>45674.64583</v>
      </c>
      <c r="B505" s="5">
        <f>IFERROR(__xludf.DUMMYFUNCTION("""COMPUTED_VALUE"""),5012.3)</f>
        <v>5012.3</v>
      </c>
    </row>
    <row r="506">
      <c r="A506" s="5">
        <f>IFERROR(__xludf.DUMMYFUNCTION("""COMPUTED_VALUE"""),45677.64583333333)</f>
        <v>45677.64583</v>
      </c>
      <c r="B506" s="5">
        <f>IFERROR(__xludf.DUMMYFUNCTION("""COMPUTED_VALUE"""),5016.75)</f>
        <v>5016.75</v>
      </c>
    </row>
    <row r="507">
      <c r="A507" s="5">
        <f>IFERROR(__xludf.DUMMYFUNCTION("""COMPUTED_VALUE"""),45678.64583333333)</f>
        <v>45678.64583</v>
      </c>
      <c r="B507" s="5">
        <f>IFERROR(__xludf.DUMMYFUNCTION("""COMPUTED_VALUE"""),4969.95)</f>
        <v>4969.95</v>
      </c>
    </row>
    <row r="508">
      <c r="A508" s="5">
        <f>IFERROR(__xludf.DUMMYFUNCTION("""COMPUTED_VALUE"""),45679.64583333333)</f>
        <v>45679.64583</v>
      </c>
      <c r="B508" s="5">
        <f>IFERROR(__xludf.DUMMYFUNCTION("""COMPUTED_VALUE"""),5009.7)</f>
        <v>5009.7</v>
      </c>
    </row>
    <row r="509">
      <c r="A509" s="5">
        <f>IFERROR(__xludf.DUMMYFUNCTION("""COMPUTED_VALUE"""),45680.64583333333)</f>
        <v>45680.64583</v>
      </c>
      <c r="B509" s="5">
        <f>IFERROR(__xludf.DUMMYFUNCTION("""COMPUTED_VALUE"""),5116.2)</f>
        <v>5116.2</v>
      </c>
    </row>
    <row r="510">
      <c r="A510" s="5">
        <f>IFERROR(__xludf.DUMMYFUNCTION("""COMPUTED_VALUE"""),45681.64583333333)</f>
        <v>45681.64583</v>
      </c>
      <c r="B510" s="5">
        <f>IFERROR(__xludf.DUMMYFUNCTION("""COMPUTED_VALUE"""),5206.3)</f>
        <v>5206.3</v>
      </c>
    </row>
    <row r="511">
      <c r="A511" s="5">
        <f>IFERROR(__xludf.DUMMYFUNCTION("""COMPUTED_VALUE"""),45684.64583333333)</f>
        <v>45684.64583</v>
      </c>
      <c r="B511" s="5">
        <f>IFERROR(__xludf.DUMMYFUNCTION("""COMPUTED_VALUE"""),5144.5)</f>
        <v>5144.5</v>
      </c>
    </row>
    <row r="512">
      <c r="A512" s="5">
        <f>IFERROR(__xludf.DUMMYFUNCTION("""COMPUTED_VALUE"""),45685.64583333333)</f>
        <v>45685.64583</v>
      </c>
      <c r="B512" s="5">
        <f>IFERROR(__xludf.DUMMYFUNCTION("""COMPUTED_VALUE"""),5105.4)</f>
        <v>5105.4</v>
      </c>
    </row>
    <row r="513">
      <c r="A513" s="5">
        <f>IFERROR(__xludf.DUMMYFUNCTION("""COMPUTED_VALUE"""),45686.64583333333)</f>
        <v>45686.64583</v>
      </c>
      <c r="B513" s="5">
        <f>IFERROR(__xludf.DUMMYFUNCTION("""COMPUTED_VALUE"""),5182.9)</f>
        <v>5182.9</v>
      </c>
    </row>
    <row r="514">
      <c r="A514" s="5">
        <f>IFERROR(__xludf.DUMMYFUNCTION("""COMPUTED_VALUE"""),45687.64583333333)</f>
        <v>45687.64583</v>
      </c>
      <c r="B514" s="5">
        <f>IFERROR(__xludf.DUMMYFUNCTION("""COMPUTED_VALUE"""),5164.35)</f>
        <v>5164.35</v>
      </c>
    </row>
    <row r="515">
      <c r="A515" s="5">
        <f>IFERROR(__xludf.DUMMYFUNCTION("""COMPUTED_VALUE"""),45688.64583333333)</f>
        <v>45688.64583</v>
      </c>
      <c r="B515" s="5">
        <f>IFERROR(__xludf.DUMMYFUNCTION("""COMPUTED_VALUE"""),5194.3)</f>
        <v>5194.3</v>
      </c>
    </row>
    <row r="516">
      <c r="A516" s="5">
        <f>IFERROR(__xludf.DUMMYFUNCTION("""COMPUTED_VALUE"""),45691.64583333333)</f>
        <v>45691.64583</v>
      </c>
      <c r="B516" s="5">
        <f>IFERROR(__xludf.DUMMYFUNCTION("""COMPUTED_VALUE"""),5485.25)</f>
        <v>5485.25</v>
      </c>
    </row>
    <row r="517">
      <c r="A517" s="5">
        <f>IFERROR(__xludf.DUMMYFUNCTION("""COMPUTED_VALUE"""),45692.64583333333)</f>
        <v>45692.64583</v>
      </c>
      <c r="B517" s="5">
        <f>IFERROR(__xludf.DUMMYFUNCTION("""COMPUTED_VALUE"""),5450.1)</f>
        <v>5450.1</v>
      </c>
    </row>
    <row r="518">
      <c r="A518" s="5">
        <f>IFERROR(__xludf.DUMMYFUNCTION("""COMPUTED_VALUE"""),45693.64583333333)</f>
        <v>45693.64583</v>
      </c>
      <c r="B518" s="5">
        <f>IFERROR(__xludf.DUMMYFUNCTION("""COMPUTED_VALUE"""),5417.2)</f>
        <v>5417.2</v>
      </c>
    </row>
    <row r="519">
      <c r="A519" s="5">
        <f>IFERROR(__xludf.DUMMYFUNCTION("""COMPUTED_VALUE"""),45694.64583333333)</f>
        <v>45694.64583</v>
      </c>
      <c r="B519" s="5">
        <f>IFERROR(__xludf.DUMMYFUNCTION("""COMPUTED_VALUE"""),5342.0)</f>
        <v>5342</v>
      </c>
    </row>
    <row r="520">
      <c r="A520" s="5">
        <f>IFERROR(__xludf.DUMMYFUNCTION("""COMPUTED_VALUE"""),45695.64583333333)</f>
        <v>45695.64583</v>
      </c>
      <c r="B520" s="5">
        <f>IFERROR(__xludf.DUMMYFUNCTION("""COMPUTED_VALUE"""),5372.55)</f>
        <v>5372.55</v>
      </c>
    </row>
    <row r="521">
      <c r="A521" s="5">
        <f>IFERROR(__xludf.DUMMYFUNCTION("""COMPUTED_VALUE"""),45698.64583333333)</f>
        <v>45698.64583</v>
      </c>
      <c r="B521" s="5">
        <f>IFERROR(__xludf.DUMMYFUNCTION("""COMPUTED_VALUE"""),5335.35)</f>
        <v>5335.35</v>
      </c>
    </row>
    <row r="522">
      <c r="A522" s="5">
        <f>IFERROR(__xludf.DUMMYFUNCTION("""COMPUTED_VALUE"""),45699.64583333333)</f>
        <v>45699.64583</v>
      </c>
      <c r="B522" s="5">
        <f>IFERROR(__xludf.DUMMYFUNCTION("""COMPUTED_VALUE"""),4972.35)</f>
        <v>4972.35</v>
      </c>
    </row>
    <row r="523">
      <c r="A523" s="5">
        <f>IFERROR(__xludf.DUMMYFUNCTION("""COMPUTED_VALUE"""),45700.64583333333)</f>
        <v>45700.64583</v>
      </c>
      <c r="B523" s="5">
        <f>IFERROR(__xludf.DUMMYFUNCTION("""COMPUTED_VALUE"""),4849.45)</f>
        <v>4849.45</v>
      </c>
    </row>
    <row r="524">
      <c r="A524" s="5">
        <f>IFERROR(__xludf.DUMMYFUNCTION("""COMPUTED_VALUE"""),45701.64583333333)</f>
        <v>45701.64583</v>
      </c>
      <c r="B524" s="5">
        <f>IFERROR(__xludf.DUMMYFUNCTION("""COMPUTED_VALUE"""),4820.4)</f>
        <v>4820.4</v>
      </c>
    </row>
    <row r="525">
      <c r="A525" s="5">
        <f>IFERROR(__xludf.DUMMYFUNCTION("""COMPUTED_VALUE"""),45702.64583333333)</f>
        <v>45702.64583</v>
      </c>
      <c r="B525" s="5">
        <f>IFERROR(__xludf.DUMMYFUNCTION("""COMPUTED_VALUE"""),4703.35)</f>
        <v>4703.35</v>
      </c>
    </row>
    <row r="526">
      <c r="A526" s="5">
        <f>IFERROR(__xludf.DUMMYFUNCTION("""COMPUTED_VALUE"""),45705.64583333333)</f>
        <v>45705.64583</v>
      </c>
      <c r="B526" s="5">
        <f>IFERROR(__xludf.DUMMYFUNCTION("""COMPUTED_VALUE"""),4745.2)</f>
        <v>4745.2</v>
      </c>
    </row>
    <row r="527">
      <c r="A527" s="5">
        <f>IFERROR(__xludf.DUMMYFUNCTION("""COMPUTED_VALUE"""),45706.64583333333)</f>
        <v>45706.64583</v>
      </c>
      <c r="B527" s="5">
        <f>IFERROR(__xludf.DUMMYFUNCTION("""COMPUTED_VALUE"""),4719.4)</f>
        <v>4719.4</v>
      </c>
    </row>
    <row r="528">
      <c r="A528" s="5">
        <f>IFERROR(__xludf.DUMMYFUNCTION("""COMPUTED_VALUE"""),45707.64583333333)</f>
        <v>45707.64583</v>
      </c>
      <c r="B528" s="5">
        <f>IFERROR(__xludf.DUMMYFUNCTION("""COMPUTED_VALUE"""),4810.6)</f>
        <v>4810.6</v>
      </c>
    </row>
    <row r="529">
      <c r="A529" s="5">
        <f>IFERROR(__xludf.DUMMYFUNCTION("""COMPUTED_VALUE"""),45708.64583333333)</f>
        <v>45708.64583</v>
      </c>
      <c r="B529" s="5">
        <f>IFERROR(__xludf.DUMMYFUNCTION("""COMPUTED_VALUE"""),4888.4)</f>
        <v>4888.4</v>
      </c>
    </row>
    <row r="530">
      <c r="A530" s="5">
        <f>IFERROR(__xludf.DUMMYFUNCTION("""COMPUTED_VALUE"""),45709.64583333333)</f>
        <v>45709.64583</v>
      </c>
      <c r="B530" s="5">
        <f>IFERROR(__xludf.DUMMYFUNCTION("""COMPUTED_VALUE"""),4962.45)</f>
        <v>4962.45</v>
      </c>
    </row>
    <row r="531">
      <c r="A531" s="5">
        <f>IFERROR(__xludf.DUMMYFUNCTION("""COMPUTED_VALUE"""),45712.64583333333)</f>
        <v>45712.64583</v>
      </c>
      <c r="B531" s="5">
        <f>IFERROR(__xludf.DUMMYFUNCTION("""COMPUTED_VALUE"""),5010.8)</f>
        <v>5010.8</v>
      </c>
    </row>
    <row r="532">
      <c r="A532" s="5">
        <f>IFERROR(__xludf.DUMMYFUNCTION("""COMPUTED_VALUE"""),45713.64583333333)</f>
        <v>45713.64583</v>
      </c>
      <c r="B532" s="5">
        <f>IFERROR(__xludf.DUMMYFUNCTION("""COMPUTED_VALUE"""),4989.8)</f>
        <v>4989.8</v>
      </c>
    </row>
    <row r="533">
      <c r="A533" s="5">
        <f>IFERROR(__xludf.DUMMYFUNCTION("""COMPUTED_VALUE"""),45715.64583333333)</f>
        <v>45715.64583</v>
      </c>
      <c r="B533" s="5">
        <f>IFERROR(__xludf.DUMMYFUNCTION("""COMPUTED_VALUE"""),4935.5)</f>
        <v>4935.5</v>
      </c>
    </row>
    <row r="534">
      <c r="A534" s="5">
        <f>IFERROR(__xludf.DUMMYFUNCTION("""COMPUTED_VALUE"""),45716.64583333333)</f>
        <v>45716.64583</v>
      </c>
      <c r="B534" s="5">
        <f>IFERROR(__xludf.DUMMYFUNCTION("""COMPUTED_VALUE"""),4773.6)</f>
        <v>4773.6</v>
      </c>
    </row>
    <row r="535">
      <c r="A535" s="5">
        <f>IFERROR(__xludf.DUMMYFUNCTION("""COMPUTED_VALUE"""),45719.64583333333)</f>
        <v>45719.64583</v>
      </c>
      <c r="B535" s="5">
        <f>IFERROR(__xludf.DUMMYFUNCTION("""COMPUTED_VALUE"""),4906.6)</f>
        <v>4906.6</v>
      </c>
    </row>
    <row r="536">
      <c r="A536" s="5">
        <f>IFERROR(__xludf.DUMMYFUNCTION("""COMPUTED_VALUE"""),45720.64583333333)</f>
        <v>45720.64583</v>
      </c>
      <c r="B536" s="5">
        <f>IFERROR(__xludf.DUMMYFUNCTION("""COMPUTED_VALUE"""),4815.1)</f>
        <v>4815.1</v>
      </c>
    </row>
    <row r="537">
      <c r="A537" s="5">
        <f>IFERROR(__xludf.DUMMYFUNCTION("""COMPUTED_VALUE"""),45721.64583333333)</f>
        <v>45721.64583</v>
      </c>
      <c r="B537" s="5">
        <f>IFERROR(__xludf.DUMMYFUNCTION("""COMPUTED_VALUE"""),4988.3)</f>
        <v>4988.3</v>
      </c>
    </row>
    <row r="538">
      <c r="A538" s="5">
        <f>IFERROR(__xludf.DUMMYFUNCTION("""COMPUTED_VALUE"""),45722.64583333333)</f>
        <v>45722.64583</v>
      </c>
      <c r="B538" s="5">
        <f>IFERROR(__xludf.DUMMYFUNCTION("""COMPUTED_VALUE"""),5094.4)</f>
        <v>5094.4</v>
      </c>
    </row>
    <row r="539">
      <c r="A539" s="5">
        <f>IFERROR(__xludf.DUMMYFUNCTION("""COMPUTED_VALUE"""),45723.64583333333)</f>
        <v>45723.64583</v>
      </c>
      <c r="B539" s="5">
        <f>IFERROR(__xludf.DUMMYFUNCTION("""COMPUTED_VALUE"""),5100.7)</f>
        <v>5100.7</v>
      </c>
    </row>
    <row r="540">
      <c r="A540" s="5">
        <f>IFERROR(__xludf.DUMMYFUNCTION("""COMPUTED_VALUE"""),45726.64583333333)</f>
        <v>45726.64583</v>
      </c>
      <c r="B540" s="5">
        <f>IFERROR(__xludf.DUMMYFUNCTION("""COMPUTED_VALUE"""),4990.55)</f>
        <v>4990.55</v>
      </c>
    </row>
    <row r="541">
      <c r="A541" s="5">
        <f>IFERROR(__xludf.DUMMYFUNCTION("""COMPUTED_VALUE"""),45727.64583333333)</f>
        <v>45727.64583</v>
      </c>
      <c r="B541" s="5">
        <f>IFERROR(__xludf.DUMMYFUNCTION("""COMPUTED_VALUE"""),4985.55)</f>
        <v>4985.55</v>
      </c>
    </row>
    <row r="542">
      <c r="A542" s="5">
        <f>IFERROR(__xludf.DUMMYFUNCTION("""COMPUTED_VALUE"""),45728.64583333333)</f>
        <v>45728.64583</v>
      </c>
      <c r="B542" s="5">
        <f>IFERROR(__xludf.DUMMYFUNCTION("""COMPUTED_VALUE"""),5017.45)</f>
        <v>5017.45</v>
      </c>
    </row>
    <row r="543">
      <c r="A543" s="5">
        <f>IFERROR(__xludf.DUMMYFUNCTION("""COMPUTED_VALUE"""),45729.64583333333)</f>
        <v>45729.64583</v>
      </c>
      <c r="B543" s="5">
        <f>IFERROR(__xludf.DUMMYFUNCTION("""COMPUTED_VALUE"""),5015.25)</f>
        <v>5015.25</v>
      </c>
    </row>
    <row r="544">
      <c r="A544" s="5">
        <f>IFERROR(__xludf.DUMMYFUNCTION("""COMPUTED_VALUE"""),45733.64583333333)</f>
        <v>45733.64583</v>
      </c>
      <c r="B544" s="5">
        <f>IFERROR(__xludf.DUMMYFUNCTION("""COMPUTED_VALUE"""),5050.2)</f>
        <v>5050.2</v>
      </c>
    </row>
    <row r="545">
      <c r="A545" s="5">
        <f>IFERROR(__xludf.DUMMYFUNCTION("""COMPUTED_VALUE"""),45734.64583333333)</f>
        <v>45734.64583</v>
      </c>
      <c r="B545" s="5">
        <f>IFERROR(__xludf.DUMMYFUNCTION("""COMPUTED_VALUE"""),5127.4)</f>
        <v>5127.4</v>
      </c>
    </row>
    <row r="546">
      <c r="A546" s="5">
        <f>IFERROR(__xludf.DUMMYFUNCTION("""COMPUTED_VALUE"""),45735.64583333333)</f>
        <v>45735.64583</v>
      </c>
      <c r="B546" s="5">
        <f>IFERROR(__xludf.DUMMYFUNCTION("""COMPUTED_VALUE"""),5100.9)</f>
        <v>5100.9</v>
      </c>
    </row>
    <row r="547">
      <c r="A547" s="5">
        <f>IFERROR(__xludf.DUMMYFUNCTION("""COMPUTED_VALUE"""),45736.64583333333)</f>
        <v>45736.64583</v>
      </c>
      <c r="B547" s="5">
        <f>IFERROR(__xludf.DUMMYFUNCTION("""COMPUTED_VALUE"""),5229.35)</f>
        <v>5229.35</v>
      </c>
    </row>
    <row r="548">
      <c r="A548" s="5">
        <f>IFERROR(__xludf.DUMMYFUNCTION("""COMPUTED_VALUE"""),45737.64583333333)</f>
        <v>45737.64583</v>
      </c>
      <c r="B548" s="5">
        <f>IFERROR(__xludf.DUMMYFUNCTION("""COMPUTED_VALUE"""),5305.95)</f>
        <v>5305.95</v>
      </c>
    </row>
    <row r="549">
      <c r="A549" s="5">
        <f>IFERROR(__xludf.DUMMYFUNCTION("""COMPUTED_VALUE"""),45740.64583333333)</f>
        <v>45740.64583</v>
      </c>
      <c r="B549" s="5">
        <f>IFERROR(__xludf.DUMMYFUNCTION("""COMPUTED_VALUE"""),5424.2)</f>
        <v>5424.2</v>
      </c>
    </row>
    <row r="550">
      <c r="A550" s="5">
        <f>IFERROR(__xludf.DUMMYFUNCTION("""COMPUTED_VALUE"""),45741.64583333333)</f>
        <v>45741.64583</v>
      </c>
      <c r="B550" s="5">
        <f>IFERROR(__xludf.DUMMYFUNCTION("""COMPUTED_VALUE"""),5431.25)</f>
        <v>5431.25</v>
      </c>
    </row>
    <row r="551">
      <c r="A551" s="5">
        <f>IFERROR(__xludf.DUMMYFUNCTION("""COMPUTED_VALUE"""),45742.64583333333)</f>
        <v>45742.64583</v>
      </c>
      <c r="B551" s="5">
        <f>IFERROR(__xludf.DUMMYFUNCTION("""COMPUTED_VALUE"""),5403.3)</f>
        <v>5403.3</v>
      </c>
    </row>
    <row r="552">
      <c r="A552" s="5">
        <f>IFERROR(__xludf.DUMMYFUNCTION("""COMPUTED_VALUE"""),45743.64583333333)</f>
        <v>45743.64583</v>
      </c>
      <c r="B552" s="5">
        <f>IFERROR(__xludf.DUMMYFUNCTION("""COMPUTED_VALUE"""),5345.75)</f>
        <v>5345.75</v>
      </c>
    </row>
    <row r="553">
      <c r="A553" s="5">
        <f>IFERROR(__xludf.DUMMYFUNCTION("""COMPUTED_VALUE"""),45744.64583333333)</f>
        <v>45744.64583</v>
      </c>
      <c r="B553" s="5">
        <f>IFERROR(__xludf.DUMMYFUNCTION("""COMPUTED_VALUE"""),5347.7)</f>
        <v>5347.7</v>
      </c>
    </row>
    <row r="554">
      <c r="A554" s="5">
        <f>IFERROR(__xludf.DUMMYFUNCTION("""COMPUTED_VALUE"""),45748.64583333333)</f>
        <v>45748.64583</v>
      </c>
      <c r="B554" s="5">
        <f>IFERROR(__xludf.DUMMYFUNCTION("""COMPUTED_VALUE"""),5307.2)</f>
        <v>5307.2</v>
      </c>
    </row>
    <row r="555">
      <c r="A555" s="5">
        <f>IFERROR(__xludf.DUMMYFUNCTION("""COMPUTED_VALUE"""),45749.64583333333)</f>
        <v>45749.64583</v>
      </c>
      <c r="B555" s="5">
        <f>IFERROR(__xludf.DUMMYFUNCTION("""COMPUTED_VALUE"""),5355.5)</f>
        <v>5355.5</v>
      </c>
    </row>
    <row r="556">
      <c r="A556" s="5">
        <f>IFERROR(__xludf.DUMMYFUNCTION("""COMPUTED_VALUE"""),45750.64583333333)</f>
        <v>45750.64583</v>
      </c>
      <c r="B556" s="5">
        <f>IFERROR(__xludf.DUMMYFUNCTION("""COMPUTED_VALUE"""),5379.15)</f>
        <v>5379.15</v>
      </c>
    </row>
    <row r="557">
      <c r="A557" s="5">
        <f>IFERROR(__xludf.DUMMYFUNCTION("""COMPUTED_VALUE"""),45751.64583333333)</f>
        <v>45751.64583</v>
      </c>
      <c r="B557" s="5">
        <f>IFERROR(__xludf.DUMMYFUNCTION("""COMPUTED_VALUE"""),5247.9)</f>
        <v>5247.9</v>
      </c>
    </row>
    <row r="558">
      <c r="A558" s="5">
        <f>IFERROR(__xludf.DUMMYFUNCTION("""COMPUTED_VALUE"""),45754.64583333333)</f>
        <v>45754.64583</v>
      </c>
      <c r="B558" s="5">
        <f>IFERROR(__xludf.DUMMYFUNCTION("""COMPUTED_VALUE"""),5065.25)</f>
        <v>5065.25</v>
      </c>
    </row>
    <row r="559">
      <c r="A559" s="5">
        <f>IFERROR(__xludf.DUMMYFUNCTION("""COMPUTED_VALUE"""),45755.64583333333)</f>
        <v>45755.64583</v>
      </c>
      <c r="B559" s="5">
        <f>IFERROR(__xludf.DUMMYFUNCTION("""COMPUTED_VALUE"""),5231.35)</f>
        <v>5231.35</v>
      </c>
    </row>
    <row r="560">
      <c r="A560" s="5">
        <f>IFERROR(__xludf.DUMMYFUNCTION("""COMPUTED_VALUE"""),45756.64583333333)</f>
        <v>45756.64583</v>
      </c>
      <c r="B560" s="5">
        <f>IFERROR(__xludf.DUMMYFUNCTION("""COMPUTED_VALUE"""),5258.3)</f>
        <v>5258.3</v>
      </c>
    </row>
    <row r="561">
      <c r="A561" s="5">
        <f>IFERROR(__xludf.DUMMYFUNCTION("""COMPUTED_VALUE"""),45758.64583333333)</f>
        <v>45758.64583</v>
      </c>
      <c r="B561" s="5">
        <f>IFERROR(__xludf.DUMMYFUNCTION("""COMPUTED_VALUE"""),5350.9)</f>
        <v>5350.9</v>
      </c>
    </row>
    <row r="562">
      <c r="A562" s="5">
        <f>IFERROR(__xludf.DUMMYFUNCTION("""COMPUTED_VALUE"""),45762.64583333333)</f>
        <v>45762.64583</v>
      </c>
      <c r="B562" s="5">
        <f>IFERROR(__xludf.DUMMYFUNCTION("""COMPUTED_VALUE"""),5529.0)</f>
        <v>5529</v>
      </c>
    </row>
    <row r="563">
      <c r="A563" s="5">
        <f>IFERROR(__xludf.DUMMYFUNCTION("""COMPUTED_VALUE"""),45763.64583333333)</f>
        <v>45763.64583</v>
      </c>
      <c r="B563" s="5">
        <f>IFERROR(__xludf.DUMMYFUNCTION("""COMPUTED_VALUE"""),5615.5)</f>
        <v>5615.5</v>
      </c>
    </row>
    <row r="564">
      <c r="A564" s="5">
        <f>IFERROR(__xludf.DUMMYFUNCTION("""COMPUTED_VALUE"""),45764.64583333333)</f>
        <v>45764.64583</v>
      </c>
      <c r="B564" s="5">
        <f>IFERROR(__xludf.DUMMYFUNCTION("""COMPUTED_VALUE"""),5678.5)</f>
        <v>5678.5</v>
      </c>
    </row>
    <row r="565">
      <c r="A565" s="5">
        <f>IFERROR(__xludf.DUMMYFUNCTION("""COMPUTED_VALUE"""),45768.64583333333)</f>
        <v>45768.64583</v>
      </c>
      <c r="B565" s="5">
        <f>IFERROR(__xludf.DUMMYFUNCTION("""COMPUTED_VALUE"""),5810.5)</f>
        <v>5810.5</v>
      </c>
    </row>
    <row r="566">
      <c r="A566" s="5">
        <f>IFERROR(__xludf.DUMMYFUNCTION("""COMPUTED_VALUE"""),45769.64583333333)</f>
        <v>45769.64583</v>
      </c>
      <c r="B566" s="5">
        <f>IFERROR(__xludf.DUMMYFUNCTION("""COMPUTED_VALUE"""),5784.0)</f>
        <v>5784</v>
      </c>
    </row>
    <row r="567">
      <c r="A567" s="5">
        <f>IFERROR(__xludf.DUMMYFUNCTION("""COMPUTED_VALUE"""),45770.64583333333)</f>
        <v>45770.64583</v>
      </c>
      <c r="B567" s="5">
        <f>IFERROR(__xludf.DUMMYFUNCTION("""COMPUTED_VALUE"""),5740.0)</f>
        <v>5740</v>
      </c>
    </row>
    <row r="568">
      <c r="A568" s="5">
        <f>IFERROR(__xludf.DUMMYFUNCTION("""COMPUTED_VALUE"""),45771.64583333333)</f>
        <v>45771.64583</v>
      </c>
      <c r="B568" s="5">
        <f>IFERROR(__xludf.DUMMYFUNCTION("""COMPUTED_VALUE"""),5650.5)</f>
        <v>5650.5</v>
      </c>
    </row>
    <row r="569">
      <c r="A569" s="5">
        <f>IFERROR(__xludf.DUMMYFUNCTION("""COMPUTED_VALUE"""),45772.64583333333)</f>
        <v>45772.64583</v>
      </c>
      <c r="B569" s="5">
        <f>IFERROR(__xludf.DUMMYFUNCTION("""COMPUTED_VALUE"""),5575.5)</f>
        <v>5575.5</v>
      </c>
    </row>
    <row r="570">
      <c r="A570" s="5">
        <f>IFERROR(__xludf.DUMMYFUNCTION("""COMPUTED_VALUE"""),45775.64583333333)</f>
        <v>45775.64583</v>
      </c>
      <c r="B570" s="5">
        <f>IFERROR(__xludf.DUMMYFUNCTION("""COMPUTED_VALUE"""),5622.0)</f>
        <v>5622</v>
      </c>
    </row>
    <row r="571">
      <c r="A571" s="5">
        <f>IFERROR(__xludf.DUMMYFUNCTION("""COMPUTED_VALUE"""),45776.64583333333)</f>
        <v>45776.64583</v>
      </c>
      <c r="B571" s="5">
        <f>IFERROR(__xludf.DUMMYFUNCTION("""COMPUTED_VALUE"""),5579.0)</f>
        <v>5579</v>
      </c>
    </row>
    <row r="572">
      <c r="A572" s="5">
        <f>IFERROR(__xludf.DUMMYFUNCTION("""COMPUTED_VALUE"""),45777.64583333333)</f>
        <v>45777.64583</v>
      </c>
      <c r="B572" s="5">
        <f>IFERROR(__xludf.DUMMYFUNCTION("""COMPUTED_VALUE"""),5567.0)</f>
        <v>5567</v>
      </c>
    </row>
    <row r="573">
      <c r="A573" s="5">
        <f>IFERROR(__xludf.DUMMYFUNCTION("""COMPUTED_VALUE"""),45779.64583333333)</f>
        <v>45779.64583</v>
      </c>
      <c r="B573" s="5">
        <f>IFERROR(__xludf.DUMMYFUNCTION("""COMPUTED_VALUE"""),5437.5)</f>
        <v>5437.5</v>
      </c>
    </row>
    <row r="574">
      <c r="A574" s="5">
        <f>IFERROR(__xludf.DUMMYFUNCTION("""COMPUTED_VALUE"""),45782.64583333333)</f>
        <v>45782.64583</v>
      </c>
      <c r="B574" s="5">
        <f>IFERROR(__xludf.DUMMYFUNCTION("""COMPUTED_VALUE"""),5460.5)</f>
        <v>5460.5</v>
      </c>
    </row>
    <row r="575">
      <c r="A575" s="5">
        <f>IFERROR(__xludf.DUMMYFUNCTION("""COMPUTED_VALUE"""),45783.64583333333)</f>
        <v>45783.64583</v>
      </c>
      <c r="B575" s="5">
        <f>IFERROR(__xludf.DUMMYFUNCTION("""COMPUTED_VALUE"""),5515.0)</f>
        <v>5515</v>
      </c>
    </row>
    <row r="576">
      <c r="A576" s="5">
        <f>IFERROR(__xludf.DUMMYFUNCTION("""COMPUTED_VALUE"""),45784.64583333333)</f>
        <v>45784.64583</v>
      </c>
      <c r="B576" s="5">
        <f>IFERROR(__xludf.DUMMYFUNCTION("""COMPUTED_VALUE"""),5489.0)</f>
        <v>5489</v>
      </c>
    </row>
    <row r="577">
      <c r="A577" s="5">
        <f>IFERROR(__xludf.DUMMYFUNCTION("""COMPUTED_VALUE"""),45785.64583333333)</f>
        <v>45785.64583</v>
      </c>
      <c r="B577" s="5">
        <f>IFERROR(__xludf.DUMMYFUNCTION("""COMPUTED_VALUE"""),5372.5)</f>
        <v>5372.5</v>
      </c>
    </row>
    <row r="578">
      <c r="A578" s="5">
        <f>IFERROR(__xludf.DUMMYFUNCTION("""COMPUTED_VALUE"""),45786.64583333333)</f>
        <v>45786.64583</v>
      </c>
      <c r="B578" s="5">
        <f>IFERROR(__xludf.DUMMYFUNCTION("""COMPUTED_VALUE"""),5324.0)</f>
        <v>5324</v>
      </c>
    </row>
    <row r="579">
      <c r="A579" s="5">
        <f>IFERROR(__xludf.DUMMYFUNCTION("""COMPUTED_VALUE"""),45789.64583333333)</f>
        <v>45789.64583</v>
      </c>
      <c r="B579" s="5">
        <f>IFERROR(__xludf.DUMMYFUNCTION("""COMPUTED_VALUE"""),5520.0)</f>
        <v>5520</v>
      </c>
    </row>
    <row r="580">
      <c r="A580" s="5">
        <f>IFERROR(__xludf.DUMMYFUNCTION("""COMPUTED_VALUE"""),45790.64583333333)</f>
        <v>45790.64583</v>
      </c>
      <c r="B580" s="5">
        <f>IFERROR(__xludf.DUMMYFUNCTION("""COMPUTED_VALUE"""),5419.0)</f>
        <v>5419</v>
      </c>
    </row>
    <row r="581">
      <c r="A581" s="5">
        <f>IFERROR(__xludf.DUMMYFUNCTION("""COMPUTED_VALUE"""),45791.64583333333)</f>
        <v>45791.64583</v>
      </c>
      <c r="B581" s="5">
        <f>IFERROR(__xludf.DUMMYFUNCTION("""COMPUTED_VALUE"""),5446.5)</f>
        <v>5446.5</v>
      </c>
    </row>
    <row r="582">
      <c r="A582" s="5">
        <f>IFERROR(__xludf.DUMMYFUNCTION("""COMPUTED_VALUE"""),45792.64583333333)</f>
        <v>45792.64583</v>
      </c>
      <c r="B582" s="5">
        <f>IFERROR(__xludf.DUMMYFUNCTION("""COMPUTED_VALUE"""),5466.0)</f>
        <v>5466</v>
      </c>
    </row>
    <row r="583">
      <c r="A583" s="5">
        <f>IFERROR(__xludf.DUMMYFUNCTION("""COMPUTED_VALUE"""),45793.64583333333)</f>
        <v>45793.64583</v>
      </c>
      <c r="B583" s="5">
        <f>IFERROR(__xludf.DUMMYFUNCTION("""COMPUTED_VALUE"""),5509.5)</f>
        <v>5509.5</v>
      </c>
    </row>
    <row r="584">
      <c r="A584" s="5">
        <f>IFERROR(__xludf.DUMMYFUNCTION("""COMPUTED_VALUE"""),45796.64583333333)</f>
        <v>45796.64583</v>
      </c>
      <c r="B584" s="5">
        <f>IFERROR(__xludf.DUMMYFUNCTION("""COMPUTED_VALUE"""),5530.0)</f>
        <v>5530</v>
      </c>
    </row>
    <row r="585">
      <c r="A585" s="5">
        <f>IFERROR(__xludf.DUMMYFUNCTION("""COMPUTED_VALUE"""),45797.64583333333)</f>
        <v>45797.64583</v>
      </c>
      <c r="B585" s="5">
        <f>IFERROR(__xludf.DUMMYFUNCTION("""COMPUTED_VALUE"""),5387.5)</f>
        <v>5387.5</v>
      </c>
    </row>
    <row r="586">
      <c r="A586" s="5">
        <f>IFERROR(__xludf.DUMMYFUNCTION("""COMPUTED_VALUE"""),45798.64583333333)</f>
        <v>45798.64583</v>
      </c>
      <c r="B586" s="5">
        <f>IFERROR(__xludf.DUMMYFUNCTION("""COMPUTED_VALUE"""),5409.0)</f>
        <v>5409</v>
      </c>
    </row>
    <row r="587">
      <c r="A587" s="5">
        <f>IFERROR(__xludf.DUMMYFUNCTION("""COMPUTED_VALUE"""),45799.64583333333)</f>
        <v>45799.64583</v>
      </c>
      <c r="B587" s="5">
        <f>IFERROR(__xludf.DUMMYFUNCTION("""COMPUTED_VALUE"""),5387.0)</f>
        <v>5387</v>
      </c>
    </row>
    <row r="588">
      <c r="A588" s="5">
        <f>IFERROR(__xludf.DUMMYFUNCTION("""COMPUTED_VALUE"""),45800.64583333333)</f>
        <v>45800.64583</v>
      </c>
      <c r="B588" s="5">
        <f>IFERROR(__xludf.DUMMYFUNCTION("""COMPUTED_VALUE"""),5400.0)</f>
        <v>5400</v>
      </c>
    </row>
    <row r="589">
      <c r="A589" s="5">
        <f>IFERROR(__xludf.DUMMYFUNCTION("""COMPUTED_VALUE"""),45803.64583333333)</f>
        <v>45803.64583</v>
      </c>
      <c r="B589" s="5">
        <f>IFERROR(__xludf.DUMMYFUNCTION("""COMPUTED_VALUE"""),5427.5)</f>
        <v>5427.5</v>
      </c>
    </row>
    <row r="590">
      <c r="A590" s="5">
        <f>IFERROR(__xludf.DUMMYFUNCTION("""COMPUTED_VALUE"""),45804.64583333333)</f>
        <v>45804.64583</v>
      </c>
      <c r="B590" s="5">
        <f>IFERROR(__xludf.DUMMYFUNCTION("""COMPUTED_VALUE"""),5389.5)</f>
        <v>5389.5</v>
      </c>
    </row>
    <row r="591">
      <c r="A591" s="5">
        <f>IFERROR(__xludf.DUMMYFUNCTION("""COMPUTED_VALUE"""),45805.64583333333)</f>
        <v>45805.64583</v>
      </c>
      <c r="B591" s="5">
        <f>IFERROR(__xludf.DUMMYFUNCTION("""COMPUTED_VALUE"""),5326.5)</f>
        <v>5326.5</v>
      </c>
    </row>
    <row r="592">
      <c r="A592" s="5">
        <f>IFERROR(__xludf.DUMMYFUNCTION("""COMPUTED_VALUE"""),45806.64583333333)</f>
        <v>45806.64583</v>
      </c>
      <c r="B592" s="5">
        <f>IFERROR(__xludf.DUMMYFUNCTION("""COMPUTED_VALUE"""),5379.0)</f>
        <v>5379</v>
      </c>
    </row>
    <row r="593">
      <c r="A593" s="5">
        <f>IFERROR(__xludf.DUMMYFUNCTION("""COMPUTED_VALUE"""),45807.64583333333)</f>
        <v>45807.64583</v>
      </c>
      <c r="B593" s="5">
        <f>IFERROR(__xludf.DUMMYFUNCTION("""COMPUTED_VALUE"""),5333.5)</f>
        <v>5333.5</v>
      </c>
    </row>
    <row r="594">
      <c r="A594" s="5">
        <f>IFERROR(__xludf.DUMMYFUNCTION("""COMPUTED_VALUE"""),45810.64583333333)</f>
        <v>45810.64583</v>
      </c>
      <c r="B594" s="5">
        <f>IFERROR(__xludf.DUMMYFUNCTION("""COMPUTED_VALUE"""),5361.0)</f>
        <v>5361</v>
      </c>
    </row>
    <row r="595">
      <c r="A595" s="5">
        <f>IFERROR(__xludf.DUMMYFUNCTION("""COMPUTED_VALUE"""),45811.64583333333)</f>
        <v>45811.64583</v>
      </c>
      <c r="B595" s="5">
        <f>IFERROR(__xludf.DUMMYFUNCTION("""COMPUTED_VALUE"""),5354.0)</f>
        <v>5354</v>
      </c>
    </row>
    <row r="596">
      <c r="A596" s="5">
        <f>IFERROR(__xludf.DUMMYFUNCTION("""COMPUTED_VALUE"""),45812.64583333333)</f>
        <v>45812.64583</v>
      </c>
      <c r="B596" s="5">
        <f>IFERROR(__xludf.DUMMYFUNCTION("""COMPUTED_VALUE"""),5319.5)</f>
        <v>5319.5</v>
      </c>
    </row>
    <row r="597">
      <c r="A597" s="5">
        <f>IFERROR(__xludf.DUMMYFUNCTION("""COMPUTED_VALUE"""),45813.64583333333)</f>
        <v>45813.64583</v>
      </c>
      <c r="B597" s="5">
        <f>IFERROR(__xludf.DUMMYFUNCTION("""COMPUTED_VALUE"""),5308.5)</f>
        <v>5308.5</v>
      </c>
    </row>
    <row r="598">
      <c r="A598" s="5">
        <f>IFERROR(__xludf.DUMMYFUNCTION("""COMPUTED_VALUE"""),45814.64583333333)</f>
        <v>45814.64583</v>
      </c>
      <c r="B598" s="5">
        <f>IFERROR(__xludf.DUMMYFUNCTION("""COMPUTED_VALUE"""),5394.0)</f>
        <v>5394</v>
      </c>
    </row>
    <row r="599">
      <c r="A599" s="5">
        <f>IFERROR(__xludf.DUMMYFUNCTION("""COMPUTED_VALUE"""),45817.64583333333)</f>
        <v>45817.64583</v>
      </c>
      <c r="B599" s="5">
        <f>IFERROR(__xludf.DUMMYFUNCTION("""COMPUTED_VALUE"""),5391.0)</f>
        <v>5391</v>
      </c>
    </row>
    <row r="600">
      <c r="A600" s="5">
        <f>IFERROR(__xludf.DUMMYFUNCTION("""COMPUTED_VALUE"""),45818.64583333333)</f>
        <v>45818.64583</v>
      </c>
      <c r="B600" s="5">
        <f>IFERROR(__xludf.DUMMYFUNCTION("""COMPUTED_VALUE"""),5377.5)</f>
        <v>5377.5</v>
      </c>
    </row>
    <row r="601">
      <c r="A601" s="5">
        <f>IFERROR(__xludf.DUMMYFUNCTION("""COMPUTED_VALUE"""),45819.64583333333)</f>
        <v>45819.64583</v>
      </c>
      <c r="B601" s="5">
        <f>IFERROR(__xludf.DUMMYFUNCTION("""COMPUTED_VALUE"""),5352.0)</f>
        <v>5352</v>
      </c>
    </row>
    <row r="602">
      <c r="A602" s="5">
        <f>IFERROR(__xludf.DUMMYFUNCTION("""COMPUTED_VALUE"""),45820.64583333333)</f>
        <v>45820.64583</v>
      </c>
      <c r="B602" s="5">
        <f>IFERROR(__xludf.DUMMYFUNCTION("""COMPUTED_VALUE"""),5315.5)</f>
        <v>5315.5</v>
      </c>
    </row>
    <row r="603">
      <c r="A603" s="5">
        <f>IFERROR(__xludf.DUMMYFUNCTION("""COMPUTED_VALUE"""),45821.64583333333)</f>
        <v>45821.64583</v>
      </c>
      <c r="B603" s="5">
        <f>IFERROR(__xludf.DUMMYFUNCTION("""COMPUTED_VALUE"""),5319.0)</f>
        <v>5319</v>
      </c>
    </row>
    <row r="604">
      <c r="A604" s="5">
        <f>IFERROR(__xludf.DUMMYFUNCTION("""COMPUTED_VALUE"""),45824.64583333333)</f>
        <v>45824.64583</v>
      </c>
      <c r="B604" s="5">
        <f>IFERROR(__xludf.DUMMYFUNCTION("""COMPUTED_VALUE"""),5365.0)</f>
        <v>5365</v>
      </c>
    </row>
    <row r="605">
      <c r="A605" s="5">
        <f>IFERROR(__xludf.DUMMYFUNCTION("""COMPUTED_VALUE"""),45825.64583333333)</f>
        <v>45825.64583</v>
      </c>
      <c r="B605" s="5">
        <f>IFERROR(__xludf.DUMMYFUNCTION("""COMPUTED_VALUE"""),5341.0)</f>
        <v>5341</v>
      </c>
    </row>
    <row r="606">
      <c r="A606" s="5">
        <f>IFERROR(__xludf.DUMMYFUNCTION("""COMPUTED_VALUE"""),45826.64583333333)</f>
        <v>45826.64583</v>
      </c>
      <c r="B606" s="5">
        <f>IFERROR(__xludf.DUMMYFUNCTION("""COMPUTED_VALUE"""),5393.0)</f>
        <v>5393</v>
      </c>
    </row>
    <row r="607">
      <c r="A607" s="5">
        <f>IFERROR(__xludf.DUMMYFUNCTION("""COMPUTED_VALUE"""),45827.64583333333)</f>
        <v>45827.64583</v>
      </c>
      <c r="B607" s="5">
        <f>IFERROR(__xludf.DUMMYFUNCTION("""COMPUTED_VALUE"""),5493.5)</f>
        <v>5493.5</v>
      </c>
    </row>
    <row r="608">
      <c r="A608" s="5">
        <f>IFERROR(__xludf.DUMMYFUNCTION("""COMPUTED_VALUE"""),45828.64583333333)</f>
        <v>45828.64583</v>
      </c>
      <c r="B608" s="5">
        <f>IFERROR(__xludf.DUMMYFUNCTION("""COMPUTED_VALUE"""),5525.0)</f>
        <v>5525</v>
      </c>
    </row>
    <row r="609">
      <c r="A609" s="5">
        <f>IFERROR(__xludf.DUMMYFUNCTION("""COMPUTED_VALUE"""),45831.64583333333)</f>
        <v>45831.64583</v>
      </c>
      <c r="B609" s="5">
        <f>IFERROR(__xludf.DUMMYFUNCTION("""COMPUTED_VALUE"""),5552.5)</f>
        <v>5552.5</v>
      </c>
    </row>
    <row r="610">
      <c r="A610" s="5">
        <f>IFERROR(__xludf.DUMMYFUNCTION("""COMPUTED_VALUE"""),45832.64583333333)</f>
        <v>45832.64583</v>
      </c>
      <c r="B610" s="5">
        <f>IFERROR(__xludf.DUMMYFUNCTION("""COMPUTED_VALUE"""),5629.0)</f>
        <v>5629</v>
      </c>
    </row>
    <row r="611">
      <c r="A611" s="5">
        <f>IFERROR(__xludf.DUMMYFUNCTION("""COMPUTED_VALUE"""),45833.64583333333)</f>
        <v>45833.64583</v>
      </c>
      <c r="B611" s="5">
        <f>IFERROR(__xludf.DUMMYFUNCTION("""COMPUTED_VALUE"""),5576.0)</f>
        <v>5576</v>
      </c>
    </row>
    <row r="612">
      <c r="A612" s="5">
        <f>IFERROR(__xludf.DUMMYFUNCTION("""COMPUTED_VALUE"""),45834.64583333333)</f>
        <v>45834.64583</v>
      </c>
      <c r="B612" s="5">
        <f>IFERROR(__xludf.DUMMYFUNCTION("""COMPUTED_VALUE"""),5611.5)</f>
        <v>5611.5</v>
      </c>
    </row>
    <row r="613">
      <c r="A613" s="5">
        <f>IFERROR(__xludf.DUMMYFUNCTION("""COMPUTED_VALUE"""),45835.64583333333)</f>
        <v>45835.64583</v>
      </c>
      <c r="B613" s="5">
        <f>IFERROR(__xludf.DUMMYFUNCTION("""COMPUTED_VALUE"""),5660.0)</f>
        <v>5660</v>
      </c>
    </row>
    <row r="614">
      <c r="A614" s="5">
        <f>IFERROR(__xludf.DUMMYFUNCTION("""COMPUTED_VALUE"""),45838.64583333333)</f>
        <v>45838.64583</v>
      </c>
      <c r="B614" s="5">
        <f>IFERROR(__xludf.DUMMYFUNCTION("""COMPUTED_VALUE"""),5656.5)</f>
        <v>5656.5</v>
      </c>
    </row>
    <row r="615">
      <c r="A615" s="5">
        <f>IFERROR(__xludf.DUMMYFUNCTION("""COMPUTED_VALUE"""),45839.64583333333)</f>
        <v>45839.64583</v>
      </c>
      <c r="B615" s="5">
        <f>IFERROR(__xludf.DUMMYFUNCTION("""COMPUTED_VALUE"""),5715.5)</f>
        <v>5715.5</v>
      </c>
    </row>
    <row r="616">
      <c r="A616" s="5">
        <f>IFERROR(__xludf.DUMMYFUNCTION("""COMPUTED_VALUE"""),45840.64583333333)</f>
        <v>45840.64583</v>
      </c>
      <c r="B616" s="5">
        <f>IFERROR(__xludf.DUMMYFUNCTION("""COMPUTED_VALUE"""),5722.5)</f>
        <v>5722.5</v>
      </c>
    </row>
    <row r="617">
      <c r="A617" s="5">
        <f>IFERROR(__xludf.DUMMYFUNCTION("""COMPUTED_VALUE"""),45841.64583333333)</f>
        <v>45841.64583</v>
      </c>
      <c r="B617" s="5">
        <f>IFERROR(__xludf.DUMMYFUNCTION("""COMPUTED_VALUE"""),5716.0)</f>
        <v>5716</v>
      </c>
    </row>
    <row r="618">
      <c r="A618" s="5">
        <f>IFERROR(__xludf.DUMMYFUNCTION("""COMPUTED_VALUE"""),45842.64583333333)</f>
        <v>45842.64583</v>
      </c>
      <c r="B618" s="5">
        <f>IFERROR(__xludf.DUMMYFUNCTION("""COMPUTED_VALUE"""),5629.0)</f>
        <v>5629</v>
      </c>
    </row>
    <row r="619">
      <c r="A619" s="5">
        <f>IFERROR(__xludf.DUMMYFUNCTION("""COMPUTED_VALUE"""),45845.64583333333)</f>
        <v>45845.64583</v>
      </c>
      <c r="B619" s="5">
        <f>IFERROR(__xludf.DUMMYFUNCTION("""COMPUTED_VALUE"""),5682.5)</f>
        <v>5682.5</v>
      </c>
    </row>
    <row r="620">
      <c r="A620" s="5">
        <f>IFERROR(__xludf.DUMMYFUNCTION("""COMPUTED_VALUE"""),45846.64583333333)</f>
        <v>45846.64583</v>
      </c>
      <c r="B620" s="5">
        <f>IFERROR(__xludf.DUMMYFUNCTION("""COMPUTED_VALUE"""),5679.5)</f>
        <v>5679.5</v>
      </c>
    </row>
    <row r="621">
      <c r="A621" s="5">
        <f>IFERROR(__xludf.DUMMYFUNCTION("""COMPUTED_VALUE"""),45847.64583333333)</f>
        <v>45847.64583</v>
      </c>
      <c r="B621" s="5">
        <f>IFERROR(__xludf.DUMMYFUNCTION("""COMPUTED_VALUE"""),5695.0)</f>
        <v>5695</v>
      </c>
    </row>
    <row r="622">
      <c r="A622" s="5">
        <f>IFERROR(__xludf.DUMMYFUNCTION("""COMPUTED_VALUE"""),45848.64583333333)</f>
        <v>45848.64583</v>
      </c>
      <c r="B622" s="5">
        <f>IFERROR(__xludf.DUMMYFUNCTION("""COMPUTED_VALUE"""),5652.0)</f>
        <v>5652</v>
      </c>
    </row>
    <row r="623">
      <c r="A623" s="5">
        <f>IFERROR(__xludf.DUMMYFUNCTION("""COMPUTED_VALUE"""),45849.64583333333)</f>
        <v>45849.64583</v>
      </c>
      <c r="B623" s="5">
        <f>IFERROR(__xludf.DUMMYFUNCTION("""COMPUTED_VALUE"""),5612.5)</f>
        <v>5612.5</v>
      </c>
    </row>
    <row r="624">
      <c r="A624" s="5">
        <f>IFERROR(__xludf.DUMMYFUNCTION("""COMPUTED_VALUE"""),45852.64583333333)</f>
        <v>45852.64583</v>
      </c>
      <c r="B624" s="5">
        <f>IFERROR(__xludf.DUMMYFUNCTION("""COMPUTED_VALUE"""),5540.5)</f>
        <v>5540.5</v>
      </c>
    </row>
    <row r="625">
      <c r="A625" s="5">
        <f>IFERROR(__xludf.DUMMYFUNCTION("""COMPUTED_VALUE"""),45853.64583333333)</f>
        <v>45853.64583</v>
      </c>
      <c r="B625" s="5">
        <f>IFERROR(__xludf.DUMMYFUNCTION("""COMPUTED_VALUE"""),5591.0)</f>
        <v>5591</v>
      </c>
    </row>
    <row r="626">
      <c r="A626" s="5">
        <f>IFERROR(__xludf.DUMMYFUNCTION("""COMPUTED_VALUE"""),45854.64583333333)</f>
        <v>45854.64583</v>
      </c>
      <c r="B626" s="5">
        <f>IFERROR(__xludf.DUMMYFUNCTION("""COMPUTED_VALUE"""),5626.5)</f>
        <v>5626.5</v>
      </c>
    </row>
    <row r="627">
      <c r="A627" s="5">
        <f>IFERROR(__xludf.DUMMYFUNCTION("""COMPUTED_VALUE"""),45855.64583333333)</f>
        <v>45855.64583</v>
      </c>
      <c r="B627" s="5">
        <f>IFERROR(__xludf.DUMMYFUNCTION("""COMPUTED_VALUE"""),5650.0)</f>
        <v>5650</v>
      </c>
    </row>
    <row r="628">
      <c r="A628" s="5">
        <f>IFERROR(__xludf.DUMMYFUNCTION("""COMPUTED_VALUE"""),45856.64583333333)</f>
        <v>45856.64583</v>
      </c>
      <c r="B628" s="5">
        <f>IFERROR(__xludf.DUMMYFUNCTION("""COMPUTED_VALUE"""),5627.5)</f>
        <v>5627.5</v>
      </c>
    </row>
    <row r="629">
      <c r="A629" s="5">
        <f>IFERROR(__xludf.DUMMYFUNCTION("""COMPUTED_VALUE"""),45859.64583333333)</f>
        <v>45859.64583</v>
      </c>
      <c r="B629" s="5">
        <f>IFERROR(__xludf.DUMMYFUNCTION("""COMPUTED_VALUE"""),5558.0)</f>
        <v>5558</v>
      </c>
    </row>
    <row r="630">
      <c r="A630" s="5">
        <f>IFERROR(__xludf.DUMMYFUNCTION("""COMPUTED_VALUE"""),45860.64583333333)</f>
        <v>45860.64583</v>
      </c>
      <c r="B630" s="5">
        <f>IFERROR(__xludf.DUMMYFUNCTION("""COMPUTED_VALUE"""),5439.5)</f>
        <v>5439.5</v>
      </c>
    </row>
    <row r="631">
      <c r="A631" s="5">
        <f>IFERROR(__xludf.DUMMYFUNCTION("""COMPUTED_VALUE"""),45861.64583333333)</f>
        <v>45861.64583</v>
      </c>
      <c r="B631" s="5">
        <f>IFERROR(__xludf.DUMMYFUNCTION("""COMPUTED_VALUE"""),5441.5)</f>
        <v>5441.5</v>
      </c>
    </row>
    <row r="632">
      <c r="A632" s="5">
        <f>IFERROR(__xludf.DUMMYFUNCTION("""COMPUTED_VALUE"""),45862.64583333333)</f>
        <v>45862.64583</v>
      </c>
      <c r="B632" s="5">
        <f>IFERROR(__xludf.DUMMYFUNCTION("""COMPUTED_VALUE"""),5469.0)</f>
        <v>5469</v>
      </c>
    </row>
    <row r="633">
      <c r="A633" s="5">
        <f>IFERROR(__xludf.DUMMYFUNCTION("""COMPUTED_VALUE"""),45863.64583333333)</f>
        <v>45863.64583</v>
      </c>
      <c r="B633" s="5">
        <f>IFERROR(__xludf.DUMMYFUNCTION("""COMPUTED_VALUE"""),5433.0)</f>
        <v>5433</v>
      </c>
    </row>
    <row r="634">
      <c r="A634" s="5">
        <f>IFERROR(__xludf.DUMMYFUNCTION("""COMPUTED_VALUE"""),45866.64583333333)</f>
        <v>45866.64583</v>
      </c>
      <c r="B634" s="5">
        <f>IFERROR(__xludf.DUMMYFUNCTION("""COMPUTED_VALUE"""),5386.0)</f>
        <v>5386</v>
      </c>
    </row>
    <row r="635">
      <c r="A635" s="5">
        <f>IFERROR(__xludf.DUMMYFUNCTION("""COMPUTED_VALUE"""),45867.64583333333)</f>
        <v>45867.64583</v>
      </c>
      <c r="B635" s="5">
        <f>IFERROR(__xludf.DUMMYFUNCTION("""COMPUTED_VALUE"""),5470.5)</f>
        <v>5470.5</v>
      </c>
    </row>
    <row r="636">
      <c r="A636" s="5">
        <f>IFERROR(__xludf.DUMMYFUNCTION("""COMPUTED_VALUE"""),45868.64583333333)</f>
        <v>45868.64583</v>
      </c>
      <c r="B636" s="5">
        <f>IFERROR(__xludf.DUMMYFUNCTION("""COMPUTED_VALUE"""),5481.0)</f>
        <v>5481</v>
      </c>
    </row>
    <row r="637">
      <c r="A637" s="5">
        <f>IFERROR(__xludf.DUMMYFUNCTION("""COMPUTED_VALUE"""),45869.64583333333)</f>
        <v>45869.64583</v>
      </c>
      <c r="B637" s="5">
        <f>IFERROR(__xludf.DUMMYFUNCTION("""COMPUTED_VALUE"""),5468.5)</f>
        <v>5468.5</v>
      </c>
    </row>
    <row r="638">
      <c r="A638" s="5">
        <f>IFERROR(__xludf.DUMMYFUNCTION("""COMPUTED_VALUE"""),45870.64583333333)</f>
        <v>45870.64583</v>
      </c>
      <c r="B638" s="5">
        <f>IFERROR(__xludf.DUMMYFUNCTION("""COMPUTED_VALUE"""),5528.0)</f>
        <v>5528</v>
      </c>
    </row>
    <row r="639">
      <c r="A639" s="5">
        <f>IFERROR(__xludf.DUMMYFUNCTION("""COMPUTED_VALUE"""),45873.64583333333)</f>
        <v>45873.64583</v>
      </c>
      <c r="B639" s="5">
        <f>IFERROR(__xludf.DUMMYFUNCTION("""COMPUTED_VALUE"""),5621.0)</f>
        <v>5621</v>
      </c>
    </row>
    <row r="640">
      <c r="A640" s="5">
        <f>IFERROR(__xludf.DUMMYFUNCTION("""COMPUTED_VALUE"""),45874.64583333333)</f>
        <v>45874.64583</v>
      </c>
      <c r="B640" s="5">
        <f>IFERROR(__xludf.DUMMYFUNCTION("""COMPUTED_VALUE"""),5681.0)</f>
        <v>5681</v>
      </c>
    </row>
    <row r="641">
      <c r="A641" s="5">
        <f>IFERROR(__xludf.DUMMYFUNCTION("""COMPUTED_VALUE"""),45875.64583333333)</f>
        <v>45875.64583</v>
      </c>
      <c r="B641" s="5">
        <f>IFERROR(__xludf.DUMMYFUNCTION("""COMPUTED_VALUE"""),5668.0)</f>
        <v>5668</v>
      </c>
    </row>
    <row r="642">
      <c r="A642" s="5">
        <f>IFERROR(__xludf.DUMMYFUNCTION("""COMPUTED_VALUE"""),45876.64583333333)</f>
        <v>45876.64583</v>
      </c>
      <c r="B642" s="5">
        <f>IFERROR(__xludf.DUMMYFUNCTION("""COMPUTED_VALUE"""),5681.5)</f>
        <v>5681.5</v>
      </c>
    </row>
    <row r="643">
      <c r="A643" s="5">
        <f>IFERROR(__xludf.DUMMYFUNCTION("""COMPUTED_VALUE"""),45877.64583333333)</f>
        <v>45877.64583</v>
      </c>
      <c r="B643" s="5">
        <f>IFERROR(__xludf.DUMMYFUNCTION("""COMPUTED_VALUE"""),5663.0)</f>
        <v>5663</v>
      </c>
    </row>
    <row r="644">
      <c r="A644" s="5">
        <f>IFERROR(__xludf.DUMMYFUNCTION("""COMPUTED_VALUE"""),45880.64583333333)</f>
        <v>45880.64583</v>
      </c>
      <c r="B644" s="5">
        <f>IFERROR(__xludf.DUMMYFUNCTION("""COMPUTED_VALUE"""),5671.5)</f>
        <v>5671.5</v>
      </c>
    </row>
    <row r="645">
      <c r="A645" s="5">
        <f>IFERROR(__xludf.DUMMYFUNCTION("""COMPUTED_VALUE"""),45881.64583333333)</f>
        <v>45881.64583</v>
      </c>
      <c r="B645" s="5">
        <f>IFERROR(__xludf.DUMMYFUNCTION("""COMPUTED_VALUE"""),5658.0)</f>
        <v>5658</v>
      </c>
    </row>
    <row r="646">
      <c r="A646" s="5">
        <f>IFERROR(__xludf.DUMMYFUNCTION("""COMPUTED_VALUE"""),45882.64583333333)</f>
        <v>45882.64583</v>
      </c>
      <c r="B646" s="5">
        <f>IFERROR(__xludf.DUMMYFUNCTION("""COMPUTED_VALUE"""),5714.5)</f>
        <v>5714.5</v>
      </c>
    </row>
    <row r="647">
      <c r="A647" s="5">
        <f>IFERROR(__xludf.DUMMYFUNCTION("""COMPUTED_VALUE"""),45883.64583333333)</f>
        <v>45883.64583</v>
      </c>
      <c r="B647" s="5">
        <f>IFERROR(__xludf.DUMMYFUNCTION("""COMPUTED_VALUE"""),5764.0)</f>
        <v>5764</v>
      </c>
    </row>
    <row r="648">
      <c r="A648" s="5">
        <f>IFERROR(__xludf.DUMMYFUNCTION("""COMPUTED_VALUE"""),45887.64583333333)</f>
        <v>45887.64583</v>
      </c>
      <c r="B648" s="5">
        <f>IFERROR(__xludf.DUMMYFUNCTION("""COMPUTED_VALUE"""),5912.0)</f>
        <v>5912</v>
      </c>
    </row>
    <row r="649">
      <c r="A649" s="5">
        <f>IFERROR(__xludf.DUMMYFUNCTION("""COMPUTED_VALUE"""),45888.64583333333)</f>
        <v>45888.64583</v>
      </c>
      <c r="B649" s="5">
        <f>IFERROR(__xludf.DUMMYFUNCTION("""COMPUTED_VALUE"""),5938.5)</f>
        <v>5938.5</v>
      </c>
    </row>
    <row r="650">
      <c r="A650" s="5">
        <f>IFERROR(__xludf.DUMMYFUNCTION("""COMPUTED_VALUE"""),45889.64583333333)</f>
        <v>45889.64583</v>
      </c>
      <c r="B650" s="5">
        <f>IFERROR(__xludf.DUMMYFUNCTION("""COMPUTED_VALUE"""),5937.5)</f>
        <v>5937.5</v>
      </c>
    </row>
    <row r="651">
      <c r="A651" s="5">
        <f>IFERROR(__xludf.DUMMYFUNCTION("""COMPUTED_VALUE"""),45890.64583333333)</f>
        <v>45890.64583</v>
      </c>
      <c r="B651" s="5">
        <f>IFERROR(__xludf.DUMMYFUNCTION("""COMPUTED_VALUE"""),5975.0)</f>
        <v>5975</v>
      </c>
    </row>
    <row r="652">
      <c r="A652" s="5">
        <f>IFERROR(__xludf.DUMMYFUNCTION("""COMPUTED_VALUE"""),45891.64583333333)</f>
        <v>45891.64583</v>
      </c>
      <c r="B652" s="5">
        <f>IFERROR(__xludf.DUMMYFUNCTION("""COMPUTED_VALUE"""),5924.5)</f>
        <v>5924.5</v>
      </c>
    </row>
    <row r="653">
      <c r="A653" s="5">
        <f>IFERROR(__xludf.DUMMYFUNCTION("""COMPUTED_VALUE"""),45894.64583333333)</f>
        <v>45894.64583</v>
      </c>
      <c r="B653" s="5">
        <f>IFERROR(__xludf.DUMMYFUNCTION("""COMPUTED_VALUE"""),5990.5)</f>
        <v>5990.5</v>
      </c>
    </row>
    <row r="654">
      <c r="A654" s="5">
        <f>IFERROR(__xludf.DUMMYFUNCTION("""COMPUTED_VALUE"""),45895.64583333333)</f>
        <v>45895.64583</v>
      </c>
      <c r="B654" s="5">
        <f>IFERROR(__xludf.DUMMYFUNCTION("""COMPUTED_VALUE"""),6151.0)</f>
        <v>6151</v>
      </c>
    </row>
    <row r="655">
      <c r="A655" s="5">
        <f>IFERROR(__xludf.DUMMYFUNCTION("""COMPUTED_VALUE"""),45897.64583333333)</f>
        <v>45897.64583</v>
      </c>
      <c r="B655" s="5">
        <f>IFERROR(__xludf.DUMMYFUNCTION("""COMPUTED_VALUE"""),6133.0)</f>
        <v>6133</v>
      </c>
    </row>
    <row r="656">
      <c r="A656" s="5">
        <f>IFERROR(__xludf.DUMMYFUNCTION("""COMPUTED_VALUE"""),45898.64583333333)</f>
        <v>45898.64583</v>
      </c>
      <c r="B656" s="5">
        <f>IFERROR(__xludf.DUMMYFUNCTION("""COMPUTED_VALUE"""),6103.0)</f>
        <v>6103</v>
      </c>
    </row>
    <row r="657">
      <c r="A657" s="5">
        <f>IFERROR(__xludf.DUMMYFUNCTION("""COMPUTED_VALUE"""),45901.64583333333)</f>
        <v>45901.64583</v>
      </c>
      <c r="B657" s="5">
        <f>IFERROR(__xludf.DUMMYFUNCTION("""COMPUTED_VALUE"""),6280.0)</f>
        <v>6280</v>
      </c>
    </row>
    <row r="658">
      <c r="A658" s="5">
        <f>IFERROR(__xludf.DUMMYFUNCTION("""COMPUTED_VALUE"""),45902.64583333333)</f>
        <v>45902.64583</v>
      </c>
      <c r="B658" s="5">
        <f>IFERROR(__xludf.DUMMYFUNCTION("""COMPUTED_VALUE"""),6349.0)</f>
        <v>6349</v>
      </c>
    </row>
    <row r="659">
      <c r="A659" s="5">
        <f>IFERROR(__xludf.DUMMYFUNCTION("""COMPUTED_VALUE"""),45903.64583333333)</f>
        <v>45903.64583</v>
      </c>
      <c r="B659" s="5">
        <f>IFERROR(__xludf.DUMMYFUNCTION("""COMPUTED_VALUE"""),6371.5)</f>
        <v>6371.5</v>
      </c>
    </row>
    <row r="660">
      <c r="A660" s="5">
        <f>IFERROR(__xludf.DUMMYFUNCTION("""COMPUTED_VALUE"""),45904.64583333333)</f>
        <v>45904.64583</v>
      </c>
      <c r="B660" s="5">
        <f>IFERROR(__xludf.DUMMYFUNCTION("""COMPUTED_VALUE"""),6425.0)</f>
        <v>6425</v>
      </c>
    </row>
    <row r="661">
      <c r="A661" s="5">
        <f>IFERROR(__xludf.DUMMYFUNCTION("""COMPUTED_VALUE"""),45905.64583333333)</f>
        <v>45905.64583</v>
      </c>
      <c r="B661" s="5">
        <f>IFERROR(__xludf.DUMMYFUNCTION("""COMPUTED_VALUE"""),6580.5)</f>
        <v>6580.5</v>
      </c>
    </row>
    <row r="662">
      <c r="A662" s="5">
        <f>IFERROR(__xludf.DUMMYFUNCTION("""COMPUTED_VALUE"""),45908.64583333333)</f>
        <v>45908.64583</v>
      </c>
      <c r="B662" s="5">
        <f>IFERROR(__xludf.DUMMYFUNCTION("""COMPUTED_VALUE"""),6815.0)</f>
        <v>6815</v>
      </c>
    </row>
    <row r="663">
      <c r="A663" s="5">
        <f>IFERROR(__xludf.DUMMYFUNCTION("""COMPUTED_VALUE"""),45909.64583333333)</f>
        <v>45909.64583</v>
      </c>
      <c r="B663" s="5">
        <f>IFERROR(__xludf.DUMMYFUNCTION("""COMPUTED_VALUE"""),6874.5)</f>
        <v>6874.5</v>
      </c>
    </row>
    <row r="664">
      <c r="A664" s="5">
        <f>IFERROR(__xludf.DUMMYFUNCTION("""COMPUTED_VALUE"""),45910.64583333333)</f>
        <v>45910.64583</v>
      </c>
      <c r="B664" s="5">
        <f>IFERROR(__xludf.DUMMYFUNCTION("""COMPUTED_VALUE"""),6836.5)</f>
        <v>6836.5</v>
      </c>
    </row>
    <row r="665">
      <c r="A665" s="5">
        <f>IFERROR(__xludf.DUMMYFUNCTION("""COMPUTED_VALUE"""),45911.64583333333)</f>
        <v>45911.64583</v>
      </c>
      <c r="B665" s="5">
        <f>IFERROR(__xludf.DUMMYFUNCTION("""COMPUTED_VALUE"""),6758.0)</f>
        <v>6758</v>
      </c>
    </row>
    <row r="666">
      <c r="A666" s="5">
        <f>IFERROR(__xludf.DUMMYFUNCTION("""COMPUTED_VALUE"""),45912.64583333333)</f>
        <v>45912.64583</v>
      </c>
      <c r="B666" s="5">
        <f>IFERROR(__xludf.DUMMYFUNCTION("""COMPUTED_VALUE"""),6875.0)</f>
        <v>6875</v>
      </c>
    </row>
    <row r="667">
      <c r="A667" s="5">
        <f>IFERROR(__xludf.DUMMYFUNCTION("""COMPUTED_VALUE"""),45915.64583333333)</f>
        <v>45915.64583</v>
      </c>
      <c r="B667" s="5">
        <f>IFERROR(__xludf.DUMMYFUNCTION("""COMPUTED_VALUE"""),6801.0)</f>
        <v>6801</v>
      </c>
    </row>
    <row r="668">
      <c r="A668" s="5">
        <f>IFERROR(__xludf.DUMMYFUNCTION("""COMPUTED_VALUE"""),45916.64583333333)</f>
        <v>45916.64583</v>
      </c>
      <c r="B668" s="5">
        <f>IFERROR(__xludf.DUMMYFUNCTION("""COMPUTED_VALUE"""),6927.5)</f>
        <v>6927.5</v>
      </c>
    </row>
    <row r="669">
      <c r="A669" s="5">
        <f>IFERROR(__xludf.DUMMYFUNCTION("""COMPUTED_VALUE"""),45917.64583333333)</f>
        <v>45917.64583</v>
      </c>
      <c r="B669" s="5">
        <f>IFERROR(__xludf.DUMMYFUNCTION("""COMPUTED_VALUE"""),6890.5)</f>
        <v>6890.5</v>
      </c>
    </row>
    <row r="670">
      <c r="A670" s="5">
        <f>IFERROR(__xludf.DUMMYFUNCTION("""COMPUTED_VALUE"""),45918.64583333333)</f>
        <v>45918.64583</v>
      </c>
      <c r="B670" s="5">
        <f>IFERROR(__xludf.DUMMYFUNCTION("""COMPUTED_VALUE"""),6924.5)</f>
        <v>6924.5</v>
      </c>
    </row>
    <row r="671">
      <c r="A671" s="5">
        <f>IFERROR(__xludf.DUMMYFUNCTION("""COMPUTED_VALUE"""),45919.64583333333)</f>
        <v>45919.64583</v>
      </c>
      <c r="B671" s="5">
        <f>IFERROR(__xludf.DUMMYFUNCTION("""COMPUTED_VALUE"""),6973.5)</f>
        <v>6973.5</v>
      </c>
    </row>
    <row r="672">
      <c r="A672" s="5">
        <f>IFERROR(__xludf.DUMMYFUNCTION("""COMPUTED_VALUE"""),45922.64583333333)</f>
        <v>45922.64583</v>
      </c>
      <c r="B672" s="5">
        <f>IFERROR(__xludf.DUMMYFUNCTION("""COMPUTED_VALUE"""),6946.0)</f>
        <v>6946</v>
      </c>
    </row>
    <row r="673">
      <c r="A673" s="5">
        <f>IFERROR(__xludf.DUMMYFUNCTION("""COMPUTED_VALUE"""),45923.64583333333)</f>
        <v>45923.64583</v>
      </c>
      <c r="B673" s="5">
        <f>IFERROR(__xludf.DUMMYFUNCTION("""COMPUTED_VALUE"""),6990.5)</f>
        <v>6990.5</v>
      </c>
    </row>
    <row r="674">
      <c r="A674" s="5">
        <f>IFERROR(__xludf.DUMMYFUNCTION("""COMPUTED_VALUE"""),45924.64583333333)</f>
        <v>45924.64583</v>
      </c>
      <c r="B674" s="5">
        <f>IFERROR(__xludf.DUMMYFUNCTION("""COMPUTED_VALUE"""),7011.5)</f>
        <v>7011.5</v>
      </c>
    </row>
    <row r="675">
      <c r="A675" s="5">
        <f>IFERROR(__xludf.DUMMYFUNCTION("""COMPUTED_VALUE"""),45925.64583333333)</f>
        <v>45925.64583</v>
      </c>
      <c r="B675" s="5">
        <f>IFERROR(__xludf.DUMMYFUNCTION("""COMPUTED_VALUE"""),6986.0)</f>
        <v>6986</v>
      </c>
    </row>
    <row r="676">
      <c r="A676" s="5">
        <f>IFERROR(__xludf.DUMMYFUNCTION("""COMPUTED_VALUE"""),45926.64583333333)</f>
        <v>45926.64583</v>
      </c>
      <c r="B676" s="5">
        <f>IFERROR(__xludf.DUMMYFUNCTION("""COMPUTED_VALUE"""),7047.0)</f>
        <v>7047</v>
      </c>
    </row>
    <row r="677">
      <c r="A677" s="5">
        <f>IFERROR(__xludf.DUMMYFUNCTION("""COMPUTED_VALUE"""),45929.64583333333)</f>
        <v>45929.64583</v>
      </c>
      <c r="B677" s="5">
        <f>IFERROR(__xludf.DUMMYFUNCTION("""COMPUTED_VALUE"""),6985.0)</f>
        <v>6985</v>
      </c>
    </row>
    <row r="678">
      <c r="A678" s="5">
        <f>IFERROR(__xludf.DUMMYFUNCTION("""COMPUTED_VALUE"""),45930.64583333333)</f>
        <v>45930.64583</v>
      </c>
      <c r="B678" s="5">
        <f>IFERROR(__xludf.DUMMYFUNCTION("""COMPUTED_VALUE"""),7005.5)</f>
        <v>7005.5</v>
      </c>
    </row>
    <row r="679">
      <c r="A679" s="5">
        <f>IFERROR(__xludf.DUMMYFUNCTION("""COMPUTED_VALUE"""),45931.64583333333)</f>
        <v>45931.64583</v>
      </c>
      <c r="B679" s="5">
        <f>IFERROR(__xludf.DUMMYFUNCTION("""COMPUTED_VALUE"""),7021.5)</f>
        <v>7021.5</v>
      </c>
    </row>
    <row r="680">
      <c r="A680" s="5">
        <f>IFERROR(__xludf.DUMMYFUNCTION("""COMPUTED_VALUE"""),45933.64583333333)</f>
        <v>45933.64583</v>
      </c>
      <c r="B680" s="5">
        <f>IFERROR(__xludf.DUMMYFUNCTION("""COMPUTED_VALUE"""),6941.0)</f>
        <v>6941</v>
      </c>
    </row>
    <row r="681">
      <c r="A681" s="5">
        <f>IFERROR(__xludf.DUMMYFUNCTION("""COMPUTED_VALUE"""),45936.64583333333)</f>
        <v>45936.64583</v>
      </c>
      <c r="B681" s="5">
        <f>IFERROR(__xludf.DUMMYFUNCTION("""COMPUTED_VALUE"""),6880.0)</f>
        <v>6880</v>
      </c>
    </row>
    <row r="682">
      <c r="A682" s="5">
        <f>IFERROR(__xludf.DUMMYFUNCTION("""COMPUTED_VALUE"""),45937.64583333333)</f>
        <v>45937.64583</v>
      </c>
      <c r="B682" s="5">
        <f>IFERROR(__xludf.DUMMYFUNCTION("""COMPUTED_VALUE"""),6957.0)</f>
        <v>6957</v>
      </c>
    </row>
    <row r="683">
      <c r="A683" s="5">
        <f>IFERROR(__xludf.DUMMYFUNCTION("""COMPUTED_VALUE"""),45938.64583333333)</f>
        <v>45938.64583</v>
      </c>
      <c r="B683" s="5">
        <f>IFERROR(__xludf.DUMMYFUNCTION("""COMPUTED_VALUE"""),6902.5)</f>
        <v>6902.5</v>
      </c>
    </row>
    <row r="684">
      <c r="A684" s="5">
        <f>IFERROR(__xludf.DUMMYFUNCTION("""COMPUTED_VALUE"""),45939.64583333333)</f>
        <v>45939.64583</v>
      </c>
      <c r="B684" s="5">
        <f>IFERROR(__xludf.DUMMYFUNCTION("""COMPUTED_VALUE"""),6896.5)</f>
        <v>6896.5</v>
      </c>
    </row>
    <row r="685">
      <c r="A685" s="5">
        <f>IFERROR(__xludf.DUMMYFUNCTION("""COMPUTED_VALUE"""),45940.64583333333)</f>
        <v>45940.64583</v>
      </c>
      <c r="B685" s="5">
        <f>IFERROR(__xludf.DUMMYFUNCTION("""COMPUTED_VALUE"""),6965.0)</f>
        <v>6965</v>
      </c>
    </row>
    <row r="686">
      <c r="A686" s="5">
        <f>IFERROR(__xludf.DUMMYFUNCTION("""COMPUTED_VALUE"""),45943.64583333333)</f>
        <v>45943.64583</v>
      </c>
      <c r="B686" s="5">
        <f>IFERROR(__xludf.DUMMYFUNCTION("""COMPUTED_VALUE"""),6912.0)</f>
        <v>6912</v>
      </c>
    </row>
    <row r="687">
      <c r="A687" s="5">
        <f>IFERROR(__xludf.DUMMYFUNCTION("""COMPUTED_VALUE"""),45944.64583333333)</f>
        <v>45944.64583</v>
      </c>
      <c r="B687" s="5">
        <f>IFERROR(__xludf.DUMMYFUNCTION("""COMPUTED_VALUE"""),6887.0)</f>
        <v>6887</v>
      </c>
    </row>
    <row r="688">
      <c r="A688" s="5">
        <f>IFERROR(__xludf.DUMMYFUNCTION("""COMPUTED_VALUE"""),45945.64583333333)</f>
        <v>45945.64583</v>
      </c>
      <c r="B688" s="5">
        <f>IFERROR(__xludf.DUMMYFUNCTION("""COMPUTED_VALUE"""),6895.0)</f>
        <v>6895</v>
      </c>
    </row>
    <row r="689">
      <c r="A689" s="5">
        <f>IFERROR(__xludf.DUMMYFUNCTION("""COMPUTED_VALUE"""),45946.64583333333)</f>
        <v>45946.64583</v>
      </c>
      <c r="B689" s="5">
        <f>IFERROR(__xludf.DUMMYFUNCTION("""COMPUTED_VALUE"""),6988.0)</f>
        <v>6988</v>
      </c>
    </row>
    <row r="690">
      <c r="A690" s="5">
        <f>IFERROR(__xludf.DUMMYFUNCTION("""COMPUTED_VALUE"""),45947.64583333333)</f>
        <v>45947.64583</v>
      </c>
      <c r="B690" s="5">
        <f>IFERROR(__xludf.DUMMYFUNCTION("""COMPUTED_VALUE"""),7042.5)</f>
        <v>7042.5</v>
      </c>
    </row>
    <row r="691">
      <c r="A691" s="5">
        <f>IFERROR(__xludf.DUMMYFUNCTION("""COMPUTED_VALUE"""),45950.64583333333)</f>
        <v>45950.64583</v>
      </c>
      <c r="B691" s="5">
        <f>IFERROR(__xludf.DUMMYFUNCTION("""COMPUTED_VALUE"""),7013.5)</f>
        <v>7013.5</v>
      </c>
    </row>
    <row r="692">
      <c r="A692" s="5">
        <f>IFERROR(__xludf.DUMMYFUNCTION("""COMPUTED_VALUE"""),45951.64583333333)</f>
        <v>45951.64583</v>
      </c>
      <c r="B692" s="5">
        <f>IFERROR(__xludf.DUMMYFUNCTION("""COMPUTED_VALUE"""),7018.5)</f>
        <v>7018.5</v>
      </c>
    </row>
    <row r="693">
      <c r="A693" s="5">
        <f>IFERROR(__xludf.DUMMYFUNCTION("""COMPUTED_VALUE"""),45953.64583333333)</f>
        <v>45953.64583</v>
      </c>
      <c r="B693" s="5">
        <f>IFERROR(__xludf.DUMMYFUNCTION("""COMPUTED_VALUE"""),6884.5)</f>
        <v>6884.5</v>
      </c>
    </row>
    <row r="694">
      <c r="A694" s="5">
        <f>IFERROR(__xludf.DUMMYFUNCTION("""COMPUTED_VALUE"""),45954.64583333333)</f>
        <v>45954.64583</v>
      </c>
      <c r="B694" s="5">
        <f>IFERROR(__xludf.DUMMYFUNCTION("""COMPUTED_VALUE"""),6840.0)</f>
        <v>6840</v>
      </c>
    </row>
    <row r="695">
      <c r="A695" s="5">
        <f>IFERROR(__xludf.DUMMYFUNCTION("""COMPUTED_VALUE"""),45957.64583333333)</f>
        <v>45957.64583</v>
      </c>
      <c r="B695" s="5">
        <f>IFERROR(__xludf.DUMMYFUNCTION("""COMPUTED_VALUE"""),6906.5)</f>
        <v>6906.5</v>
      </c>
    </row>
    <row r="696">
      <c r="A696" s="5">
        <f>IFERROR(__xludf.DUMMYFUNCTION("""COMPUTED_VALUE"""),45958.64583333333)</f>
        <v>45958.64583</v>
      </c>
      <c r="B696" s="5">
        <f>IFERROR(__xludf.DUMMYFUNCTION("""COMPUTED_VALUE"""),7002.5)</f>
        <v>7002.5</v>
      </c>
    </row>
    <row r="697">
      <c r="A697" s="5">
        <f>IFERROR(__xludf.DUMMYFUNCTION("""COMPUTED_VALUE"""),45959.64583333333)</f>
        <v>45959.64583</v>
      </c>
      <c r="B697" s="5">
        <f>IFERROR(__xludf.DUMMYFUNCTION("""COMPUTED_VALUE"""),6952.0)</f>
        <v>6952</v>
      </c>
    </row>
    <row r="698">
      <c r="A698" s="5">
        <f>IFERROR(__xludf.DUMMYFUNCTION("""COMPUTED_VALUE"""),45960.64583333333)</f>
        <v>45960.64583</v>
      </c>
      <c r="B698" s="5">
        <f>IFERROR(__xludf.DUMMYFUNCTION("""COMPUTED_VALUE"""),6889.0)</f>
        <v>6889</v>
      </c>
    </row>
    <row r="699">
      <c r="A699" s="5">
        <f>IFERROR(__xludf.DUMMYFUNCTION("""COMPUTED_VALUE"""),45961.64583333333)</f>
        <v>45961.64583</v>
      </c>
      <c r="B699" s="5">
        <f>IFERROR(__xludf.DUMMYFUNCTION("""COMPUTED_VALUE"""),7007.0)</f>
        <v>7007</v>
      </c>
    </row>
    <row r="700">
      <c r="A700" s="5">
        <f>IFERROR(__xludf.DUMMYFUNCTION("""COMPUTED_VALUE"""),45964.64583333333)</f>
        <v>45964.64583</v>
      </c>
      <c r="B700" s="5">
        <f>IFERROR(__xludf.DUMMYFUNCTION("""COMPUTED_VALUE"""),7023.5)</f>
        <v>7023.5</v>
      </c>
    </row>
    <row r="701">
      <c r="A701" s="5">
        <f>IFERROR(__xludf.DUMMYFUNCTION("""COMPUTED_VALUE"""),45965.64583333333)</f>
        <v>45965.64583</v>
      </c>
      <c r="B701" s="5">
        <f>IFERROR(__xludf.DUMMYFUNCTION("""COMPUTED_VALUE"""),6930.0)</f>
        <v>6930</v>
      </c>
    </row>
    <row r="702">
      <c r="A702" s="5">
        <f>IFERROR(__xludf.DUMMYFUNCTION("""COMPUTED_VALUE"""),45967.64583333333)</f>
        <v>45967.64583</v>
      </c>
      <c r="B702" s="5">
        <f>IFERROR(__xludf.DUMMYFUNCTION("""COMPUTED_VALUE"""),6806.5)</f>
        <v>6806.5</v>
      </c>
    </row>
    <row r="703">
      <c r="A703" s="5">
        <f>IFERROR(__xludf.DUMMYFUNCTION("""COMPUTED_VALUE"""),45968.64583333333)</f>
        <v>45968.64583</v>
      </c>
      <c r="B703" s="5">
        <f>IFERROR(__xludf.DUMMYFUNCTION("""COMPUTED_VALUE"""),6886.0)</f>
        <v>6886</v>
      </c>
    </row>
    <row r="704">
      <c r="A704" s="5">
        <f>IFERROR(__xludf.DUMMYFUNCTION("""COMPUTED_VALUE"""),45971.64583333333)</f>
        <v>45971.64583</v>
      </c>
      <c r="B704" s="5">
        <f>IFERROR(__xludf.DUMMYFUNCTION("""COMPUTED_VALUE"""),6866.5)</f>
        <v>6866.5</v>
      </c>
    </row>
    <row r="705">
      <c r="A705" s="5">
        <f>IFERROR(__xludf.DUMMYFUNCTION("""COMPUTED_VALUE"""),45972.64583333333)</f>
        <v>45972.64583</v>
      </c>
      <c r="B705" s="5">
        <f>IFERROR(__xludf.DUMMYFUNCTION("""COMPUTED_VALUE"""),6873.0)</f>
        <v>6873</v>
      </c>
    </row>
    <row r="706">
      <c r="A706" s="5">
        <f>IFERROR(__xludf.DUMMYFUNCTION("""COMPUTED_VALUE"""),45973.64583333333)</f>
        <v>45973.64583</v>
      </c>
      <c r="B706" s="5">
        <f>IFERROR(__xludf.DUMMYFUNCTION("""COMPUTED_VALUE"""),6879.0)</f>
        <v>6879</v>
      </c>
    </row>
    <row r="707">
      <c r="A707" s="5">
        <f>IFERROR(__xludf.DUMMYFUNCTION("""COMPUTED_VALUE"""),45974.64583333333)</f>
        <v>45974.64583</v>
      </c>
      <c r="B707" s="5">
        <f>IFERROR(__xludf.DUMMYFUNCTION("""COMPUTED_VALUE"""),6855.0)</f>
        <v>6855</v>
      </c>
    </row>
    <row r="708">
      <c r="A708" s="5">
        <f>IFERROR(__xludf.DUMMYFUNCTION("""COMPUTED_VALUE"""),45975.64583333333)</f>
        <v>45975.64583</v>
      </c>
      <c r="B708" s="5">
        <f>IFERROR(__xludf.DUMMYFUNCTION("""COMPUTED_VALUE"""),6695.0)</f>
        <v>6695</v>
      </c>
    </row>
    <row r="709">
      <c r="A709" s="5">
        <f>IFERROR(__xludf.DUMMYFUNCTION("""COMPUTED_VALUE"""),45978.64583333333)</f>
        <v>45978.64583</v>
      </c>
      <c r="B709" s="5">
        <f>IFERROR(__xludf.DUMMYFUNCTION("""COMPUTED_VALUE"""),6799.0)</f>
        <v>6799</v>
      </c>
    </row>
    <row r="710">
      <c r="A710" s="5">
        <f>IFERROR(__xludf.DUMMYFUNCTION("""COMPUTED_VALUE"""),45979.64583333333)</f>
        <v>45979.64583</v>
      </c>
      <c r="B710" s="5">
        <f>IFERROR(__xludf.DUMMYFUNCTION("""COMPUTED_VALUE"""),6814.5)</f>
        <v>6814.5</v>
      </c>
    </row>
    <row r="711">
      <c r="A711" s="5">
        <f>IFERROR(__xludf.DUMMYFUNCTION("""COMPUTED_VALUE"""),45980.64583333333)</f>
        <v>45980.64583</v>
      </c>
      <c r="B711" s="5">
        <f>IFERROR(__xludf.DUMMYFUNCTION("""COMPUTED_VALUE"""),6896.5)</f>
        <v>6896.5</v>
      </c>
    </row>
    <row r="712">
      <c r="A712" s="5">
        <f>IFERROR(__xludf.DUMMYFUNCTION("""COMPUTED_VALUE"""),45981.64583333333)</f>
        <v>45981.64583</v>
      </c>
      <c r="B712" s="5">
        <f>IFERROR(__xludf.DUMMYFUNCTION("""COMPUTED_VALUE"""),7125.5)</f>
        <v>7125.5</v>
      </c>
    </row>
    <row r="713">
      <c r="A713" s="5">
        <f>IFERROR(__xludf.DUMMYFUNCTION("""COMPUTED_VALUE"""),45982.64583333333)</f>
        <v>45982.64583</v>
      </c>
      <c r="B713" s="5">
        <f>IFERROR(__xludf.DUMMYFUNCTION("""COMPUTED_VALUE"""),7134.5)</f>
        <v>7134.5</v>
      </c>
    </row>
    <row r="714">
      <c r="A714" s="5">
        <f>IFERROR(__xludf.DUMMYFUNCTION("""COMPUTED_VALUE"""),45985.64583333333)</f>
        <v>45985.64583</v>
      </c>
      <c r="B714" s="5">
        <f>IFERROR(__xludf.DUMMYFUNCTION("""COMPUTED_VALUE"""),7258.5)</f>
        <v>7258.5</v>
      </c>
    </row>
    <row r="715">
      <c r="A715" s="5">
        <f>IFERROR(__xludf.DUMMYFUNCTION("""COMPUTED_VALUE"""),45986.64583333333)</f>
        <v>45986.64583</v>
      </c>
      <c r="B715" s="5">
        <f>IFERROR(__xludf.DUMMYFUNCTION("""COMPUTED_VALUE"""),7218.5)</f>
        <v>7218.5</v>
      </c>
    </row>
    <row r="716">
      <c r="A716" s="5">
        <f>IFERROR(__xludf.DUMMYFUNCTION("""COMPUTED_VALUE"""),45987.64583333333)</f>
        <v>45987.64583</v>
      </c>
      <c r="B716" s="5">
        <f>IFERROR(__xludf.DUMMYFUNCTION("""COMPUTED_VALUE"""),7198.5)</f>
        <v>7198.5</v>
      </c>
    </row>
    <row r="717">
      <c r="A717" s="5">
        <f>IFERROR(__xludf.DUMMYFUNCTION("""COMPUTED_VALUE"""),45988.64583333333)</f>
        <v>45988.64583</v>
      </c>
      <c r="B717" s="5">
        <f>IFERROR(__xludf.DUMMYFUNCTION("""COMPUTED_VALUE"""),6999.0)</f>
        <v>6999</v>
      </c>
    </row>
    <row r="718">
      <c r="A718" s="5">
        <f>IFERROR(__xludf.DUMMYFUNCTION("""COMPUTED_VALUE"""),45989.64583333333)</f>
        <v>45989.64583</v>
      </c>
      <c r="B718" s="5">
        <f>IFERROR(__xludf.DUMMYFUNCTION("""COMPUTED_VALUE"""),7053.5)</f>
        <v>7053.5</v>
      </c>
    </row>
    <row r="719">
      <c r="A719" s="5">
        <f>IFERROR(__xludf.DUMMYFUNCTION("""COMPUTED_VALUE"""),45992.64583333333)</f>
        <v>45992.64583</v>
      </c>
      <c r="B719" s="5">
        <f>IFERROR(__xludf.DUMMYFUNCTION("""COMPUTED_VALUE"""),7125.5)</f>
        <v>7125.5</v>
      </c>
    </row>
    <row r="720">
      <c r="A720" s="5">
        <f>IFERROR(__xludf.DUMMYFUNCTION("""COMPUTED_VALUE"""),45993.64583333333)</f>
        <v>45993.64583</v>
      </c>
      <c r="B720" s="5">
        <f>IFERROR(__xludf.DUMMYFUNCTION("""COMPUTED_VALUE"""),7112.5)</f>
        <v>7112.5</v>
      </c>
    </row>
    <row r="721">
      <c r="A721" s="5">
        <f>IFERROR(__xludf.DUMMYFUNCTION("""COMPUTED_VALUE"""),45994.64583333333)</f>
        <v>45994.64583</v>
      </c>
      <c r="B721" s="5">
        <f>IFERROR(__xludf.DUMMYFUNCTION("""COMPUTED_VALUE"""),7081.5)</f>
        <v>7081.5</v>
      </c>
    </row>
    <row r="722">
      <c r="A722" s="5">
        <f>IFERROR(__xludf.DUMMYFUNCTION("""COMPUTED_VALUE"""),45995.64583333333)</f>
        <v>45995.64583</v>
      </c>
      <c r="B722" s="5">
        <f>IFERROR(__xludf.DUMMYFUNCTION("""COMPUTED_VALUE"""),7100.0)</f>
        <v>7100</v>
      </c>
    </row>
    <row r="723">
      <c r="A723" s="5">
        <f>IFERROR(__xludf.DUMMYFUNCTION("""COMPUTED_VALUE"""),45996.64583333333)</f>
        <v>45996.64583</v>
      </c>
      <c r="B723" s="5">
        <f>IFERROR(__xludf.DUMMYFUNCTION("""COMPUTED_VALUE"""),7208.0)</f>
        <v>7208</v>
      </c>
    </row>
    <row r="724">
      <c r="A724" s="5">
        <f>IFERROR(__xludf.DUMMYFUNCTION("""COMPUTED_VALUE"""),45999.64583333333)</f>
        <v>45999.64583</v>
      </c>
      <c r="B724" s="5">
        <f>IFERROR(__xludf.DUMMYFUNCTION("""COMPUTED_VALUE"""),7142.0)</f>
        <v>7142</v>
      </c>
    </row>
    <row r="725">
      <c r="A725" s="5">
        <f>IFERROR(__xludf.DUMMYFUNCTION("""COMPUTED_VALUE"""),46000.64583333333)</f>
        <v>46000.64583</v>
      </c>
      <c r="B725" s="5">
        <f>IFERROR(__xludf.DUMMYFUNCTION("""COMPUTED_VALUE"""),7123.0)</f>
        <v>7123</v>
      </c>
    </row>
    <row r="726">
      <c r="A726" s="5">
        <f>IFERROR(__xludf.DUMMYFUNCTION("""COMPUTED_VALUE"""),46001.64583333333)</f>
        <v>46001.64583</v>
      </c>
      <c r="B726" s="5">
        <f>IFERROR(__xludf.DUMMYFUNCTION("""COMPUTED_VALUE"""),7228.5)</f>
        <v>7228.5</v>
      </c>
    </row>
    <row r="727">
      <c r="A727" s="5">
        <f>IFERROR(__xludf.DUMMYFUNCTION("""COMPUTED_VALUE"""),46002.64583333333)</f>
        <v>46002.64583</v>
      </c>
      <c r="B727" s="5">
        <f>IFERROR(__xludf.DUMMYFUNCTION("""COMPUTED_VALUE"""),7256.0)</f>
        <v>7256</v>
      </c>
    </row>
    <row r="728">
      <c r="A728" s="5">
        <f>IFERROR(__xludf.DUMMYFUNCTION("""COMPUTED_VALUE"""),46003.64583333333)</f>
        <v>46003.64583</v>
      </c>
      <c r="B728" s="5">
        <f>IFERROR(__xludf.DUMMYFUNCTION("""COMPUTED_VALUE"""),7229.0)</f>
        <v>7229</v>
      </c>
    </row>
    <row r="729">
      <c r="A729" s="5">
        <f>IFERROR(__xludf.DUMMYFUNCTION("""COMPUTED_VALUE"""),46006.64583333333)</f>
        <v>46006.64583</v>
      </c>
      <c r="B729" s="5">
        <f>IFERROR(__xludf.DUMMYFUNCTION("""COMPUTED_VALUE"""),7121.5)</f>
        <v>7121.5</v>
      </c>
    </row>
    <row r="730">
      <c r="A730" s="5">
        <f>IFERROR(__xludf.DUMMYFUNCTION("""COMPUTED_VALUE"""),46007.64583333333)</f>
        <v>46007.64583</v>
      </c>
      <c r="B730" s="5">
        <f>IFERROR(__xludf.DUMMYFUNCTION("""COMPUTED_VALUE"""),7061.5)</f>
        <v>7061.5</v>
      </c>
    </row>
    <row r="731">
      <c r="A731" s="5">
        <f>IFERROR(__xludf.DUMMYFUNCTION("""COMPUTED_VALUE"""),46008.64583333333)</f>
        <v>46008.64583</v>
      </c>
      <c r="B731" s="5">
        <f>IFERROR(__xludf.DUMMYFUNCTION("""COMPUTED_VALUE"""),7134.5)</f>
        <v>7134.5</v>
      </c>
    </row>
    <row r="732">
      <c r="A732" s="5">
        <f>IFERROR(__xludf.DUMMYFUNCTION("""COMPUTED_VALUE"""),46009.64583333333)</f>
        <v>46009.64583</v>
      </c>
      <c r="B732" s="5">
        <f>IFERROR(__xludf.DUMMYFUNCTION("""COMPUTED_VALUE"""),7106.5)</f>
        <v>7106.5</v>
      </c>
    </row>
    <row r="733">
      <c r="A733" s="5">
        <f>IFERROR(__xludf.DUMMYFUNCTION("""COMPUTED_VALUE"""),46010.64583333333)</f>
        <v>46010.64583</v>
      </c>
      <c r="B733" s="5">
        <f>IFERROR(__xludf.DUMMYFUNCTION("""COMPUTED_VALUE"""),7217.0)</f>
        <v>7217</v>
      </c>
    </row>
    <row r="734">
      <c r="A734" s="5">
        <f>IFERROR(__xludf.DUMMYFUNCTION("""COMPUTED_VALUE"""),46013.64583333333)</f>
        <v>46013.64583</v>
      </c>
      <c r="B734" s="5">
        <f>IFERROR(__xludf.DUMMYFUNCTION("""COMPUTED_VALUE"""),7291.5)</f>
        <v>7291.5</v>
      </c>
    </row>
    <row r="735">
      <c r="A735" s="5">
        <f>IFERROR(__xludf.DUMMYFUNCTION("""COMPUTED_VALUE"""),46014.64583333333)</f>
        <v>46014.64583</v>
      </c>
      <c r="B735" s="5">
        <f>IFERROR(__xludf.DUMMYFUNCTION("""COMPUTED_VALUE"""),7303.0)</f>
        <v>7303</v>
      </c>
    </row>
    <row r="736">
      <c r="A736" s="5">
        <f>IFERROR(__xludf.DUMMYFUNCTION("""COMPUTED_VALUE"""),46015.64583333333)</f>
        <v>46015.64583</v>
      </c>
      <c r="B736" s="5">
        <f>IFERROR(__xludf.DUMMYFUNCTION("""COMPUTED_VALUE"""),7312.5)</f>
        <v>7312.5</v>
      </c>
    </row>
    <row r="737">
      <c r="A737" s="5">
        <f>IFERROR(__xludf.DUMMYFUNCTION("""COMPUTED_VALUE"""),46017.64583333333)</f>
        <v>46017.64583</v>
      </c>
      <c r="B737" s="5">
        <f>IFERROR(__xludf.DUMMYFUNCTION("""COMPUTED_VALUE"""),7324.0)</f>
        <v>7324</v>
      </c>
    </row>
    <row r="738">
      <c r="A738" s="5">
        <f>IFERROR(__xludf.DUMMYFUNCTION("""COMPUTED_VALUE"""),46020.64583333333)</f>
        <v>46020.64583</v>
      </c>
      <c r="B738" s="5">
        <f>IFERROR(__xludf.DUMMYFUNCTION("""COMPUTED_VALUE"""),7272.0)</f>
        <v>7272</v>
      </c>
    </row>
    <row r="739">
      <c r="A739" s="5">
        <f>IFERROR(__xludf.DUMMYFUNCTION("""COMPUTED_VALUE"""),46021.64583333333)</f>
        <v>46021.64583</v>
      </c>
      <c r="B739" s="5">
        <f>IFERROR(__xludf.DUMMYFUNCTION("""COMPUTED_VALUE"""),7192.5)</f>
        <v>7192.5</v>
      </c>
    </row>
    <row r="740">
      <c r="A740" s="5">
        <f>IFERROR(__xludf.DUMMYFUNCTION("""COMPUTED_VALUE"""),46022.64583333333)</f>
        <v>46022.64583</v>
      </c>
      <c r="B740" s="5">
        <f>IFERROR(__xludf.DUMMYFUNCTION("""COMPUTED_VALUE"""),7312.5)</f>
        <v>7312.5</v>
      </c>
    </row>
    <row r="741">
      <c r="A741" s="5">
        <f>IFERROR(__xludf.DUMMYFUNCTION("""COMPUTED_VALUE"""),46023.64583333333)</f>
        <v>46023.64583</v>
      </c>
      <c r="B741" s="5">
        <f>IFERROR(__xludf.DUMMYFUNCTION("""COMPUTED_VALUE"""),7348.0)</f>
        <v>7348</v>
      </c>
    </row>
    <row r="742">
      <c r="A742" s="5">
        <f>IFERROR(__xludf.DUMMYFUNCTION("""COMPUTED_VALUE"""),46024.64583333333)</f>
        <v>46024.64583</v>
      </c>
      <c r="B742" s="5">
        <f>IFERROR(__xludf.DUMMYFUNCTION("""COMPUTED_VALUE"""),7334.5)</f>
        <v>7334.5</v>
      </c>
    </row>
    <row r="743">
      <c r="A743" s="5">
        <f>IFERROR(__xludf.DUMMYFUNCTION("""COMPUTED_VALUE"""),46027.64583333333)</f>
        <v>46027.64583</v>
      </c>
      <c r="B743" s="5">
        <f>IFERROR(__xludf.DUMMYFUNCTION("""COMPUTED_VALUE"""),7482.5)</f>
        <v>7482.5</v>
      </c>
    </row>
    <row r="744">
      <c r="A744" s="5">
        <f>IFERROR(__xludf.DUMMYFUNCTION("""COMPUTED_VALUE"""),46028.64583333333)</f>
        <v>46028.64583</v>
      </c>
      <c r="B744" s="5">
        <f>IFERROR(__xludf.DUMMYFUNCTION("""COMPUTED_VALUE"""),7522.5)</f>
        <v>7522.5</v>
      </c>
    </row>
    <row r="745">
      <c r="A745" s="5">
        <f>IFERROR(__xludf.DUMMYFUNCTION("""COMPUTED_VALUE"""),46029.64583333333)</f>
        <v>46029.64583</v>
      </c>
      <c r="B745" s="5">
        <f>IFERROR(__xludf.DUMMYFUNCTION("""COMPUTED_VALUE"""),7582.5)</f>
        <v>7582.5</v>
      </c>
    </row>
    <row r="746">
      <c r="A746" s="5">
        <f>IFERROR(__xludf.DUMMYFUNCTION("""COMPUTED_VALUE"""),46030.64583333333)</f>
        <v>46030.64583</v>
      </c>
      <c r="B746" s="5">
        <f>IFERROR(__xludf.DUMMYFUNCTION("""COMPUTED_VALUE"""),7551.0)</f>
        <v>7551</v>
      </c>
    </row>
    <row r="747">
      <c r="A747" s="5">
        <f>IFERROR(__xludf.DUMMYFUNCTION("""COMPUTED_VALUE"""),46031.64583333333)</f>
        <v>46031.64583</v>
      </c>
      <c r="B747" s="5">
        <f>IFERROR(__xludf.DUMMYFUNCTION("""COMPUTED_VALUE"""),7507.0)</f>
        <v>7507</v>
      </c>
    </row>
    <row r="748">
      <c r="A748" s="5">
        <f>IFERROR(__xludf.DUMMYFUNCTION("""COMPUTED_VALUE"""),46034.64583333333)</f>
        <v>46034.64583</v>
      </c>
      <c r="B748" s="5">
        <f>IFERROR(__xludf.DUMMYFUNCTION("""COMPUTED_VALUE"""),7436.0)</f>
        <v>7436</v>
      </c>
    </row>
    <row r="749">
      <c r="A749" s="5">
        <f>IFERROR(__xludf.DUMMYFUNCTION("""COMPUTED_VALUE"""),46035.64583333333)</f>
        <v>46035.64583</v>
      </c>
      <c r="B749" s="5">
        <f>IFERROR(__xludf.DUMMYFUNCTION("""COMPUTED_VALUE"""),7404.0)</f>
        <v>7404</v>
      </c>
    </row>
    <row r="750">
      <c r="A750" s="5">
        <f>IFERROR(__xludf.DUMMYFUNCTION("""COMPUTED_VALUE"""),46036.64583333333)</f>
        <v>46036.64583</v>
      </c>
      <c r="B750" s="5">
        <f>IFERROR(__xludf.DUMMYFUNCTION("""COMPUTED_VALUE"""),7358.0)</f>
        <v>7358</v>
      </c>
    </row>
    <row r="751">
      <c r="A751" s="5">
        <f>IFERROR(__xludf.DUMMYFUNCTION("""COMPUTED_VALUE"""),46038.64583333333)</f>
        <v>46038.64583</v>
      </c>
      <c r="B751" s="5">
        <f>IFERROR(__xludf.DUMMYFUNCTION("""COMPUTED_VALUE"""),7315.0)</f>
        <v>7315</v>
      </c>
    </row>
    <row r="752">
      <c r="A752" s="5">
        <f>IFERROR(__xludf.DUMMYFUNCTION("""COMPUTED_VALUE"""),46041.64583333333)</f>
        <v>46041.64583</v>
      </c>
      <c r="B752" s="5">
        <f>IFERROR(__xludf.DUMMYFUNCTION("""COMPUTED_VALUE"""),7323.5)</f>
        <v>7323.5</v>
      </c>
    </row>
    <row r="753">
      <c r="A753" s="5">
        <f>IFERROR(__xludf.DUMMYFUNCTION("""COMPUTED_VALUE"""),46042.64583333333)</f>
        <v>46042.64583</v>
      </c>
      <c r="B753" s="5">
        <f>IFERROR(__xludf.DUMMYFUNCTION("""COMPUTED_VALUE"""),7173.5)</f>
        <v>7173.5</v>
      </c>
    </row>
    <row r="754">
      <c r="A754" s="5">
        <f>IFERROR(__xludf.DUMMYFUNCTION("""COMPUTED_VALUE"""),46043.64583333333)</f>
        <v>46043.64583</v>
      </c>
      <c r="B754" s="5">
        <f>IFERROR(__xludf.DUMMYFUNCTION("""COMPUTED_VALUE"""),7140.0)</f>
        <v>7140</v>
      </c>
    </row>
    <row r="755">
      <c r="A755" s="5">
        <f>IFERROR(__xludf.DUMMYFUNCTION("""COMPUTED_VALUE"""),46044.64583333333)</f>
        <v>46044.64583</v>
      </c>
      <c r="B755" s="5">
        <f>IFERROR(__xludf.DUMMYFUNCTION("""COMPUTED_VALUE"""),7049.0)</f>
        <v>7049</v>
      </c>
    </row>
    <row r="756">
      <c r="A756" s="5">
        <f>IFERROR(__xludf.DUMMYFUNCTION("""COMPUTED_VALUE"""),46045.64583333333)</f>
        <v>46045.64583</v>
      </c>
      <c r="B756" s="5">
        <f>IFERROR(__xludf.DUMMYFUNCTION("""COMPUTED_VALUE"""),6973.0)</f>
        <v>6973</v>
      </c>
    </row>
    <row r="757">
      <c r="A757" s="5">
        <f>IFERROR(__xludf.DUMMYFUNCTION("""COMPUTED_VALUE"""),46049.64583333333)</f>
        <v>46049.64583</v>
      </c>
      <c r="B757" s="5">
        <f>IFERROR(__xludf.DUMMYFUNCTION("""COMPUTED_VALUE"""),7164.5)</f>
        <v>7164.5</v>
      </c>
    </row>
    <row r="758">
      <c r="A758" s="5">
        <f>IFERROR(__xludf.DUMMYFUNCTION("""COMPUTED_VALUE"""),46050.64583333333)</f>
        <v>46050.64583</v>
      </c>
      <c r="B758" s="5">
        <f>IFERROR(__xludf.DUMMYFUNCTION("""COMPUTED_VALUE"""),7071.0)</f>
        <v>7071</v>
      </c>
    </row>
    <row r="759">
      <c r="A759" s="5">
        <f>IFERROR(__xludf.DUMMYFUNCTION("""COMPUTED_VALUE"""),46051.64583333333)</f>
        <v>46051.64583</v>
      </c>
      <c r="B759" s="5">
        <f>IFERROR(__xludf.DUMMYFUNCTION("""COMPUTED_VALUE"""),7056.5)</f>
        <v>7056.5</v>
      </c>
    </row>
    <row r="760">
      <c r="A760" s="5">
        <f>IFERROR(__xludf.DUMMYFUNCTION("""COMPUTED_VALUE"""),46052.64583333333)</f>
        <v>46052.64583</v>
      </c>
      <c r="B760" s="5">
        <f>IFERROR(__xludf.DUMMYFUNCTION("""COMPUTED_VALUE"""),7122.5)</f>
        <v>7122.5</v>
      </c>
    </row>
    <row r="761">
      <c r="A761" s="5">
        <f>IFERROR(__xludf.DUMMYFUNCTION("""COMPUTED_VALUE"""),46055.64583333333)</f>
        <v>46055.64583</v>
      </c>
      <c r="B761" s="5">
        <f>IFERROR(__xludf.DUMMYFUNCTION("""COMPUTED_VALUE"""),6985.5)</f>
        <v>6985.5</v>
      </c>
    </row>
    <row r="762">
      <c r="A762" s="5">
        <f>IFERROR(__xludf.DUMMYFUNCTION("""COMPUTED_VALUE"""),46056.64583333333)</f>
        <v>46056.64583</v>
      </c>
      <c r="B762" s="5">
        <f>IFERROR(__xludf.DUMMYFUNCTION("""COMPUTED_VALUE"""),7215.0)</f>
        <v>7215</v>
      </c>
    </row>
    <row r="763">
      <c r="A763" s="5">
        <f>IFERROR(__xludf.DUMMYFUNCTION("""COMPUTED_VALUE"""),46057.64583333333)</f>
        <v>46057.64583</v>
      </c>
      <c r="B763" s="5">
        <f>IFERROR(__xludf.DUMMYFUNCTION("""COMPUTED_VALUE"""),7277.5)</f>
        <v>7277.5</v>
      </c>
    </row>
    <row r="764">
      <c r="A764" s="5">
        <f>IFERROR(__xludf.DUMMYFUNCTION("""COMPUTED_VALUE"""),46058.64583333333)</f>
        <v>46058.64583</v>
      </c>
      <c r="B764" s="5">
        <f>IFERROR(__xludf.DUMMYFUNCTION("""COMPUTED_VALUE"""),7209.5)</f>
        <v>7209.5</v>
      </c>
    </row>
    <row r="765">
      <c r="A765" s="5">
        <f>IFERROR(__xludf.DUMMYFUNCTION("""COMPUTED_VALUE"""),46059.64583333333)</f>
        <v>46059.64583</v>
      </c>
      <c r="B765" s="5">
        <f>IFERROR(__xludf.DUMMYFUNCTION("""COMPUTED_VALUE"""),7177.5)</f>
        <v>7177.5</v>
      </c>
    </row>
    <row r="766">
      <c r="A766" s="5">
        <f>IFERROR(__xludf.DUMMYFUNCTION("""COMPUTED_VALUE"""),46062.64583333333)</f>
        <v>46062.64583</v>
      </c>
      <c r="B766" s="5">
        <f>IFERROR(__xludf.DUMMYFUNCTION("""COMPUTED_VALUE"""),7195.5)</f>
        <v>7195.5</v>
      </c>
    </row>
    <row r="767">
      <c r="A767" s="5">
        <f>IFERROR(__xludf.DUMMYFUNCTION("""COMPUTED_VALUE"""),46063.64583333333)</f>
        <v>46063.64583</v>
      </c>
      <c r="B767" s="5">
        <f>IFERROR(__xludf.DUMMYFUNCTION("""COMPUTED_VALUE"""),7296.0)</f>
        <v>7296</v>
      </c>
    </row>
    <row r="768">
      <c r="A768" s="5">
        <f>IFERROR(__xludf.DUMMYFUNCTION("""COMPUTED_VALUE"""),46064.64583333333)</f>
        <v>46064.64583</v>
      </c>
      <c r="B768" s="5">
        <f>IFERROR(__xludf.DUMMYFUNCTION("""COMPUTED_VALUE"""),7771.0)</f>
        <v>7771</v>
      </c>
    </row>
    <row r="769">
      <c r="A769" s="5">
        <f>IFERROR(__xludf.DUMMYFUNCTION("""COMPUTED_VALUE"""),46065.64583333333)</f>
        <v>46065.64583</v>
      </c>
      <c r="B769" s="5">
        <f>IFERROR(__xludf.DUMMYFUNCTION("""COMPUTED_VALUE"""),7943.0)</f>
        <v>7943</v>
      </c>
    </row>
    <row r="770">
      <c r="A770" s="5">
        <f>IFERROR(__xludf.DUMMYFUNCTION("""COMPUTED_VALUE"""),46066.64583333333)</f>
        <v>46066.64583</v>
      </c>
      <c r="B770" s="5">
        <f>IFERROR(__xludf.DUMMYFUNCTION("""COMPUTED_VALUE"""),8065.0)</f>
        <v>8065</v>
      </c>
    </row>
    <row r="771">
      <c r="A771" s="5">
        <f>IFERROR(__xludf.DUMMYFUNCTION("""COMPUTED_VALUE"""),46069.64583333333)</f>
        <v>46069.64583</v>
      </c>
      <c r="B771" s="5">
        <f>IFERROR(__xludf.DUMMYFUNCTION("""COMPUTED_VALUE"""),8010.5)</f>
        <v>8010.5</v>
      </c>
    </row>
    <row r="772">
      <c r="A772" s="5">
        <f>IFERROR(__xludf.DUMMYFUNCTION("""COMPUTED_VALUE"""),46070.64583333333)</f>
        <v>46070.64583</v>
      </c>
      <c r="B772" s="5">
        <f>IFERROR(__xludf.DUMMYFUNCTION("""COMPUTED_VALUE"""),8035.0)</f>
        <v>8035</v>
      </c>
    </row>
    <row r="773">
      <c r="A773" s="5">
        <f>IFERROR(__xludf.DUMMYFUNCTION("""COMPUTED_VALUE"""),46071.64583333333)</f>
        <v>46071.64583</v>
      </c>
      <c r="B773" s="5">
        <f>IFERROR(__xludf.DUMMYFUNCTION("""COMPUTED_VALUE"""),8009.5)</f>
        <v>8009.5</v>
      </c>
    </row>
    <row r="774">
      <c r="A774" s="5">
        <f>IFERROR(__xludf.DUMMYFUNCTION("""COMPUTED_VALUE"""),46072.64583333333)</f>
        <v>46072.64583</v>
      </c>
      <c r="B774" s="5">
        <f>IFERROR(__xludf.DUMMYFUNCTION("""COMPUTED_VALUE"""),7897.0)</f>
        <v>7897</v>
      </c>
    </row>
    <row r="775">
      <c r="A775" s="5">
        <f>IFERROR(__xludf.DUMMYFUNCTION("""COMPUTED_VALUE"""),46073.64583333333)</f>
        <v>46073.64583</v>
      </c>
      <c r="B775" s="5">
        <f>IFERROR(__xludf.DUMMYFUNCTION("""COMPUTED_VALUE"""),7936.5)</f>
        <v>7936.5</v>
      </c>
    </row>
    <row r="776">
      <c r="A776" s="5">
        <f>IFERROR(__xludf.DUMMYFUNCTION("""COMPUTED_VALUE"""),46076.64583333333)</f>
        <v>46076.64583</v>
      </c>
      <c r="B776" s="5">
        <f>IFERROR(__xludf.DUMMYFUNCTION("""COMPUTED_VALUE"""),8038.5)</f>
        <v>8038.5</v>
      </c>
    </row>
    <row r="777">
      <c r="A777" s="5">
        <f>IFERROR(__xludf.DUMMYFUNCTION("""COMPUTED_VALUE"""),46077.64583333333)</f>
        <v>46077.64583</v>
      </c>
      <c r="B777" s="5">
        <f>IFERROR(__xludf.DUMMYFUNCTION("""COMPUTED_VALUE"""),7929.0)</f>
        <v>7929</v>
      </c>
    </row>
    <row r="778">
      <c r="A778" s="5">
        <f>IFERROR(__xludf.DUMMYFUNCTION("""COMPUTED_VALUE"""),46078.64583333333)</f>
        <v>46078.64583</v>
      </c>
      <c r="B778" s="5">
        <f>IFERROR(__xludf.DUMMYFUNCTION("""COMPUTED_VALUE"""),8008.0)</f>
        <v>8008</v>
      </c>
    </row>
    <row r="779">
      <c r="A779" s="5">
        <f>IFERROR(__xludf.DUMMYFUNCTION("""COMPUTED_VALUE"""),46079.64583333333)</f>
        <v>46079.64583</v>
      </c>
      <c r="B779" s="5">
        <f>IFERROR(__xludf.DUMMYFUNCTION("""COMPUTED_VALUE"""),8190.0)</f>
        <v>8190</v>
      </c>
    </row>
    <row r="780">
      <c r="A780" s="5">
        <f>IFERROR(__xludf.DUMMYFUNCTION("""COMPUTED_VALUE"""),46080.64583333333)</f>
        <v>46080.64583</v>
      </c>
      <c r="B780" s="5">
        <f>IFERROR(__xludf.DUMMYFUNCTION("""COMPUTED_VALUE"""),8010.5)</f>
        <v>8010.5</v>
      </c>
    </row>
    <row r="781">
      <c r="A781" s="5">
        <f>IFERROR(__xludf.DUMMYFUNCTION("""COMPUTED_VALUE"""),46083.64583333333)</f>
        <v>46083.64583</v>
      </c>
      <c r="B781" s="5">
        <f>IFERROR(__xludf.DUMMYFUNCTION("""COMPUTED_VALUE"""),7826.0)</f>
        <v>7826</v>
      </c>
    </row>
    <row r="782">
      <c r="A782" s="5">
        <f>IFERROR(__xludf.DUMMYFUNCTION("""COMPUTED_VALUE"""),46085.64583333333)</f>
        <v>46085.64583</v>
      </c>
      <c r="B782" s="5">
        <f>IFERROR(__xludf.DUMMYFUNCTION("""COMPUTED_VALUE"""),7640.0)</f>
        <v>7640</v>
      </c>
    </row>
    <row r="783">
      <c r="A783" s="5">
        <f>IFERROR(__xludf.DUMMYFUNCTION("""COMPUTED_VALUE"""),46086.64583333333)</f>
        <v>46086.64583</v>
      </c>
      <c r="B783" s="5">
        <f>IFERROR(__xludf.DUMMYFUNCTION("""COMPUTED_VALUE"""),7755.0)</f>
        <v>7755</v>
      </c>
    </row>
    <row r="784">
      <c r="A784" s="5">
        <f>IFERROR(__xludf.DUMMYFUNCTION("""COMPUTED_VALUE"""),46087.64583333333)</f>
        <v>46087.64583</v>
      </c>
      <c r="B784" s="5">
        <f>IFERROR(__xludf.DUMMYFUNCTION("""COMPUTED_VALUE"""),7620.5)</f>
        <v>7620.5</v>
      </c>
    </row>
    <row r="785">
      <c r="A785" s="5">
        <f>IFERROR(__xludf.DUMMYFUNCTION("""COMPUTED_VALUE"""),46090.64583333333)</f>
        <v>46090.64583</v>
      </c>
      <c r="B785" s="5">
        <f>IFERROR(__xludf.DUMMYFUNCTION("""COMPUTED_VALUE"""),7266.0)</f>
        <v>7266</v>
      </c>
    </row>
    <row r="786">
      <c r="A786" s="5">
        <f>IFERROR(__xludf.DUMMYFUNCTION("""COMPUTED_VALUE"""),46091.64583333333)</f>
        <v>46091.64583</v>
      </c>
      <c r="B786" s="5">
        <f>IFERROR(__xludf.DUMMYFUNCTION("""COMPUTED_VALUE"""),7536.5)</f>
        <v>7536.5</v>
      </c>
    </row>
    <row r="787">
      <c r="A787" s="5">
        <f>IFERROR(__xludf.DUMMYFUNCTION("""COMPUTED_VALUE"""),46092.64583333333)</f>
        <v>46092.64583</v>
      </c>
      <c r="B787" s="5">
        <f>IFERROR(__xludf.DUMMYFUNCTION("""COMPUTED_VALUE"""),7253.5)</f>
        <v>7253.5</v>
      </c>
    </row>
    <row r="788">
      <c r="A788" s="5">
        <f>IFERROR(__xludf.DUMMYFUNCTION("""COMPUTED_VALUE"""),46093.64583333333)</f>
        <v>46093.64583</v>
      </c>
      <c r="B788" s="5">
        <f>IFERROR(__xludf.DUMMYFUNCTION("""COMPUTED_VALUE"""),6975.5)</f>
        <v>6975.5</v>
      </c>
    </row>
    <row r="789">
      <c r="A789" s="5">
        <f>IFERROR(__xludf.DUMMYFUNCTION("""COMPUTED_VALUE"""),46094.64583333333)</f>
        <v>46094.64583</v>
      </c>
      <c r="B789" s="5">
        <f>IFERROR(__xludf.DUMMYFUNCTION("""COMPUTED_VALUE"""),6741.0)</f>
        <v>6741</v>
      </c>
    </row>
    <row r="790">
      <c r="A790" s="5">
        <f>IFERROR(__xludf.DUMMYFUNCTION("""COMPUTED_VALUE"""),46097.64583333333)</f>
        <v>46097.64583</v>
      </c>
      <c r="B790" s="5">
        <f>IFERROR(__xludf.DUMMYFUNCTION("""COMPUTED_VALUE"""),6827.5)</f>
        <v>6827.5</v>
      </c>
    </row>
    <row r="791">
      <c r="A791" s="5">
        <f>IFERROR(__xludf.DUMMYFUNCTION("""COMPUTED_VALUE"""),46098.64583333333)</f>
        <v>46098.64583</v>
      </c>
      <c r="B791" s="5">
        <f>IFERROR(__xludf.DUMMYFUNCTION("""COMPUTED_VALUE"""),6910.0)</f>
        <v>6910</v>
      </c>
    </row>
    <row r="792">
      <c r="A792" s="5">
        <f>IFERROR(__xludf.DUMMYFUNCTION("""COMPUTED_VALUE"""),46099.64583333333)</f>
        <v>46099.64583</v>
      </c>
      <c r="B792" s="5">
        <f>IFERROR(__xludf.DUMMYFUNCTION("""COMPUTED_VALUE"""),7027.5)</f>
        <v>7027.5</v>
      </c>
    </row>
    <row r="793">
      <c r="A793" s="5">
        <f>IFERROR(__xludf.DUMMYFUNCTION("""COMPUTED_VALUE"""),46100.64583333333)</f>
        <v>46100.64583</v>
      </c>
      <c r="B793" s="5">
        <f>IFERROR(__xludf.DUMMYFUNCTION("""COMPUTED_VALUE"""),6793.0)</f>
        <v>6793</v>
      </c>
    </row>
    <row r="794">
      <c r="A794" s="5">
        <f>IFERROR(__xludf.DUMMYFUNCTION("""COMPUTED_VALUE"""),46101.64583333333)</f>
        <v>46101.64583</v>
      </c>
      <c r="B794" s="5">
        <f>IFERROR(__xludf.DUMMYFUNCTION("""COMPUTED_VALUE"""),6909.0)</f>
        <v>6909</v>
      </c>
    </row>
    <row r="795">
      <c r="A795" s="5">
        <f>IFERROR(__xludf.DUMMYFUNCTION("""COMPUTED_VALUE"""),46104.64583333333)</f>
        <v>46104.64583</v>
      </c>
      <c r="B795" s="5">
        <f>IFERROR(__xludf.DUMMYFUNCTION("""COMPUTED_VALUE"""),6681.5)</f>
        <v>6681.5</v>
      </c>
    </row>
    <row r="796">
      <c r="A796" s="5">
        <f>IFERROR(__xludf.DUMMYFUNCTION("""COMPUTED_VALUE"""),46105.64583333333)</f>
        <v>46105.64583</v>
      </c>
      <c r="B796" s="5">
        <f>IFERROR(__xludf.DUMMYFUNCTION("""COMPUTED_VALUE"""),6871.0)</f>
        <v>6871</v>
      </c>
    </row>
    <row r="797">
      <c r="A797" s="5">
        <f>IFERROR(__xludf.DUMMYFUNCTION("""COMPUTED_VALUE"""),46106.64583333333)</f>
        <v>46106.64583</v>
      </c>
      <c r="B797" s="5">
        <f>IFERROR(__xludf.DUMMYFUNCTION("""COMPUTED_VALUE"""),6992.5)</f>
        <v>6992.5</v>
      </c>
    </row>
    <row r="798">
      <c r="A798" s="5">
        <f>IFERROR(__xludf.DUMMYFUNCTION("""COMPUTED_VALUE"""),46108.64583333333)</f>
        <v>46108.64583</v>
      </c>
      <c r="B798" s="5">
        <f>IFERROR(__xludf.DUMMYFUNCTION("""COMPUTED_VALUE"""),6811.5)</f>
        <v>6811.5</v>
      </c>
    </row>
    <row r="799">
      <c r="A799" s="5">
        <f>IFERROR(__xludf.DUMMYFUNCTION("""COMPUTED_VALUE"""),46111.64583333333)</f>
        <v>46111.64583</v>
      </c>
      <c r="B799" s="5">
        <f>IFERROR(__xludf.DUMMYFUNCTION("""COMPUTED_VALUE"""),6586.0)</f>
        <v>6586</v>
      </c>
    </row>
    <row r="800">
      <c r="A800" s="5">
        <f>IFERROR(__xludf.DUMMYFUNCTION("""COMPUTED_VALUE"""),46113.64583333333)</f>
        <v>46113.64583</v>
      </c>
      <c r="B800" s="5">
        <f>IFERROR(__xludf.DUMMYFUNCTION("""COMPUTED_VALUE"""),6825.5)</f>
        <v>6825.5</v>
      </c>
    </row>
    <row r="801">
      <c r="A801" s="5">
        <f>IFERROR(__xludf.DUMMYFUNCTION("""COMPUTED_VALUE"""),46114.64583333333)</f>
        <v>46114.64583</v>
      </c>
      <c r="B801" s="5">
        <f>IFERROR(__xludf.DUMMYFUNCTION("""COMPUTED_VALUE"""),6649.5)</f>
        <v>6649.5</v>
      </c>
    </row>
    <row r="802">
      <c r="A802" s="5">
        <f>IFERROR(__xludf.DUMMYFUNCTION("""COMPUTED_VALUE"""),46118.64583333333)</f>
        <v>46118.64583</v>
      </c>
      <c r="B802" s="5">
        <f>IFERROR(__xludf.DUMMYFUNCTION("""COMPUTED_VALUE"""),6596.0)</f>
        <v>6596</v>
      </c>
    </row>
    <row r="803">
      <c r="A803" s="5">
        <f>IFERROR(__xludf.DUMMYFUNCTION("""COMPUTED_VALUE"""),46119.64583333333)</f>
        <v>46119.64583</v>
      </c>
      <c r="B803" s="5">
        <f>IFERROR(__xludf.DUMMYFUNCTION("""COMPUTED_VALUE"""),6605.5)</f>
        <v>6605.5</v>
      </c>
    </row>
    <row r="804">
      <c r="A804" s="5">
        <f>IFERROR(__xludf.DUMMYFUNCTION("""COMPUTED_VALUE"""),46120.64583333333)</f>
        <v>46120.64583</v>
      </c>
      <c r="B804" s="5">
        <f>IFERROR(__xludf.DUMMYFUNCTION("""COMPUTED_VALUE"""),7131.0)</f>
        <v>7131</v>
      </c>
    </row>
    <row r="805">
      <c r="A805" s="5">
        <f>IFERROR(__xludf.DUMMYFUNCTION("""COMPUTED_VALUE"""),46121.64583333333)</f>
        <v>46121.64583</v>
      </c>
      <c r="B805" s="5">
        <f>IFERROR(__xludf.DUMMYFUNCTION("""COMPUTED_VALUE"""),7147.5)</f>
        <v>7147.5</v>
      </c>
    </row>
    <row r="806">
      <c r="A806" s="5">
        <f>IFERROR(__xludf.DUMMYFUNCTION("""COMPUTED_VALUE"""),46122.64583333333)</f>
        <v>46122.64583</v>
      </c>
      <c r="B806" s="5">
        <f>IFERROR(__xludf.DUMMYFUNCTION("""COMPUTED_VALUE"""),7424.0)</f>
        <v>7424</v>
      </c>
    </row>
    <row r="807">
      <c r="A807" s="5">
        <f>IFERROR(__xludf.DUMMYFUNCTION("""COMPUTED_VALUE"""),46125.64583333333)</f>
        <v>46125.64583</v>
      </c>
      <c r="B807" s="5">
        <f>IFERROR(__xludf.DUMMYFUNCTION("""COMPUTED_VALUE"""),7050.0)</f>
        <v>7050</v>
      </c>
    </row>
    <row r="808">
      <c r="A808" s="5">
        <f>IFERROR(__xludf.DUMMYFUNCTION("""COMPUTED_VALUE"""),46127.64583333333)</f>
        <v>46127.64583</v>
      </c>
      <c r="B808" s="5">
        <f>IFERROR(__xludf.DUMMYFUNCTION("""COMPUTED_VALUE"""),7128.0)</f>
        <v>7128</v>
      </c>
    </row>
    <row r="809">
      <c r="A809" s="5">
        <f>IFERROR(__xludf.DUMMYFUNCTION("""COMPUTED_VALUE"""),46128.64583333333)</f>
        <v>46128.64583</v>
      </c>
      <c r="B809" s="5">
        <f>IFERROR(__xludf.DUMMYFUNCTION("""COMPUTED_VALUE"""),7131.0)</f>
        <v>7131</v>
      </c>
    </row>
    <row r="810">
      <c r="A810" s="5">
        <f>IFERROR(__xludf.DUMMYFUNCTION("""COMPUTED_VALUE"""),46129.64583333333)</f>
        <v>46129.64583</v>
      </c>
      <c r="B810" s="5">
        <f>IFERROR(__xludf.DUMMYFUNCTION("""COMPUTED_VALUE"""),7189.5)</f>
        <v>7189.5</v>
      </c>
    </row>
    <row r="811">
      <c r="A811" s="5">
        <f>IFERROR(__xludf.DUMMYFUNCTION("""COMPUTED_VALUE"""),46132.64583333333)</f>
        <v>46132.64583</v>
      </c>
      <c r="B811" s="5">
        <f>IFERROR(__xludf.DUMMYFUNCTION("""COMPUTED_VALUE"""),7243.0)</f>
        <v>7243</v>
      </c>
    </row>
    <row r="812">
      <c r="A812" s="5">
        <f>IFERROR(__xludf.DUMMYFUNCTION("""COMPUTED_VALUE"""),46133.64583333333)</f>
        <v>46133.64583</v>
      </c>
      <c r="B812" s="5">
        <f>IFERROR(__xludf.DUMMYFUNCTION("""COMPUTED_VALUE"""),7240.5)</f>
        <v>7240.5</v>
      </c>
    </row>
    <row r="813">
      <c r="A813" s="5">
        <f>IFERROR(__xludf.DUMMYFUNCTION("""COMPUTED_VALUE"""),46134.64583333333)</f>
        <v>46134.64583</v>
      </c>
      <c r="B813" s="5">
        <f>IFERROR(__xludf.DUMMYFUNCTION("""COMPUTED_VALUE"""),7230.0)</f>
        <v>7230</v>
      </c>
    </row>
    <row r="814">
      <c r="A814" s="5">
        <f>IFERROR(__xludf.DUMMYFUNCTION("""COMPUTED_VALUE"""),46135.64583333333)</f>
        <v>46135.64583</v>
      </c>
      <c r="B814" s="5">
        <f>IFERROR(__xludf.DUMMYFUNCTION("""COMPUTED_VALUE"""),7092.5)</f>
        <v>7092.5</v>
      </c>
    </row>
    <row r="815">
      <c r="A815" s="5">
        <f>IFERROR(__xludf.DUMMYFUNCTION("""COMPUTED_VALUE"""),46136.64583333333)</f>
        <v>46136.64583</v>
      </c>
      <c r="B815" s="5">
        <f>IFERROR(__xludf.DUMMYFUNCTION("""COMPUTED_VALUE"""),7111.5)</f>
        <v>7111.5</v>
      </c>
    </row>
    <row r="816">
      <c r="A816" s="5">
        <f>IFERROR(__xludf.DUMMYFUNCTION("""COMPUTED_VALUE"""),46139.64583333333)</f>
        <v>46139.64583</v>
      </c>
      <c r="B816" s="5">
        <f>IFERROR(__xludf.DUMMYFUNCTION("""COMPUTED_VALUE"""),7174.0)</f>
        <v>7174</v>
      </c>
    </row>
    <row r="817">
      <c r="A817" s="5">
        <f>IFERROR(__xludf.DUMMYFUNCTION("""COMPUTED_VALUE"""),46140.64583333333)</f>
        <v>46140.64583</v>
      </c>
      <c r="B817" s="5">
        <f>IFERROR(__xludf.DUMMYFUNCTION("""COMPUTED_VALUE"""),7071.5)</f>
        <v>7071.5</v>
      </c>
    </row>
    <row r="818">
      <c r="A818" s="5">
        <f>IFERROR(__xludf.DUMMYFUNCTION("""COMPUTED_VALUE"""),46141.64583333333)</f>
        <v>46141.64583</v>
      </c>
      <c r="B818" s="5">
        <f>IFERROR(__xludf.DUMMYFUNCTION("""COMPUTED_VALUE"""),7189.5)</f>
        <v>7189.5</v>
      </c>
    </row>
    <row r="819">
      <c r="A819" s="5">
        <f>IFERROR(__xludf.DUMMYFUNCTION("""COMPUTED_VALUE"""),46142.64583333333)</f>
        <v>46142.64583</v>
      </c>
      <c r="B819" s="5">
        <f>IFERROR(__xludf.DUMMYFUNCTION("""COMPUTED_VALUE"""),7109.0)</f>
        <v>7109</v>
      </c>
    </row>
    <row r="820">
      <c r="A820" s="5">
        <f>IFERROR(__xludf.DUMMYFUNCTION("""COMPUTED_VALUE"""),46146.64583333333)</f>
        <v>46146.64583</v>
      </c>
      <c r="B820" s="5">
        <f>IFERROR(__xludf.DUMMYFUNCTION("""COMPUTED_VALUE"""),7329.0)</f>
        <v>7329</v>
      </c>
    </row>
    <row r="821">
      <c r="A821" s="5">
        <f>IFERROR(__xludf.DUMMYFUNCTION("""COMPUTED_VALUE"""),46147.64583333333)</f>
        <v>46147.64583</v>
      </c>
      <c r="B821" s="5">
        <f>IFERROR(__xludf.DUMMYFUNCTION("""COMPUTED_VALUE"""),7301.5)</f>
        <v>7301.5</v>
      </c>
    </row>
    <row r="822">
      <c r="A822" s="5">
        <f>IFERROR(__xludf.DUMMYFUNCTION("""COMPUTED_VALUE"""),46148.64583333333)</f>
        <v>46148.64583</v>
      </c>
      <c r="B822" s="5">
        <f>IFERROR(__xludf.DUMMYFUNCTION("""COMPUTED_VALUE"""),7310.5)</f>
        <v>7310.5</v>
      </c>
    </row>
    <row r="823">
      <c r="A823" s="5">
        <f>IFERROR(__xludf.DUMMYFUNCTION("""COMPUTED_VALUE"""),46149.64583333333)</f>
        <v>46149.64583</v>
      </c>
      <c r="B823" s="5">
        <f>IFERROR(__xludf.DUMMYFUNCTION("""COMPUTED_VALUE"""),7327.5)</f>
        <v>7327.5</v>
      </c>
    </row>
    <row r="824">
      <c r="A824" s="5">
        <f>IFERROR(__xludf.DUMMYFUNCTION("""COMPUTED_VALUE"""),46150.64583333333)</f>
        <v>46150.64583</v>
      </c>
      <c r="B824" s="5">
        <f>IFERROR(__xludf.DUMMYFUNCTION("""COMPUTED_VALUE"""),7302.5)</f>
        <v>7302.5</v>
      </c>
    </row>
    <row r="825">
      <c r="A825" s="5">
        <f>IFERROR(__xludf.DUMMYFUNCTION("""COMPUTED_VALUE"""),46153.64583333333)</f>
        <v>46153.64583</v>
      </c>
      <c r="B825" s="5">
        <f>IFERROR(__xludf.DUMMYFUNCTION("""COMPUTED_VALUE"""),7202.5)</f>
        <v>7202.5</v>
      </c>
    </row>
    <row r="826">
      <c r="A826" s="5">
        <f>IFERROR(__xludf.DUMMYFUNCTION("""COMPUTED_VALUE"""),46154.64583333333)</f>
        <v>46154.64583</v>
      </c>
      <c r="B826" s="5">
        <f>IFERROR(__xludf.DUMMYFUNCTION("""COMPUTED_VALUE"""),7126.0)</f>
        <v>7126</v>
      </c>
    </row>
    <row r="827">
      <c r="A827" s="5">
        <f>IFERROR(__xludf.DUMMYFUNCTION("""COMPUTED_VALUE"""),46155.64583333333)</f>
        <v>46155.64583</v>
      </c>
      <c r="B827" s="5">
        <f>IFERROR(__xludf.DUMMYFUNCTION("""COMPUTED_VALUE"""),6971.5)</f>
        <v>6971.5</v>
      </c>
    </row>
    <row r="828">
      <c r="A828" s="5">
        <f>IFERROR(__xludf.DUMMYFUNCTION("""COMPUTED_VALUE"""),46156.64583333333)</f>
        <v>46156.64583</v>
      </c>
      <c r="B828" s="5">
        <f>IFERROR(__xludf.DUMMYFUNCTION("""COMPUTED_VALUE"""),7034.0)</f>
        <v>7034</v>
      </c>
    </row>
    <row r="829">
      <c r="A829" s="5">
        <f>IFERROR(__xludf.DUMMYFUNCTION("""COMPUTED_VALUE"""),46157.64583333333)</f>
        <v>46157.64583</v>
      </c>
      <c r="B829" s="5">
        <f>IFERROR(__xludf.DUMMYFUNCTION("""COMPUTED_VALUE"""),7014.5)</f>
        <v>7014.5</v>
      </c>
    </row>
    <row r="830">
      <c r="A830" s="5">
        <f>IFERROR(__xludf.DUMMYFUNCTION("""COMPUTED_VALUE"""),46160.64583333333)</f>
        <v>46160.64583</v>
      </c>
      <c r="B830" s="5">
        <f>IFERROR(__xludf.DUMMYFUNCTION("""COMPUTED_VALUE"""),6913.0)</f>
        <v>6913</v>
      </c>
    </row>
    <row r="831">
      <c r="A831" s="5">
        <f>IFERROR(__xludf.DUMMYFUNCTION("""COMPUTED_VALUE"""),46161.64583333333)</f>
        <v>46161.64583</v>
      </c>
      <c r="B831" s="5">
        <f>IFERROR(__xludf.DUMMYFUNCTION("""COMPUTED_VALUE"""),6882.5)</f>
        <v>6882.5</v>
      </c>
    </row>
    <row r="832">
      <c r="A832" s="5">
        <f>IFERROR(__xludf.DUMMYFUNCTION("""COMPUTED_VALUE"""),46162.64583333333)</f>
        <v>46162.64583</v>
      </c>
      <c r="B832" s="5">
        <f>IFERROR(__xludf.DUMMYFUNCTION("""COMPUTED_VALUE"""),6849.5)</f>
        <v>6849.5</v>
      </c>
    </row>
    <row r="833">
      <c r="A833" s="5">
        <f>IFERROR(__xludf.DUMMYFUNCTION("""COMPUTED_VALUE"""),46163.64583333333)</f>
        <v>46163.64583</v>
      </c>
      <c r="B833" s="5">
        <f>IFERROR(__xludf.DUMMYFUNCTION("""COMPUTED_VALUE"""),6892.0)</f>
        <v>6892</v>
      </c>
    </row>
    <row r="834">
      <c r="A834" s="5">
        <f>IFERROR(__xludf.DUMMYFUNCTION("""COMPUTED_VALUE"""),46164.64583333333)</f>
        <v>46164.64583</v>
      </c>
      <c r="B834" s="5">
        <f>IFERROR(__xludf.DUMMYFUNCTION("""COMPUTED_VALUE"""),6981.5)</f>
        <v>6981.5</v>
      </c>
    </row>
    <row r="835">
      <c r="A835" s="5">
        <f>IFERROR(__xludf.DUMMYFUNCTION("""COMPUTED_VALUE"""),46167.64583333333)</f>
        <v>46167.64583</v>
      </c>
      <c r="B835" s="5">
        <f>IFERROR(__xludf.DUMMYFUNCTION("""COMPUTED_VALUE"""),7414.0)</f>
        <v>7414</v>
      </c>
    </row>
    <row r="836">
      <c r="A836" s="5">
        <f>IFERROR(__xludf.DUMMYFUNCTION("""COMPUTED_VALUE"""),46168.64583333333)</f>
        <v>46168.64583</v>
      </c>
      <c r="B836" s="5">
        <f>IFERROR(__xludf.DUMMYFUNCTION("""COMPUTED_VALUE"""),7376.0)</f>
        <v>7376</v>
      </c>
    </row>
    <row r="837">
      <c r="A837" s="5">
        <f>IFERROR(__xludf.DUMMYFUNCTION("""COMPUTED_VALUE"""),46169.64583333333)</f>
        <v>46169.64583</v>
      </c>
      <c r="B837" s="5">
        <f>IFERROR(__xludf.DUMMYFUNCTION("""COMPUTED_VALUE"""),7419.0)</f>
        <v>7419</v>
      </c>
    </row>
    <row r="838">
      <c r="A838" s="5">
        <f>IFERROR(__xludf.DUMMYFUNCTION("""COMPUTED_VALUE"""),46171.64583333333)</f>
        <v>46171.64583</v>
      </c>
      <c r="B838" s="5">
        <f>IFERROR(__xludf.DUMMYFUNCTION("""COMPUTED_VALUE"""),7177.0)</f>
        <v>7177</v>
      </c>
    </row>
    <row r="839">
      <c r="A839" s="5">
        <f>IFERROR(__xludf.DUMMYFUNCTION("""COMPUTED_VALUE"""),46174.64583333333)</f>
        <v>46174.64583</v>
      </c>
      <c r="B839" s="5">
        <f>IFERROR(__xludf.DUMMYFUNCTION("""COMPUTED_VALUE"""),7100.5)</f>
        <v>7100.5</v>
      </c>
    </row>
    <row r="840">
      <c r="A840" s="5">
        <f>IFERROR(__xludf.DUMMYFUNCTION("""COMPUTED_VALUE"""),46175.64583333333)</f>
        <v>46175.64583</v>
      </c>
      <c r="B840" s="5">
        <f>IFERROR(__xludf.DUMMYFUNCTION("""COMPUTED_VALUE"""),7141.5)</f>
        <v>7141.5</v>
      </c>
    </row>
    <row r="841">
      <c r="A841" s="5">
        <f>IFERROR(__xludf.DUMMYFUNCTION("""COMPUTED_VALUE"""),46176.64583333333)</f>
        <v>46176.64583</v>
      </c>
      <c r="B841" s="5">
        <f>IFERROR(__xludf.DUMMYFUNCTION("""COMPUTED_VALUE"""),7130.0)</f>
        <v>7130</v>
      </c>
    </row>
    <row r="842">
      <c r="A842" s="5">
        <f>IFERROR(__xludf.DUMMYFUNCTION("""COMPUTED_VALUE"""),46177.64583333333)</f>
        <v>46177.64583</v>
      </c>
      <c r="B842" s="5">
        <f>IFERROR(__xludf.DUMMYFUNCTION("""COMPUTED_VALUE"""),7110.0)</f>
        <v>7110</v>
      </c>
    </row>
    <row r="843">
      <c r="A843" s="5">
        <f>IFERROR(__xludf.DUMMYFUNCTION("""COMPUTED_VALUE"""),46178.64583333333)</f>
        <v>46178.64583</v>
      </c>
      <c r="B843" s="5">
        <f>IFERROR(__xludf.DUMMYFUNCTION("""COMPUTED_VALUE"""),7070.0)</f>
        <v>7070</v>
      </c>
    </row>
    <row r="844">
      <c r="A844" s="5">
        <f>IFERROR(__xludf.DUMMYFUNCTION("""COMPUTED_VALUE"""),46181.64583333333)</f>
        <v>46181.64583</v>
      </c>
      <c r="B844" s="5">
        <f>IFERROR(__xludf.DUMMYFUNCTION("""COMPUTED_VALUE"""),7050.0)</f>
        <v>7050</v>
      </c>
    </row>
    <row r="845">
      <c r="A845" s="5">
        <f>IFERROR(__xludf.DUMMYFUNCTION("""COMPUTED_VALUE"""),46182.64583333333)</f>
        <v>46182.64583</v>
      </c>
      <c r="B845" s="5">
        <f>IFERROR(__xludf.DUMMYFUNCTION("""COMPUTED_VALUE"""),7203.0)</f>
        <v>7203</v>
      </c>
    </row>
    <row r="846">
      <c r="A846" s="5">
        <f>IFERROR(__xludf.DUMMYFUNCTION("""COMPUTED_VALUE"""),46183.64583333333)</f>
        <v>46183.64583</v>
      </c>
      <c r="B846" s="5">
        <f>IFERROR(__xludf.DUMMYFUNCTION("""COMPUTED_VALUE"""),7219.5)</f>
        <v>7219.5</v>
      </c>
    </row>
    <row r="847">
      <c r="A847" s="5">
        <f>IFERROR(__xludf.DUMMYFUNCTION("""COMPUTED_VALUE"""),46184.64583333333)</f>
        <v>46184.64583</v>
      </c>
      <c r="B847" s="5">
        <f>IFERROR(__xludf.DUMMYFUNCTION("""COMPUTED_VALUE"""),7179.5)</f>
        <v>7179.5</v>
      </c>
    </row>
    <row r="848">
      <c r="A848" s="5">
        <f>IFERROR(__xludf.DUMMYFUNCTION("""COMPUTED_VALUE"""),46185.64583333333)</f>
        <v>46185.64583</v>
      </c>
      <c r="B848" s="5">
        <f>IFERROR(__xludf.DUMMYFUNCTION("""COMPUTED_VALUE"""),7312.0)</f>
        <v>7312</v>
      </c>
    </row>
    <row r="849">
      <c r="A849" s="5">
        <f>IFERROR(__xludf.DUMMYFUNCTION("""COMPUTED_VALUE"""),46188.64583333333)</f>
        <v>46188.64583</v>
      </c>
      <c r="B849" s="5">
        <f>IFERROR(__xludf.DUMMYFUNCTION("""COMPUTED_VALUE"""),7624.5)</f>
        <v>7624.5</v>
      </c>
    </row>
    <row r="850">
      <c r="A850" s="5">
        <f>IFERROR(__xludf.DUMMYFUNCTION("""COMPUTED_VALUE"""),46189.64583333333)</f>
        <v>46189.64583</v>
      </c>
      <c r="B850" s="5">
        <f>IFERROR(__xludf.DUMMYFUNCTION("""COMPUTED_VALUE"""),7560.5)</f>
        <v>7560.5</v>
      </c>
    </row>
    <row r="851">
      <c r="A851" s="5">
        <f>IFERROR(__xludf.DUMMYFUNCTION("""COMPUTED_VALUE"""),46190.64583333333)</f>
        <v>46190.64583</v>
      </c>
      <c r="B851" s="5">
        <f>IFERROR(__xludf.DUMMYFUNCTION("""COMPUTED_VALUE"""),7509.0)</f>
        <v>7509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45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IFERROR(__xludf.DUMMYFUNCTION("""COMPUTED_VALUE"""),4454.35)</f>
        <v>4454.35</v>
      </c>
    </row>
    <row r="4">
      <c r="A4" s="4">
        <f>IFERROR(__xludf.DUMMYFUNCTION("""COMPUTED_VALUE"""),44929.64583333333)</f>
        <v>44929.64583</v>
      </c>
      <c r="B4" s="5">
        <f>IFERROR(__xludf.DUMMYFUNCTION("""COMPUTED_VALUE"""),4490.9)</f>
        <v>4490.9</v>
      </c>
    </row>
    <row r="5">
      <c r="A5" s="4">
        <f>IFERROR(__xludf.DUMMYFUNCTION("""COMPUTED_VALUE"""),44930.64583333333)</f>
        <v>44930.64583</v>
      </c>
      <c r="B5" s="5">
        <f>IFERROR(__xludf.DUMMYFUNCTION("""COMPUTED_VALUE"""),4433.3)</f>
        <v>4433.3</v>
      </c>
    </row>
    <row r="6">
      <c r="A6" s="4">
        <f>IFERROR(__xludf.DUMMYFUNCTION("""COMPUTED_VALUE"""),44931.64583333333)</f>
        <v>44931.64583</v>
      </c>
      <c r="B6" s="5">
        <f>IFERROR(__xludf.DUMMYFUNCTION("""COMPUTED_VALUE"""),4429.05)</f>
        <v>4429.05</v>
      </c>
    </row>
    <row r="7">
      <c r="A7" s="4">
        <f>IFERROR(__xludf.DUMMYFUNCTION("""COMPUTED_VALUE"""),44932.64583333333)</f>
        <v>44932.64583</v>
      </c>
      <c r="B7" s="5">
        <f>IFERROR(__xludf.DUMMYFUNCTION("""COMPUTED_VALUE"""),4387.45)</f>
        <v>4387.45</v>
      </c>
    </row>
    <row r="8">
      <c r="A8" s="4">
        <f>IFERROR(__xludf.DUMMYFUNCTION("""COMPUTED_VALUE"""),44935.64583333333)</f>
        <v>44935.64583</v>
      </c>
      <c r="B8" s="5">
        <f>IFERROR(__xludf.DUMMYFUNCTION("""COMPUTED_VALUE"""),4407.7)</f>
        <v>4407.7</v>
      </c>
    </row>
    <row r="9">
      <c r="A9" s="4">
        <f>IFERROR(__xludf.DUMMYFUNCTION("""COMPUTED_VALUE"""),44936.64583333333)</f>
        <v>44936.64583</v>
      </c>
      <c r="B9" s="5">
        <f>IFERROR(__xludf.DUMMYFUNCTION("""COMPUTED_VALUE"""),4466.65)</f>
        <v>4466.65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IFERROR(__xludf.DUMMYFUNCTION("""COMPUTED_VALUE"""),4360.6)</f>
        <v>4360.6</v>
      </c>
    </row>
    <row r="11">
      <c r="A11" s="4">
        <f>IFERROR(__xludf.DUMMYFUNCTION("""COMPUTED_VALUE"""),44938.64583333333)</f>
        <v>44938.64583</v>
      </c>
      <c r="B11" s="5">
        <f>IFERROR(__xludf.DUMMYFUNCTION("""COMPUTED_VALUE"""),4359.75)</f>
        <v>4359.75</v>
      </c>
    </row>
    <row r="12">
      <c r="A12" s="4">
        <f>IFERROR(__xludf.DUMMYFUNCTION("""COMPUTED_VALUE"""),44939.64583333333)</f>
        <v>44939.64583</v>
      </c>
      <c r="B12" s="5">
        <f>IFERROR(__xludf.DUMMYFUNCTION("""COMPUTED_VALUE"""),4335.55)</f>
        <v>4335.55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IFERROR(__xludf.DUMMYFUNCTION("""COMPUTED_VALUE"""),4294.65)</f>
        <v>4294.65</v>
      </c>
    </row>
    <row r="14">
      <c r="A14" s="4">
        <f>IFERROR(__xludf.DUMMYFUNCTION("""COMPUTED_VALUE"""),44943.64583333333)</f>
        <v>44943.64583</v>
      </c>
      <c r="B14" s="5">
        <f>IFERROR(__xludf.DUMMYFUNCTION("""COMPUTED_VALUE"""),4322.85)</f>
        <v>4322.85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IFERROR(__xludf.DUMMYFUNCTION("""COMPUTED_VALUE"""),4339.8)</f>
        <v>4339.8</v>
      </c>
    </row>
    <row r="16">
      <c r="A16" s="4">
        <f>IFERROR(__xludf.DUMMYFUNCTION("""COMPUTED_VALUE"""),44945.64583333333)</f>
        <v>44945.64583</v>
      </c>
      <c r="B16" s="5">
        <f>IFERROR(__xludf.DUMMYFUNCTION("""COMPUTED_VALUE"""),4318.15)</f>
        <v>4318.15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IFERROR(__xludf.DUMMYFUNCTION("""COMPUTED_VALUE"""),4285.25)</f>
        <v>4285.25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IFERROR(__xludf.DUMMYFUNCTION("""COMPUTED_VALUE"""),4335.45)</f>
        <v>4335.45</v>
      </c>
    </row>
    <row r="19">
      <c r="A19" s="4">
        <f>IFERROR(__xludf.DUMMYFUNCTION("""COMPUTED_VALUE"""),44950.64583333333)</f>
        <v>44950.64583</v>
      </c>
      <c r="B19" s="5">
        <f>IFERROR(__xludf.DUMMYFUNCTION("""COMPUTED_VALUE"""),4305.0)</f>
        <v>4305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IFERROR(__xludf.DUMMYFUNCTION("""COMPUTED_VALUE"""),4224.35)</f>
        <v>4224.35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IFERROR(__xludf.DUMMYFUNCTION("""COMPUTED_VALUE"""),4244.15)</f>
        <v>4244.15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IFERROR(__xludf.DUMMYFUNCTION("""COMPUTED_VALUE"""),4237.7)</f>
        <v>4237.7</v>
      </c>
    </row>
    <row r="23">
      <c r="A23" s="4">
        <f>IFERROR(__xludf.DUMMYFUNCTION("""COMPUTED_VALUE"""),44957.64583333333)</f>
        <v>44957.64583</v>
      </c>
      <c r="B23" s="5">
        <f>IFERROR(__xludf.DUMMYFUNCTION("""COMPUTED_VALUE"""),4255.9)</f>
        <v>4255.9</v>
      </c>
    </row>
    <row r="24">
      <c r="A24" s="4">
        <f>IFERROR(__xludf.DUMMYFUNCTION("""COMPUTED_VALUE"""),44958.64583333333)</f>
        <v>44958.64583</v>
      </c>
      <c r="B24" s="5">
        <f>IFERROR(__xludf.DUMMYFUNCTION("""COMPUTED_VALUE"""),4262.65)</f>
        <v>4262.65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IFERROR(__xludf.DUMMYFUNCTION("""COMPUTED_VALUE"""),4231.5)</f>
        <v>4231.5</v>
      </c>
    </row>
    <row r="26">
      <c r="A26" s="4">
        <f>IFERROR(__xludf.DUMMYFUNCTION("""COMPUTED_VALUE"""),44960.64583333333)</f>
        <v>44960.64583</v>
      </c>
      <c r="B26" s="5">
        <f>IFERROR(__xludf.DUMMYFUNCTION("""COMPUTED_VALUE"""),4251.6)</f>
        <v>4251.6</v>
      </c>
    </row>
    <row r="27">
      <c r="A27" s="4">
        <f>IFERROR(__xludf.DUMMYFUNCTION("""COMPUTED_VALUE"""),44963.64583333333)</f>
        <v>44963.64583</v>
      </c>
      <c r="B27" s="5">
        <f>IFERROR(__xludf.DUMMYFUNCTION("""COMPUTED_VALUE"""),4320.7)</f>
        <v>4320.7</v>
      </c>
    </row>
    <row r="28">
      <c r="A28" s="4">
        <f>IFERROR(__xludf.DUMMYFUNCTION("""COMPUTED_VALUE"""),44964.64583333333)</f>
        <v>44964.64583</v>
      </c>
      <c r="B28" s="5">
        <f>IFERROR(__xludf.DUMMYFUNCTION("""COMPUTED_VALUE"""),4315.6)</f>
        <v>4315.6</v>
      </c>
    </row>
    <row r="29">
      <c r="A29" s="4">
        <f>IFERROR(__xludf.DUMMYFUNCTION("""COMPUTED_VALUE"""),44965.64583333333)</f>
        <v>44965.64583</v>
      </c>
      <c r="B29" s="5">
        <f>IFERROR(__xludf.DUMMYFUNCTION("""COMPUTED_VALUE"""),4391.25)</f>
        <v>4391.25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IFERROR(__xludf.DUMMYFUNCTION("""COMPUTED_VALUE"""),4389.3)</f>
        <v>4389.3</v>
      </c>
    </row>
    <row r="31">
      <c r="A31" s="4">
        <f>IFERROR(__xludf.DUMMYFUNCTION("""COMPUTED_VALUE"""),44967.64583333333)</f>
        <v>44967.64583</v>
      </c>
      <c r="B31" s="5">
        <f>IFERROR(__xludf.DUMMYFUNCTION("""COMPUTED_VALUE"""),4416.25)</f>
        <v>4416.25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IFERROR(__xludf.DUMMYFUNCTION("""COMPUTED_VALUE"""),4358.65)</f>
        <v>4358.65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IFERROR(__xludf.DUMMYFUNCTION("""COMPUTED_VALUE"""),4268.85)</f>
        <v>4268.85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IFERROR(__xludf.DUMMYFUNCTION("""COMPUTED_VALUE"""),4487.9)</f>
        <v>4487.9</v>
      </c>
    </row>
    <row r="35">
      <c r="A35" s="4">
        <f>IFERROR(__xludf.DUMMYFUNCTION("""COMPUTED_VALUE"""),44973.64583333333)</f>
        <v>44973.64583</v>
      </c>
      <c r="B35" s="5">
        <f>IFERROR(__xludf.DUMMYFUNCTION("""COMPUTED_VALUE"""),4643.15)</f>
        <v>4643.15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IFERROR(__xludf.DUMMYFUNCTION("""COMPUTED_VALUE"""),4614.7)</f>
        <v>4614.7</v>
      </c>
    </row>
    <row r="37">
      <c r="A37" s="4">
        <f>IFERROR(__xludf.DUMMYFUNCTION("""COMPUTED_VALUE"""),44977.64583333333)</f>
        <v>44977.64583</v>
      </c>
      <c r="B37" s="5">
        <f>IFERROR(__xludf.DUMMYFUNCTION("""COMPUTED_VALUE"""),4610.6)</f>
        <v>4610.6</v>
      </c>
    </row>
    <row r="38">
      <c r="A38" s="4">
        <f>IFERROR(__xludf.DUMMYFUNCTION("""COMPUTED_VALUE"""),44978.64583333333)</f>
        <v>44978.64583</v>
      </c>
      <c r="B38" s="5">
        <f>IFERROR(__xludf.DUMMYFUNCTION("""COMPUTED_VALUE"""),4502.05)</f>
        <v>4502.05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IFERROR(__xludf.DUMMYFUNCTION("""COMPUTED_VALUE"""),4449.1)</f>
        <v>4449.1</v>
      </c>
    </row>
    <row r="40">
      <c r="A40" s="4">
        <f>IFERROR(__xludf.DUMMYFUNCTION("""COMPUTED_VALUE"""),44980.64583333333)</f>
        <v>44980.64583</v>
      </c>
      <c r="B40" s="5">
        <f>IFERROR(__xludf.DUMMYFUNCTION("""COMPUTED_VALUE"""),4448.05)</f>
        <v>4448.05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IFERROR(__xludf.DUMMYFUNCTION("""COMPUTED_VALUE"""),4470.65)</f>
        <v>4470.65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IFERROR(__xludf.DUMMYFUNCTION("""COMPUTED_VALUE"""),4439.75)</f>
        <v>4439.75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IFERROR(__xludf.DUMMYFUNCTION("""COMPUTED_VALUE"""),4401.65)</f>
        <v>4401.65</v>
      </c>
    </row>
    <row r="44">
      <c r="A44" s="4">
        <f>IFERROR(__xludf.DUMMYFUNCTION("""COMPUTED_VALUE"""),44986.64583333333)</f>
        <v>44986.64583</v>
      </c>
      <c r="B44" s="5">
        <f>IFERROR(__xludf.DUMMYFUNCTION("""COMPUTED_VALUE"""),4413.8)</f>
        <v>4413.8</v>
      </c>
    </row>
    <row r="45">
      <c r="A45" s="4">
        <f>IFERROR(__xludf.DUMMYFUNCTION("""COMPUTED_VALUE"""),44987.64583333333)</f>
        <v>44987.64583</v>
      </c>
      <c r="B45" s="5">
        <f>IFERROR(__xludf.DUMMYFUNCTION("""COMPUTED_VALUE"""),4402.2)</f>
        <v>4402.2</v>
      </c>
    </row>
    <row r="46">
      <c r="A46" s="4">
        <f>IFERROR(__xludf.DUMMYFUNCTION("""COMPUTED_VALUE"""),44988.64583333333)</f>
        <v>44988.64583</v>
      </c>
      <c r="B46" s="5">
        <f>IFERROR(__xludf.DUMMYFUNCTION("""COMPUTED_VALUE"""),4408.3)</f>
        <v>4408.3</v>
      </c>
    </row>
    <row r="47">
      <c r="A47" s="4">
        <f>IFERROR(__xludf.DUMMYFUNCTION("""COMPUTED_VALUE"""),44991.64583333333)</f>
        <v>44991.64583</v>
      </c>
      <c r="B47" s="5">
        <f>IFERROR(__xludf.DUMMYFUNCTION("""COMPUTED_VALUE"""),4421.1)</f>
        <v>4421.1</v>
      </c>
    </row>
    <row r="48">
      <c r="A48" s="4">
        <f>IFERROR(__xludf.DUMMYFUNCTION("""COMPUTED_VALUE"""),44993.64583333333)</f>
        <v>44993.64583</v>
      </c>
      <c r="B48" s="5">
        <f>IFERROR(__xludf.DUMMYFUNCTION("""COMPUTED_VALUE"""),4376.05)</f>
        <v>4376.05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IFERROR(__xludf.DUMMYFUNCTION("""COMPUTED_VALUE"""),4418.15)</f>
        <v>4418.15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IFERROR(__xludf.DUMMYFUNCTION("""COMPUTED_VALUE"""),4317.25)</f>
        <v>4317.25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IFERROR(__xludf.DUMMYFUNCTION("""COMPUTED_VALUE"""),4345.0)</f>
        <v>4345</v>
      </c>
    </row>
    <row r="52">
      <c r="A52" s="4">
        <f>IFERROR(__xludf.DUMMYFUNCTION("""COMPUTED_VALUE"""),44999.64583333333)</f>
        <v>44999.64583</v>
      </c>
      <c r="B52" s="5">
        <f>IFERROR(__xludf.DUMMYFUNCTION("""COMPUTED_VALUE"""),4299.6)</f>
        <v>4299.6</v>
      </c>
    </row>
    <row r="53">
      <c r="A53" s="4">
        <f>IFERROR(__xludf.DUMMYFUNCTION("""COMPUTED_VALUE"""),45000.64583333333)</f>
        <v>45000.64583</v>
      </c>
      <c r="B53" s="5">
        <f>IFERROR(__xludf.DUMMYFUNCTION("""COMPUTED_VALUE"""),4328.8)</f>
        <v>4328.8</v>
      </c>
    </row>
    <row r="54">
      <c r="A54" s="4">
        <f>IFERROR(__xludf.DUMMYFUNCTION("""COMPUTED_VALUE"""),45001.64583333333)</f>
        <v>45001.64583</v>
      </c>
      <c r="B54" s="5">
        <f>IFERROR(__xludf.DUMMYFUNCTION("""COMPUTED_VALUE"""),4319.05)</f>
        <v>4319.05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IFERROR(__xludf.DUMMYFUNCTION("""COMPUTED_VALUE"""),4346.5)</f>
        <v>4346.5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IFERROR(__xludf.DUMMYFUNCTION("""COMPUTED_VALUE"""),4313.0)</f>
        <v>4313</v>
      </c>
    </row>
    <row r="57">
      <c r="A57" s="4">
        <f>IFERROR(__xludf.DUMMYFUNCTION("""COMPUTED_VALUE"""),45006.64583333333)</f>
        <v>45006.64583</v>
      </c>
      <c r="B57" s="5">
        <f>IFERROR(__xludf.DUMMYFUNCTION("""COMPUTED_VALUE"""),4274.0)</f>
        <v>4274</v>
      </c>
    </row>
    <row r="58">
      <c r="A58" s="4">
        <f>IFERROR(__xludf.DUMMYFUNCTION("""COMPUTED_VALUE"""),45007.64583333333)</f>
        <v>45007.64583</v>
      </c>
      <c r="B58" s="5">
        <f>IFERROR(__xludf.DUMMYFUNCTION("""COMPUTED_VALUE"""),4285.1)</f>
        <v>4285.1</v>
      </c>
    </row>
    <row r="59">
      <c r="A59" s="4">
        <f>IFERROR(__xludf.DUMMYFUNCTION("""COMPUTED_VALUE"""),45008.64583333333)</f>
        <v>45008.64583</v>
      </c>
      <c r="B59" s="5">
        <f>IFERROR(__xludf.DUMMYFUNCTION("""COMPUTED_VALUE"""),4273.05)</f>
        <v>4273.05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IFERROR(__xludf.DUMMYFUNCTION("""COMPUTED_VALUE"""),4283.35)</f>
        <v>4283.35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IFERROR(__xludf.DUMMYFUNCTION("""COMPUTED_VALUE"""),4318.1)</f>
        <v>4318.1</v>
      </c>
    </row>
    <row r="62">
      <c r="A62" s="4">
        <f>IFERROR(__xludf.DUMMYFUNCTION("""COMPUTED_VALUE"""),45013.64583333333)</f>
        <v>45013.64583</v>
      </c>
      <c r="B62" s="5">
        <f>IFERROR(__xludf.DUMMYFUNCTION("""COMPUTED_VALUE"""),4333.6)</f>
        <v>4333.6</v>
      </c>
    </row>
    <row r="63">
      <c r="A63" s="4">
        <f>IFERROR(__xludf.DUMMYFUNCTION("""COMPUTED_VALUE"""),45014.64583333333)</f>
        <v>45014.64583</v>
      </c>
      <c r="B63" s="5">
        <f>IFERROR(__xludf.DUMMYFUNCTION("""COMPUTED_VALUE"""),4363.0)</f>
        <v>4363</v>
      </c>
    </row>
    <row r="64">
      <c r="A64" s="4">
        <f>IFERROR(__xludf.DUMMYFUNCTION("""COMPUTED_VALUE"""),45016.64583333333)</f>
        <v>45016.64583</v>
      </c>
      <c r="B64" s="5">
        <f>IFERROR(__xludf.DUMMYFUNCTION("""COMPUTED_VALUE"""),4310.9)</f>
        <v>4310.9</v>
      </c>
    </row>
    <row r="65">
      <c r="A65" s="4">
        <f>IFERROR(__xludf.DUMMYFUNCTION("""COMPUTED_VALUE"""),45019.64583333333)</f>
        <v>45019.64583</v>
      </c>
      <c r="B65" s="5">
        <f>IFERROR(__xludf.DUMMYFUNCTION("""COMPUTED_VALUE"""),4234.35)</f>
        <v>4234.35</v>
      </c>
    </row>
    <row r="66">
      <c r="A66" s="4">
        <f>IFERROR(__xludf.DUMMYFUNCTION("""COMPUTED_VALUE"""),45021.64583333333)</f>
        <v>45021.64583</v>
      </c>
      <c r="B66" s="5">
        <f>IFERROR(__xludf.DUMMYFUNCTION("""COMPUTED_VALUE"""),4200.95)</f>
        <v>4200.95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IFERROR(__xludf.DUMMYFUNCTION("""COMPUTED_VALUE"""),4201.95)</f>
        <v>4201.95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IFERROR(__xludf.DUMMYFUNCTION("""COMPUTED_VALUE"""),4237.0)</f>
        <v>4237</v>
      </c>
    </row>
    <row r="69">
      <c r="A69" s="4">
        <f>IFERROR(__xludf.DUMMYFUNCTION("""COMPUTED_VALUE"""),45027.64583333333)</f>
        <v>45027.64583</v>
      </c>
      <c r="B69" s="5">
        <f>IFERROR(__xludf.DUMMYFUNCTION("""COMPUTED_VALUE"""),4271.3)</f>
        <v>4271.3</v>
      </c>
    </row>
    <row r="70">
      <c r="A70" s="4">
        <f>IFERROR(__xludf.DUMMYFUNCTION("""COMPUTED_VALUE"""),45028.64583333333)</f>
        <v>45028.64583</v>
      </c>
      <c r="B70" s="5">
        <f>IFERROR(__xludf.DUMMYFUNCTION("""COMPUTED_VALUE"""),4320.2)</f>
        <v>4320.2</v>
      </c>
    </row>
    <row r="71">
      <c r="A71" s="4">
        <f>IFERROR(__xludf.DUMMYFUNCTION("""COMPUTED_VALUE"""),45029.64583333333)</f>
        <v>45029.64583</v>
      </c>
      <c r="B71" s="5">
        <f>IFERROR(__xludf.DUMMYFUNCTION("""COMPUTED_VALUE"""),4398.3)</f>
        <v>4398.3</v>
      </c>
    </row>
    <row r="72">
      <c r="A72" s="4">
        <f>IFERROR(__xludf.DUMMYFUNCTION("""COMPUTED_VALUE"""),45033.64583333333)</f>
        <v>45033.64583</v>
      </c>
      <c r="B72" s="5">
        <f>IFERROR(__xludf.DUMMYFUNCTION("""COMPUTED_VALUE"""),4386.7)</f>
        <v>4386.7</v>
      </c>
    </row>
    <row r="73">
      <c r="A73" s="4">
        <f>IFERROR(__xludf.DUMMYFUNCTION("""COMPUTED_VALUE"""),45034.64583333333)</f>
        <v>45034.64583</v>
      </c>
      <c r="B73" s="5">
        <f>IFERROR(__xludf.DUMMYFUNCTION("""COMPUTED_VALUE"""),4338.65)</f>
        <v>4338.65</v>
      </c>
    </row>
    <row r="74">
      <c r="A74" s="4">
        <f>IFERROR(__xludf.DUMMYFUNCTION("""COMPUTED_VALUE"""),45035.64583333333)</f>
        <v>45035.64583</v>
      </c>
      <c r="B74" s="5">
        <f>IFERROR(__xludf.DUMMYFUNCTION("""COMPUTED_VALUE"""),4320.3)</f>
        <v>4320.3</v>
      </c>
    </row>
    <row r="75">
      <c r="A75" s="4">
        <f>IFERROR(__xludf.DUMMYFUNCTION("""COMPUTED_VALUE"""),45036.64583333333)</f>
        <v>45036.64583</v>
      </c>
      <c r="B75" s="5">
        <f>IFERROR(__xludf.DUMMYFUNCTION("""COMPUTED_VALUE"""),4348.4)</f>
        <v>4348.4</v>
      </c>
    </row>
    <row r="76">
      <c r="A76" s="4">
        <f>IFERROR(__xludf.DUMMYFUNCTION("""COMPUTED_VALUE"""),45037.64583333333)</f>
        <v>45037.64583</v>
      </c>
      <c r="B76" s="5">
        <f>IFERROR(__xludf.DUMMYFUNCTION("""COMPUTED_VALUE"""),4361.3)</f>
        <v>4361.3</v>
      </c>
    </row>
    <row r="77">
      <c r="A77" s="4">
        <f>IFERROR(__xludf.DUMMYFUNCTION("""COMPUTED_VALUE"""),45040.64583333333)</f>
        <v>45040.64583</v>
      </c>
      <c r="B77" s="5">
        <f>IFERROR(__xludf.DUMMYFUNCTION("""COMPUTED_VALUE"""),4399.05)</f>
        <v>4399.05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IFERROR(__xludf.DUMMYFUNCTION("""COMPUTED_VALUE"""),4416.5)</f>
        <v>4416.5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IFERROR(__xludf.DUMMYFUNCTION("""COMPUTED_VALUE"""),4410.4)</f>
        <v>4410.4</v>
      </c>
    </row>
    <row r="80">
      <c r="A80" s="4">
        <f>IFERROR(__xludf.DUMMYFUNCTION("""COMPUTED_VALUE"""),45043.64583333333)</f>
        <v>45043.64583</v>
      </c>
      <c r="B80" s="5">
        <f>IFERROR(__xludf.DUMMYFUNCTION("""COMPUTED_VALUE"""),4417.5)</f>
        <v>4417.5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IFERROR(__xludf.DUMMYFUNCTION("""COMPUTED_VALUE"""),4513.7)</f>
        <v>4513.7</v>
      </c>
    </row>
    <row r="82">
      <c r="A82" s="4">
        <f>IFERROR(__xludf.DUMMYFUNCTION("""COMPUTED_VALUE"""),45048.64583333333)</f>
        <v>45048.64583</v>
      </c>
      <c r="B82" s="5">
        <f>IFERROR(__xludf.DUMMYFUNCTION("""COMPUTED_VALUE"""),4490.8)</f>
        <v>4490.8</v>
      </c>
    </row>
    <row r="83">
      <c r="A83" s="4">
        <f>IFERROR(__xludf.DUMMYFUNCTION("""COMPUTED_VALUE"""),45049.64583333333)</f>
        <v>45049.64583</v>
      </c>
      <c r="B83" s="5">
        <f>IFERROR(__xludf.DUMMYFUNCTION("""COMPUTED_VALUE"""),4515.45)</f>
        <v>4515.45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IFERROR(__xludf.DUMMYFUNCTION("""COMPUTED_VALUE"""),4553.2)</f>
        <v>4553.2</v>
      </c>
    </row>
    <row r="85">
      <c r="A85" s="4">
        <f>IFERROR(__xludf.DUMMYFUNCTION("""COMPUTED_VALUE"""),45051.64583333333)</f>
        <v>45051.64583</v>
      </c>
      <c r="B85" s="5">
        <f>IFERROR(__xludf.DUMMYFUNCTION("""COMPUTED_VALUE"""),4602.5)</f>
        <v>4602.5</v>
      </c>
    </row>
    <row r="86">
      <c r="A86" s="4">
        <f>IFERROR(__xludf.DUMMYFUNCTION("""COMPUTED_VALUE"""),45054.64583333333)</f>
        <v>45054.64583</v>
      </c>
      <c r="B86" s="5">
        <f>IFERROR(__xludf.DUMMYFUNCTION("""COMPUTED_VALUE"""),4625.1)</f>
        <v>4625.1</v>
      </c>
    </row>
    <row r="87">
      <c r="A87" s="4">
        <f>IFERROR(__xludf.DUMMYFUNCTION("""COMPUTED_VALUE"""),45055.64583333333)</f>
        <v>45055.64583</v>
      </c>
      <c r="B87" s="5">
        <f>IFERROR(__xludf.DUMMYFUNCTION("""COMPUTED_VALUE"""),4593.05)</f>
        <v>4593.05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IFERROR(__xludf.DUMMYFUNCTION("""COMPUTED_VALUE"""),4601.3)</f>
        <v>4601.3</v>
      </c>
    </row>
    <row r="89">
      <c r="A89" s="4">
        <f>IFERROR(__xludf.DUMMYFUNCTION("""COMPUTED_VALUE"""),45057.64583333333)</f>
        <v>45057.64583</v>
      </c>
      <c r="B89" s="5">
        <f>IFERROR(__xludf.DUMMYFUNCTION("""COMPUTED_VALUE"""),4595.3)</f>
        <v>4595.3</v>
      </c>
    </row>
    <row r="90">
      <c r="A90" s="4">
        <f>IFERROR(__xludf.DUMMYFUNCTION("""COMPUTED_VALUE"""),45058.64583333333)</f>
        <v>45058.64583</v>
      </c>
      <c r="B90" s="5">
        <f>IFERROR(__xludf.DUMMYFUNCTION("""COMPUTED_VALUE"""),4605.25)</f>
        <v>4605.25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IFERROR(__xludf.DUMMYFUNCTION("""COMPUTED_VALUE"""),4625.85)</f>
        <v>4625.85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IFERROR(__xludf.DUMMYFUNCTION("""COMPUTED_VALUE"""),4555.1)</f>
        <v>4555.1</v>
      </c>
    </row>
    <row r="93">
      <c r="A93" s="4">
        <f>IFERROR(__xludf.DUMMYFUNCTION("""COMPUTED_VALUE"""),45063.64583333333)</f>
        <v>45063.64583</v>
      </c>
      <c r="B93" s="5">
        <f>IFERROR(__xludf.DUMMYFUNCTION("""COMPUTED_VALUE"""),4482.15)</f>
        <v>4482.15</v>
      </c>
    </row>
    <row r="94">
      <c r="A94" s="4">
        <f>IFERROR(__xludf.DUMMYFUNCTION("""COMPUTED_VALUE"""),45064.64583333333)</f>
        <v>45064.64583</v>
      </c>
      <c r="B94" s="5">
        <f>IFERROR(__xludf.DUMMYFUNCTION("""COMPUTED_VALUE"""),4442.0)</f>
        <v>4442</v>
      </c>
    </row>
    <row r="95">
      <c r="A95" s="4">
        <f>IFERROR(__xludf.DUMMYFUNCTION("""COMPUTED_VALUE"""),45065.64583333333)</f>
        <v>45065.64583</v>
      </c>
      <c r="B95" s="5">
        <f>IFERROR(__xludf.DUMMYFUNCTION("""COMPUTED_VALUE"""),4447.15)</f>
        <v>4447.15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IFERROR(__xludf.DUMMYFUNCTION("""COMPUTED_VALUE"""),4605.3)</f>
        <v>4605.3</v>
      </c>
    </row>
    <row r="97">
      <c r="A97" s="4">
        <f>IFERROR(__xludf.DUMMYFUNCTION("""COMPUTED_VALUE"""),45069.64583333333)</f>
        <v>45069.64583</v>
      </c>
      <c r="B97" s="5">
        <f>IFERROR(__xludf.DUMMYFUNCTION("""COMPUTED_VALUE"""),4550.4)</f>
        <v>4550.4</v>
      </c>
    </row>
    <row r="98">
      <c r="A98" s="4">
        <f>IFERROR(__xludf.DUMMYFUNCTION("""COMPUTED_VALUE"""),45070.64583333333)</f>
        <v>45070.64583</v>
      </c>
      <c r="B98" s="5">
        <f>IFERROR(__xludf.DUMMYFUNCTION("""COMPUTED_VALUE"""),4536.45)</f>
        <v>4536.45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IFERROR(__xludf.DUMMYFUNCTION("""COMPUTED_VALUE"""),4568.15)</f>
        <v>4568.15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IFERROR(__xludf.DUMMYFUNCTION("""COMPUTED_VALUE"""),4609.9)</f>
        <v>4609.9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IFERROR(__xludf.DUMMYFUNCTION("""COMPUTED_VALUE"""),4640.45)</f>
        <v>4640.45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IFERROR(__xludf.DUMMYFUNCTION("""COMPUTED_VALUE"""),4599.15)</f>
        <v>4599.15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IFERROR(__xludf.DUMMYFUNCTION("""COMPUTED_VALUE"""),4621.95)</f>
        <v>4621.95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IFERROR(__xludf.DUMMYFUNCTION("""COMPUTED_VALUE"""),4814.25)</f>
        <v>4814.25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IFERROR(__xludf.DUMMYFUNCTION("""COMPUTED_VALUE"""),4967.3)</f>
        <v>4967.3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IFERROR(__xludf.DUMMYFUNCTION("""COMPUTED_VALUE"""),4950.2)</f>
        <v>4950.2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IFERROR(__xludf.DUMMYFUNCTION("""COMPUTED_VALUE"""),4940.1)</f>
        <v>4940.1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IFERROR(__xludf.DUMMYFUNCTION("""COMPUTED_VALUE"""),5026.45)</f>
        <v>5026.45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IFERROR(__xludf.DUMMYFUNCTION("""COMPUTED_VALUE"""),4926.65)</f>
        <v>4926.65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IFERROR(__xludf.DUMMYFUNCTION("""COMPUTED_VALUE"""),4926.7)</f>
        <v>4926.7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IFERROR(__xludf.DUMMYFUNCTION("""COMPUTED_VALUE"""),4924.75)</f>
        <v>4924.75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IFERROR(__xludf.DUMMYFUNCTION("""COMPUTED_VALUE"""),4951.05)</f>
        <v>4951.05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IFERROR(__xludf.DUMMYFUNCTION("""COMPUTED_VALUE"""),5009.0)</f>
        <v>5009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IFERROR(__xludf.DUMMYFUNCTION("""COMPUTED_VALUE"""),5218.75)</f>
        <v>5218.75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IFERROR(__xludf.DUMMYFUNCTION("""COMPUTED_VALUE"""),5200.05)</f>
        <v>5200.05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IFERROR(__xludf.DUMMYFUNCTION("""COMPUTED_VALUE"""),5145.0)</f>
        <v>5145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IFERROR(__xludf.DUMMYFUNCTION("""COMPUTED_VALUE"""),5162.05)</f>
        <v>5162.05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IFERROR(__xludf.DUMMYFUNCTION("""COMPUTED_VALUE"""),5118.75)</f>
        <v>5118.75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IFERROR(__xludf.DUMMYFUNCTION("""COMPUTED_VALUE"""),5066.0)</f>
        <v>5066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IFERROR(__xludf.DUMMYFUNCTION("""COMPUTED_VALUE"""),5045.45)</f>
        <v>5045.45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IFERROR(__xludf.DUMMYFUNCTION("""COMPUTED_VALUE"""),5036.95)</f>
        <v>5036.95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IFERROR(__xludf.DUMMYFUNCTION("""COMPUTED_VALUE"""),5142.8)</f>
        <v>5142.8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IFERROR(__xludf.DUMMYFUNCTION("""COMPUTED_VALUE"""),5126.9)</f>
        <v>5126.9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IFERROR(__xludf.DUMMYFUNCTION("""COMPUTED_VALUE"""),5098.2)</f>
        <v>5098.2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IFERROR(__xludf.DUMMYFUNCTION("""COMPUTED_VALUE"""),5068.5)</f>
        <v>5068.5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IFERROR(__xludf.DUMMYFUNCTION("""COMPUTED_VALUE"""),5109.95)</f>
        <v>5109.95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IFERROR(__xludf.DUMMYFUNCTION("""COMPUTED_VALUE"""),5077.65)</f>
        <v>5077.65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IFERROR(__xludf.DUMMYFUNCTION("""COMPUTED_VALUE"""),5283.05)</f>
        <v>5283.05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IFERROR(__xludf.DUMMYFUNCTION("""COMPUTED_VALUE"""),5146.25)</f>
        <v>5146.25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IFERROR(__xludf.DUMMYFUNCTION("""COMPUTED_VALUE"""),5158.35)</f>
        <v>5158.35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IFERROR(__xludf.DUMMYFUNCTION("""COMPUTED_VALUE"""),5257.0)</f>
        <v>5257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IFERROR(__xludf.DUMMYFUNCTION("""COMPUTED_VALUE"""),5252.05)</f>
        <v>5252.05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IFERROR(__xludf.DUMMYFUNCTION("""COMPUTED_VALUE"""),5182.0)</f>
        <v>5182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IFERROR(__xludf.DUMMYFUNCTION("""COMPUTED_VALUE"""),5171.8)</f>
        <v>5171.8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IFERROR(__xludf.DUMMYFUNCTION("""COMPUTED_VALUE"""),5219.3)</f>
        <v>5219.3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IFERROR(__xludf.DUMMYFUNCTION("""COMPUTED_VALUE"""),5162.6)</f>
        <v>5162.6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IFERROR(__xludf.DUMMYFUNCTION("""COMPUTED_VALUE"""),5175.6)</f>
        <v>5175.6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IFERROR(__xludf.DUMMYFUNCTION("""COMPUTED_VALUE"""),5195.45)</f>
        <v>5195.45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IFERROR(__xludf.DUMMYFUNCTION("""COMPUTED_VALUE"""),5204.9)</f>
        <v>5204.9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IFERROR(__xludf.DUMMYFUNCTION("""COMPUTED_VALUE"""),5180.8)</f>
        <v>5180.8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IFERROR(__xludf.DUMMYFUNCTION("""COMPUTED_VALUE"""),5212.2)</f>
        <v>5212.2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IFERROR(__xludf.DUMMYFUNCTION("""COMPUTED_VALUE"""),5155.75)</f>
        <v>5155.75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IFERROR(__xludf.DUMMYFUNCTION("""COMPUTED_VALUE"""),5215.5)</f>
        <v>5215.5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IFERROR(__xludf.DUMMYFUNCTION("""COMPUTED_VALUE"""),5346.95)</f>
        <v>5346.95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IFERROR(__xludf.DUMMYFUNCTION("""COMPUTED_VALUE"""),5173.45)</f>
        <v>5173.45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IFERROR(__xludf.DUMMYFUNCTION("""COMPUTED_VALUE"""),5032.4)</f>
        <v>5032.4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IFERROR(__xludf.DUMMYFUNCTION("""COMPUTED_VALUE"""),4996.75)</f>
        <v>4996.75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IFERROR(__xludf.DUMMYFUNCTION("""COMPUTED_VALUE"""),4996.3)</f>
        <v>4996.3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IFERROR(__xludf.DUMMYFUNCTION("""COMPUTED_VALUE"""),4980.3)</f>
        <v>4980.3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IFERROR(__xludf.DUMMYFUNCTION("""COMPUTED_VALUE"""),5014.4)</f>
        <v>5014.4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IFERROR(__xludf.DUMMYFUNCTION("""COMPUTED_VALUE"""),5023.35)</f>
        <v>5023.35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IFERROR(__xludf.DUMMYFUNCTION("""COMPUTED_VALUE"""),4981.35)</f>
        <v>4981.35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IFERROR(__xludf.DUMMYFUNCTION("""COMPUTED_VALUE"""),4922.5)</f>
        <v>4922.5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IFERROR(__xludf.DUMMYFUNCTION("""COMPUTED_VALUE"""),4906.15)</f>
        <v>4906.15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IFERROR(__xludf.DUMMYFUNCTION("""COMPUTED_VALUE"""),4820.85)</f>
        <v>4820.85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IFERROR(__xludf.DUMMYFUNCTION("""COMPUTED_VALUE"""),4941.9)</f>
        <v>4941.9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IFERROR(__xludf.DUMMYFUNCTION("""COMPUTED_VALUE"""),4892.75)</f>
        <v>4892.75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IFERROR(__xludf.DUMMYFUNCTION("""COMPUTED_VALUE"""),4848.35)</f>
        <v>4848.35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IFERROR(__xludf.DUMMYFUNCTION("""COMPUTED_VALUE"""),4932.65)</f>
        <v>4932.65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IFERROR(__xludf.DUMMYFUNCTION("""COMPUTED_VALUE"""),4919.65)</f>
        <v>4919.65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IFERROR(__xludf.DUMMYFUNCTION("""COMPUTED_VALUE"""),4945.6)</f>
        <v>4945.6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IFERROR(__xludf.DUMMYFUNCTION("""COMPUTED_VALUE"""),4919.95)</f>
        <v>4919.95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IFERROR(__xludf.DUMMYFUNCTION("""COMPUTED_VALUE"""),4865.5)</f>
        <v>4865.5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IFERROR(__xludf.DUMMYFUNCTION("""COMPUTED_VALUE"""),4905.45)</f>
        <v>4905.45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IFERROR(__xludf.DUMMYFUNCTION("""COMPUTED_VALUE"""),4878.4)</f>
        <v>4878.4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IFERROR(__xludf.DUMMYFUNCTION("""COMPUTED_VALUE"""),4874.5)</f>
        <v>4874.5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IFERROR(__xludf.DUMMYFUNCTION("""COMPUTED_VALUE"""),4814.1)</f>
        <v>4814.1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IFERROR(__xludf.DUMMYFUNCTION("""COMPUTED_VALUE"""),4840.35)</f>
        <v>4840.35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IFERROR(__xludf.DUMMYFUNCTION("""COMPUTED_VALUE"""),4824.85)</f>
        <v>4824.85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IFERROR(__xludf.DUMMYFUNCTION("""COMPUTED_VALUE"""),4984.5)</f>
        <v>4984.5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IFERROR(__xludf.DUMMYFUNCTION("""COMPUTED_VALUE"""),5033.1)</f>
        <v>5033.1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IFERROR(__xludf.DUMMYFUNCTION("""COMPUTED_VALUE"""),5029.05)</f>
        <v>5029.05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IFERROR(__xludf.DUMMYFUNCTION("""COMPUTED_VALUE"""),4985.15)</f>
        <v>4985.15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IFERROR(__xludf.DUMMYFUNCTION("""COMPUTED_VALUE"""),5095.95)</f>
        <v>5095.95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IFERROR(__xludf.DUMMYFUNCTION("""COMPUTED_VALUE"""),4979.2)</f>
        <v>4979.2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IFERROR(__xludf.DUMMYFUNCTION("""COMPUTED_VALUE"""),5011.0)</f>
        <v>5011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IFERROR(__xludf.DUMMYFUNCTION("""COMPUTED_VALUE"""),5084.55)</f>
        <v>5084.55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IFERROR(__xludf.DUMMYFUNCTION("""COMPUTED_VALUE"""),5091.8)</f>
        <v>5091.8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IFERROR(__xludf.DUMMYFUNCTION("""COMPUTED_VALUE"""),5075.15)</f>
        <v>5075.15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IFERROR(__xludf.DUMMYFUNCTION("""COMPUTED_VALUE"""),5006.3)</f>
        <v>5006.3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IFERROR(__xludf.DUMMYFUNCTION("""COMPUTED_VALUE"""),5020.05)</f>
        <v>5020.05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IFERROR(__xludf.DUMMYFUNCTION("""COMPUTED_VALUE"""),4989.55)</f>
        <v>4989.55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IFERROR(__xludf.DUMMYFUNCTION("""COMPUTED_VALUE"""),5097.05)</f>
        <v>5097.05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IFERROR(__xludf.DUMMYFUNCTION("""COMPUTED_VALUE"""),5053.7)</f>
        <v>5053.7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IFERROR(__xludf.DUMMYFUNCTION("""COMPUTED_VALUE"""),5105.35)</f>
        <v>5105.35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IFERROR(__xludf.DUMMYFUNCTION("""COMPUTED_VALUE"""),5020.1)</f>
        <v>5020.1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IFERROR(__xludf.DUMMYFUNCTION("""COMPUTED_VALUE"""),5137.75)</f>
        <v>5137.75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IFERROR(__xludf.DUMMYFUNCTION("""COMPUTED_VALUE"""),5118.95)</f>
        <v>5118.95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IFERROR(__xludf.DUMMYFUNCTION("""COMPUTED_VALUE"""),5047.4)</f>
        <v>5047.4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IFERROR(__xludf.DUMMYFUNCTION("""COMPUTED_VALUE"""),5047.05)</f>
        <v>5047.05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IFERROR(__xludf.DUMMYFUNCTION("""COMPUTED_VALUE"""),5060.25)</f>
        <v>5060.25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IFERROR(__xludf.DUMMYFUNCTION("""COMPUTED_VALUE"""),5047.3)</f>
        <v>5047.3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IFERROR(__xludf.DUMMYFUNCTION("""COMPUTED_VALUE"""),5066.7)</f>
        <v>5066.7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IFERROR(__xludf.DUMMYFUNCTION("""COMPUTED_VALUE"""),5092.85)</f>
        <v>5092.85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IFERROR(__xludf.DUMMYFUNCTION("""COMPUTED_VALUE"""),4993.85)</f>
        <v>4993.85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IFERROR(__xludf.DUMMYFUNCTION("""COMPUTED_VALUE"""),5017.3)</f>
        <v>5017.3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IFERROR(__xludf.DUMMYFUNCTION("""COMPUTED_VALUE"""),5021.7)</f>
        <v>5021.7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IFERROR(__xludf.DUMMYFUNCTION("""COMPUTED_VALUE"""),5028.8)</f>
        <v>5028.8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IFERROR(__xludf.DUMMYFUNCTION("""COMPUTED_VALUE"""),4977.25)</f>
        <v>4977.25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IFERROR(__xludf.DUMMYFUNCTION("""COMPUTED_VALUE"""),4997.05)</f>
        <v>4997.05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IFERROR(__xludf.DUMMYFUNCTION("""COMPUTED_VALUE"""),4977.55)</f>
        <v>4977.55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IFERROR(__xludf.DUMMYFUNCTION("""COMPUTED_VALUE"""),4969.55)</f>
        <v>4969.55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IFERROR(__xludf.DUMMYFUNCTION("""COMPUTED_VALUE"""),4859.9)</f>
        <v>4859.9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IFERROR(__xludf.DUMMYFUNCTION("""COMPUTED_VALUE"""),4760.3)</f>
        <v>4760.3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IFERROR(__xludf.DUMMYFUNCTION("""COMPUTED_VALUE"""),4830.2)</f>
        <v>4830.2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IFERROR(__xludf.DUMMYFUNCTION("""COMPUTED_VALUE"""),4841.75)</f>
        <v>4841.75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IFERROR(__xludf.DUMMYFUNCTION("""COMPUTED_VALUE"""),4819.9)</f>
        <v>4819.9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IFERROR(__xludf.DUMMYFUNCTION("""COMPUTED_VALUE"""),4796.55)</f>
        <v>4796.55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IFERROR(__xludf.DUMMYFUNCTION("""COMPUTED_VALUE"""),4887.0)</f>
        <v>4887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IFERROR(__xludf.DUMMYFUNCTION("""COMPUTED_VALUE"""),5153.2)</f>
        <v>5153.2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IFERROR(__xludf.DUMMYFUNCTION("""COMPUTED_VALUE"""),5164.95)</f>
        <v>5164.95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IFERROR(__xludf.DUMMYFUNCTION("""COMPUTED_VALUE"""),5136.85)</f>
        <v>5136.85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IFERROR(__xludf.DUMMYFUNCTION("""COMPUTED_VALUE"""),5110.95)</f>
        <v>5110.95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IFERROR(__xludf.DUMMYFUNCTION("""COMPUTED_VALUE"""),5297.6)</f>
        <v>5297.6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IFERROR(__xludf.DUMMYFUNCTION("""COMPUTED_VALUE"""),5278.5)</f>
        <v>5278.5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IFERROR(__xludf.DUMMYFUNCTION("""COMPUTED_VALUE"""),5220.65)</f>
        <v>5220.65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IFERROR(__xludf.DUMMYFUNCTION("""COMPUTED_VALUE"""),5224.95)</f>
        <v>5224.95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IFERROR(__xludf.DUMMYFUNCTION("""COMPUTED_VALUE"""),5338.75)</f>
        <v>5338.75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IFERROR(__xludf.DUMMYFUNCTION("""COMPUTED_VALUE"""),5478.95)</f>
        <v>5478.95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IFERROR(__xludf.DUMMYFUNCTION("""COMPUTED_VALUE"""),5473.95)</f>
        <v>5473.95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IFERROR(__xludf.DUMMYFUNCTION("""COMPUTED_VALUE"""),5466.8)</f>
        <v>5466.8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IFERROR(__xludf.DUMMYFUNCTION("""COMPUTED_VALUE"""),5532.0)</f>
        <v>5532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IFERROR(__xludf.DUMMYFUNCTION("""COMPUTED_VALUE"""),5493.95)</f>
        <v>5493.95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IFERROR(__xludf.DUMMYFUNCTION("""COMPUTED_VALUE"""),5401.3)</f>
        <v>5401.3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IFERROR(__xludf.DUMMYFUNCTION("""COMPUTED_VALUE"""),5366.8)</f>
        <v>5366.8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IFERROR(__xludf.DUMMYFUNCTION("""COMPUTED_VALUE"""),5421.95)</f>
        <v>5421.95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IFERROR(__xludf.DUMMYFUNCTION("""COMPUTED_VALUE"""),5528.95)</f>
        <v>5528.95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IFERROR(__xludf.DUMMYFUNCTION("""COMPUTED_VALUE"""),5591.15)</f>
        <v>5591.15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IFERROR(__xludf.DUMMYFUNCTION("""COMPUTED_VALUE"""),5622.55)</f>
        <v>5622.55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IFERROR(__xludf.DUMMYFUNCTION("""COMPUTED_VALUE"""),5580.2)</f>
        <v>5580.2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IFERROR(__xludf.DUMMYFUNCTION("""COMPUTED_VALUE"""),5543.1)</f>
        <v>5543.1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IFERROR(__xludf.DUMMYFUNCTION("""COMPUTED_VALUE"""),5461.4)</f>
        <v>5461.4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IFERROR(__xludf.DUMMYFUNCTION("""COMPUTED_VALUE"""),5555.35)</f>
        <v>5555.35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IFERROR(__xludf.DUMMYFUNCTION("""COMPUTED_VALUE"""),5547.35)</f>
        <v>5547.35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IFERROR(__xludf.DUMMYFUNCTION("""COMPUTED_VALUE"""),5428.95)</f>
        <v>5428.95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IFERROR(__xludf.DUMMYFUNCTION("""COMPUTED_VALUE"""),5426.75)</f>
        <v>5426.75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IFERROR(__xludf.DUMMYFUNCTION("""COMPUTED_VALUE"""),5515.9)</f>
        <v>5515.9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IFERROR(__xludf.DUMMYFUNCTION("""COMPUTED_VALUE"""),5551.2)</f>
        <v>5551.2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IFERROR(__xludf.DUMMYFUNCTION("""COMPUTED_VALUE"""),5498.65)</f>
        <v>5498.65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IFERROR(__xludf.DUMMYFUNCTION("""COMPUTED_VALUE"""),5555.5)</f>
        <v>5555.5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IFERROR(__xludf.DUMMYFUNCTION("""COMPUTED_VALUE"""),5402.2)</f>
        <v>5402.2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IFERROR(__xludf.DUMMYFUNCTION("""COMPUTED_VALUE"""),5475.85)</f>
        <v>5475.85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IFERROR(__xludf.DUMMYFUNCTION("""COMPUTED_VALUE"""),5541.4)</f>
        <v>5541.4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IFERROR(__xludf.DUMMYFUNCTION("""COMPUTED_VALUE"""),5633.15)</f>
        <v>5633.15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IFERROR(__xludf.DUMMYFUNCTION("""COMPUTED_VALUE"""),5687.45)</f>
        <v>5687.45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IFERROR(__xludf.DUMMYFUNCTION("""COMPUTED_VALUE"""),5760.5)</f>
        <v>5760.5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IFERROR(__xludf.DUMMYFUNCTION("""COMPUTED_VALUE"""),5704.1)</f>
        <v>5704.1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IFERROR(__xludf.DUMMYFUNCTION("""COMPUTED_VALUE"""),5750.05)</f>
        <v>5750.05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IFERROR(__xludf.DUMMYFUNCTION("""COMPUTED_VALUE"""),5746.35)</f>
        <v>5746.35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IFERROR(__xludf.DUMMYFUNCTION("""COMPUTED_VALUE"""),5768.3)</f>
        <v>5768.3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IFERROR(__xludf.DUMMYFUNCTION("""COMPUTED_VALUE"""),5762.2)</f>
        <v>5762.2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IFERROR(__xludf.DUMMYFUNCTION("""COMPUTED_VALUE"""),5754.25)</f>
        <v>5754.25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IFERROR(__xludf.DUMMYFUNCTION("""COMPUTED_VALUE"""),5682.0)</f>
        <v>5682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IFERROR(__xludf.DUMMYFUNCTION("""COMPUTED_VALUE"""),5797.65)</f>
        <v>5797.65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IFERROR(__xludf.DUMMYFUNCTION("""COMPUTED_VALUE"""),5800.9)</f>
        <v>5800.9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IFERROR(__xludf.DUMMYFUNCTION("""COMPUTED_VALUE"""),5869.9)</f>
        <v>5869.9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IFERROR(__xludf.DUMMYFUNCTION("""COMPUTED_VALUE"""),5795.7)</f>
        <v>5795.7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IFERROR(__xludf.DUMMYFUNCTION("""COMPUTED_VALUE"""),5896.4)</f>
        <v>5896.4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IFERROR(__xludf.DUMMYFUNCTION("""COMPUTED_VALUE"""),5904.55)</f>
        <v>5904.55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IFERROR(__xludf.DUMMYFUNCTION("""COMPUTED_VALUE"""),5925.9)</f>
        <v>5925.9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IFERROR(__xludf.DUMMYFUNCTION("""COMPUTED_VALUE"""),5990.85)</f>
        <v>5990.85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IFERROR(__xludf.DUMMYFUNCTION("""COMPUTED_VALUE"""),6094.65)</f>
        <v>6094.65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IFERROR(__xludf.DUMMYFUNCTION("""COMPUTED_VALUE"""),6153.75)</f>
        <v>6153.75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IFERROR(__xludf.DUMMYFUNCTION("""COMPUTED_VALUE"""),6213.35)</f>
        <v>6213.35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IFERROR(__xludf.DUMMYFUNCTION("""COMPUTED_VALUE"""),6168.85)</f>
        <v>6168.85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IFERROR(__xludf.DUMMYFUNCTION("""COMPUTED_VALUE"""),6329.75)</f>
        <v>6329.75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IFERROR(__xludf.DUMMYFUNCTION("""COMPUTED_VALUE"""),6309.8)</f>
        <v>6309.8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IFERROR(__xludf.DUMMYFUNCTION("""COMPUTED_VALUE"""),6352.95)</f>
        <v>6352.95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IFERROR(__xludf.DUMMYFUNCTION("""COMPUTED_VALUE"""),6287.95)</f>
        <v>6287.95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IFERROR(__xludf.DUMMYFUNCTION("""COMPUTED_VALUE"""),6320.55)</f>
        <v>6320.55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IFERROR(__xludf.DUMMYFUNCTION("""COMPUTED_VALUE"""),6234.5)</f>
        <v>6234.5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IFERROR(__xludf.DUMMYFUNCTION("""COMPUTED_VALUE"""),6197.3)</f>
        <v>6197.3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IFERROR(__xludf.DUMMYFUNCTION("""COMPUTED_VALUE"""),6177.95)</f>
        <v>6177.95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IFERROR(__xludf.DUMMYFUNCTION("""COMPUTED_VALUE"""),6231.0)</f>
        <v>6231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IFERROR(__xludf.DUMMYFUNCTION("""COMPUTED_VALUE"""),6437.35)</f>
        <v>6437.35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IFERROR(__xludf.DUMMYFUNCTION("""COMPUTED_VALUE"""),6614.45)</f>
        <v>6614.45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IFERROR(__xludf.DUMMYFUNCTION("""COMPUTED_VALUE"""),6718.9)</f>
        <v>6718.9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IFERROR(__xludf.DUMMYFUNCTION("""COMPUTED_VALUE"""),6754.1)</f>
        <v>6754.1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IFERROR(__xludf.DUMMYFUNCTION("""COMPUTED_VALUE"""),6627.6)</f>
        <v>6627.6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IFERROR(__xludf.DUMMYFUNCTION("""COMPUTED_VALUE"""),6600.55)</f>
        <v>6600.55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IFERROR(__xludf.DUMMYFUNCTION("""COMPUTED_VALUE"""),6657.15)</f>
        <v>6657.15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IFERROR(__xludf.DUMMYFUNCTION("""COMPUTED_VALUE"""),6759.45)</f>
        <v>6759.45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IFERROR(__xludf.DUMMYFUNCTION("""COMPUTED_VALUE"""),6760.15)</f>
        <v>6760.15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IFERROR(__xludf.DUMMYFUNCTION("""COMPUTED_VALUE"""),6769.2)</f>
        <v>6769.2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IFERROR(__xludf.DUMMYFUNCTION("""COMPUTED_VALUE"""),6774.05)</f>
        <v>6774.05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IFERROR(__xludf.DUMMYFUNCTION("""COMPUTED_VALUE"""),6584.0)</f>
        <v>6584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IFERROR(__xludf.DUMMYFUNCTION("""COMPUTED_VALUE"""),6620.6)</f>
        <v>6620.6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IFERROR(__xludf.DUMMYFUNCTION("""COMPUTED_VALUE"""),6362.35)</f>
        <v>6362.35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IFERROR(__xludf.DUMMYFUNCTION("""COMPUTED_VALUE"""),6101.6)</f>
        <v>6101.6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IFERROR(__xludf.DUMMYFUNCTION("""COMPUTED_VALUE"""),6085.4)</f>
        <v>6085.4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IFERROR(__xludf.DUMMYFUNCTION("""COMPUTED_VALUE"""),6033.3)</f>
        <v>6033.3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IFERROR(__xludf.DUMMYFUNCTION("""COMPUTED_VALUE"""),6061.1)</f>
        <v>6061.1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IFERROR(__xludf.DUMMYFUNCTION("""COMPUTED_VALUE"""),6054.3)</f>
        <v>6054.3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IFERROR(__xludf.DUMMYFUNCTION("""COMPUTED_VALUE"""),6048.8)</f>
        <v>6048.8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IFERROR(__xludf.DUMMYFUNCTION("""COMPUTED_VALUE"""),6204.7)</f>
        <v>6204.7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IFERROR(__xludf.DUMMYFUNCTION("""COMPUTED_VALUE"""),6144.8)</f>
        <v>6144.8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IFERROR(__xludf.DUMMYFUNCTION("""COMPUTED_VALUE"""),6008.4)</f>
        <v>6008.4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IFERROR(__xludf.DUMMYFUNCTION("""COMPUTED_VALUE"""),6023.15)</f>
        <v>6023.15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IFERROR(__xludf.DUMMYFUNCTION("""COMPUTED_VALUE"""),5983.2)</f>
        <v>5983.2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IFERROR(__xludf.DUMMYFUNCTION("""COMPUTED_VALUE"""),6136.55)</f>
        <v>6136.55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IFERROR(__xludf.DUMMYFUNCTION("""COMPUTED_VALUE"""),6113.2)</f>
        <v>6113.2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IFERROR(__xludf.DUMMYFUNCTION("""COMPUTED_VALUE"""),6174.05)</f>
        <v>6174.05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IFERROR(__xludf.DUMMYFUNCTION("""COMPUTED_VALUE"""),6182.5)</f>
        <v>6182.5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IFERROR(__xludf.DUMMYFUNCTION("""COMPUTED_VALUE"""),6375.9)</f>
        <v>6375.9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IFERROR(__xludf.DUMMYFUNCTION("""COMPUTED_VALUE"""),6322.45)</f>
        <v>6322.45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IFERROR(__xludf.DUMMYFUNCTION("""COMPUTED_VALUE"""),6231.45)</f>
        <v>6231.45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IFERROR(__xludf.DUMMYFUNCTION("""COMPUTED_VALUE"""),6356.8)</f>
        <v>6356.8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IFERROR(__xludf.DUMMYFUNCTION("""COMPUTED_VALUE"""),6457.25)</f>
        <v>6457.25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IFERROR(__xludf.DUMMYFUNCTION("""COMPUTED_VALUE"""),6419.75)</f>
        <v>6419.75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IFERROR(__xludf.DUMMYFUNCTION("""COMPUTED_VALUE"""),6375.05)</f>
        <v>6375.05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IFERROR(__xludf.DUMMYFUNCTION("""COMPUTED_VALUE"""),6440.6)</f>
        <v>6440.6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IFERROR(__xludf.DUMMYFUNCTION("""COMPUTED_VALUE"""),6397.75)</f>
        <v>6397.75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IFERROR(__xludf.DUMMYFUNCTION("""COMPUTED_VALUE"""),6307.75)</f>
        <v>6307.75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IFERROR(__xludf.DUMMYFUNCTION("""COMPUTED_VALUE"""),6505.05)</f>
        <v>6505.05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IFERROR(__xludf.DUMMYFUNCTION("""COMPUTED_VALUE"""),6489.85)</f>
        <v>6489.85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IFERROR(__xludf.DUMMYFUNCTION("""COMPUTED_VALUE"""),6406.55)</f>
        <v>6406.55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IFERROR(__xludf.DUMMYFUNCTION("""COMPUTED_VALUE"""),6303.15)</f>
        <v>6303.15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IFERROR(__xludf.DUMMYFUNCTION("""COMPUTED_VALUE"""),6334.75)</f>
        <v>6334.75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IFERROR(__xludf.DUMMYFUNCTION("""COMPUTED_VALUE"""),6074.15)</f>
        <v>6074.15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IFERROR(__xludf.DUMMYFUNCTION("""COMPUTED_VALUE"""),6169.55)</f>
        <v>6169.55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IFERROR(__xludf.DUMMYFUNCTION("""COMPUTED_VALUE"""),6238.55)</f>
        <v>6238.55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IFERROR(__xludf.DUMMYFUNCTION("""COMPUTED_VALUE"""),6194.9)</f>
        <v>6194.9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IFERROR(__xludf.DUMMYFUNCTION("""COMPUTED_VALUE"""),6283.35)</f>
        <v>6283.35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IFERROR(__xludf.DUMMYFUNCTION("""COMPUTED_VALUE"""),6384.1)</f>
        <v>6384.1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IFERROR(__xludf.DUMMYFUNCTION("""COMPUTED_VALUE"""),6258.6)</f>
        <v>6258.6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IFERROR(__xludf.DUMMYFUNCTION("""COMPUTED_VALUE"""),5968.35)</f>
        <v>5968.35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IFERROR(__xludf.DUMMYFUNCTION("""COMPUTED_VALUE"""),5947.1)</f>
        <v>5947.1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IFERROR(__xludf.DUMMYFUNCTION("""COMPUTED_VALUE"""),5958.55)</f>
        <v>5958.55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IFERROR(__xludf.DUMMYFUNCTION("""COMPUTED_VALUE"""),6009.6)</f>
        <v>6009.6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IFERROR(__xludf.DUMMYFUNCTION("""COMPUTED_VALUE"""),6056.7)</f>
        <v>6056.7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IFERROR(__xludf.DUMMYFUNCTION("""COMPUTED_VALUE"""),5900.25)</f>
        <v>5900.25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IFERROR(__xludf.DUMMYFUNCTION("""COMPUTED_VALUE"""),5846.5)</f>
        <v>5846.5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IFERROR(__xludf.DUMMYFUNCTION("""COMPUTED_VALUE"""),5806.4)</f>
        <v>5806.4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IFERROR(__xludf.DUMMYFUNCTION("""COMPUTED_VALUE"""),5842.45)</f>
        <v>5842.45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IFERROR(__xludf.DUMMYFUNCTION("""COMPUTED_VALUE"""),5830.15)</f>
        <v>5830.15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IFERROR(__xludf.DUMMYFUNCTION("""COMPUTED_VALUE"""),5862.8)</f>
        <v>5862.8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IFERROR(__xludf.DUMMYFUNCTION("""COMPUTED_VALUE"""),5848.8)</f>
        <v>5848.8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IFERROR(__xludf.DUMMYFUNCTION("""COMPUTED_VALUE"""),5931.7)</f>
        <v>5931.7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IFERROR(__xludf.DUMMYFUNCTION("""COMPUTED_VALUE"""),5953.05)</f>
        <v>5953.05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IFERROR(__xludf.DUMMYFUNCTION("""COMPUTED_VALUE"""),5948.25)</f>
        <v>5948.25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IFERROR(__xludf.DUMMYFUNCTION("""COMPUTED_VALUE"""),5868.15)</f>
        <v>5868.15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IFERROR(__xludf.DUMMYFUNCTION("""COMPUTED_VALUE"""),5970.05)</f>
        <v>5970.05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IFERROR(__xludf.DUMMYFUNCTION("""COMPUTED_VALUE"""),5914.35)</f>
        <v>5914.35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IFERROR(__xludf.DUMMYFUNCTION("""COMPUTED_VALUE"""),5939.3)</f>
        <v>5939.3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IFERROR(__xludf.DUMMYFUNCTION("""COMPUTED_VALUE"""),5904.5)</f>
        <v>5904.5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IFERROR(__xludf.DUMMYFUNCTION("""COMPUTED_VALUE"""),5903.45)</f>
        <v>5903.45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IFERROR(__xludf.DUMMYFUNCTION("""COMPUTED_VALUE"""),5766.45)</f>
        <v>5766.45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IFERROR(__xludf.DUMMYFUNCTION("""COMPUTED_VALUE"""),5839.2)</f>
        <v>5839.2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IFERROR(__xludf.DUMMYFUNCTION("""COMPUTED_VALUE"""),5851.2)</f>
        <v>5851.2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IFERROR(__xludf.DUMMYFUNCTION("""COMPUTED_VALUE"""),5845.7)</f>
        <v>5845.7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IFERROR(__xludf.DUMMYFUNCTION("""COMPUTED_VALUE"""),5934.65)</f>
        <v>5934.65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IFERROR(__xludf.DUMMYFUNCTION("""COMPUTED_VALUE"""),5962.0)</f>
        <v>5962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IFERROR(__xludf.DUMMYFUNCTION("""COMPUTED_VALUE"""),6014.55)</f>
        <v>6014.55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IFERROR(__xludf.DUMMYFUNCTION("""COMPUTED_VALUE"""),6056.7)</f>
        <v>6056.7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IFERROR(__xludf.DUMMYFUNCTION("""COMPUTED_VALUE"""),6107.95)</f>
        <v>6107.95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IFERROR(__xludf.DUMMYFUNCTION("""COMPUTED_VALUE"""),6168.6)</f>
        <v>6168.6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IFERROR(__xludf.DUMMYFUNCTION("""COMPUTED_VALUE"""),6206.2)</f>
        <v>6206.2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IFERROR(__xludf.DUMMYFUNCTION("""COMPUTED_VALUE"""),6207.6)</f>
        <v>6207.6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IFERROR(__xludf.DUMMYFUNCTION("""COMPUTED_VALUE"""),6236.35)</f>
        <v>6236.35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IFERROR(__xludf.DUMMYFUNCTION("""COMPUTED_VALUE"""),6173.55)</f>
        <v>6173.55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IFERROR(__xludf.DUMMYFUNCTION("""COMPUTED_VALUE"""),6175.85)</f>
        <v>6175.85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IFERROR(__xludf.DUMMYFUNCTION("""COMPUTED_VALUE"""),6170.0)</f>
        <v>6170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IFERROR(__xludf.DUMMYFUNCTION("""COMPUTED_VALUE"""),6259.55)</f>
        <v>6259.55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IFERROR(__xludf.DUMMYFUNCTION("""COMPUTED_VALUE"""),6295.35)</f>
        <v>6295.35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IFERROR(__xludf.DUMMYFUNCTION("""COMPUTED_VALUE"""),6136.8)</f>
        <v>6136.8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IFERROR(__xludf.DUMMYFUNCTION("""COMPUTED_VALUE"""),6192.5)</f>
        <v>6192.5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IFERROR(__xludf.DUMMYFUNCTION("""COMPUTED_VALUE"""),6185.7)</f>
        <v>6185.7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IFERROR(__xludf.DUMMYFUNCTION("""COMPUTED_VALUE"""),6140.5)</f>
        <v>6140.5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IFERROR(__xludf.DUMMYFUNCTION("""COMPUTED_VALUE"""),6097.6)</f>
        <v>6097.6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IFERROR(__xludf.DUMMYFUNCTION("""COMPUTED_VALUE"""),6192.7)</f>
        <v>6192.7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IFERROR(__xludf.DUMMYFUNCTION("""COMPUTED_VALUE"""),6225.05)</f>
        <v>6225.05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IFERROR(__xludf.DUMMYFUNCTION("""COMPUTED_VALUE"""),6328.55)</f>
        <v>6328.55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IFERROR(__xludf.DUMMYFUNCTION("""COMPUTED_VALUE"""),6317.45)</f>
        <v>6317.45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IFERROR(__xludf.DUMMYFUNCTION("""COMPUTED_VALUE"""),6320.3)</f>
        <v>6320.3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IFERROR(__xludf.DUMMYFUNCTION("""COMPUTED_VALUE"""),6375.7)</f>
        <v>6375.7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IFERROR(__xludf.DUMMYFUNCTION("""COMPUTED_VALUE"""),6389.05)</f>
        <v>6389.05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IFERROR(__xludf.DUMMYFUNCTION("""COMPUTED_VALUE"""),6353.9)</f>
        <v>6353.9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IFERROR(__xludf.DUMMYFUNCTION("""COMPUTED_VALUE"""),6437.25)</f>
        <v>6437.25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IFERROR(__xludf.DUMMYFUNCTION("""COMPUTED_VALUE"""),6453.7)</f>
        <v>6453.7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IFERROR(__xludf.DUMMYFUNCTION("""COMPUTED_VALUE"""),6520.85)</f>
        <v>6520.85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IFERROR(__xludf.DUMMYFUNCTION("""COMPUTED_VALUE"""),6381.95)</f>
        <v>6381.95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IFERROR(__xludf.DUMMYFUNCTION("""COMPUTED_VALUE"""),6402.15)</f>
        <v>6402.15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IFERROR(__xludf.DUMMYFUNCTION("""COMPUTED_VALUE"""),6403.6)</f>
        <v>6403.6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IFERROR(__xludf.DUMMYFUNCTION("""COMPUTED_VALUE"""),6422.6)</f>
        <v>6422.6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IFERROR(__xludf.DUMMYFUNCTION("""COMPUTED_VALUE"""),6385.8)</f>
        <v>6385.8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IFERROR(__xludf.DUMMYFUNCTION("""COMPUTED_VALUE"""),6664.55)</f>
        <v>6664.55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IFERROR(__xludf.DUMMYFUNCTION("""COMPUTED_VALUE"""),6681.65)</f>
        <v>6681.65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IFERROR(__xludf.DUMMYFUNCTION("""COMPUTED_VALUE"""),6641.0)</f>
        <v>6641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IFERROR(__xludf.DUMMYFUNCTION("""COMPUTED_VALUE"""),6615.3)</f>
        <v>6615.3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IFERROR(__xludf.DUMMYFUNCTION("""COMPUTED_VALUE"""),6706.4)</f>
        <v>6706.4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IFERROR(__xludf.DUMMYFUNCTION("""COMPUTED_VALUE"""),6710.15)</f>
        <v>6710.15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IFERROR(__xludf.DUMMYFUNCTION("""COMPUTED_VALUE"""),6687.6)</f>
        <v>6687.6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IFERROR(__xludf.DUMMYFUNCTION("""COMPUTED_VALUE"""),6657.7)</f>
        <v>6657.7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IFERROR(__xludf.DUMMYFUNCTION("""COMPUTED_VALUE"""),6720.35)</f>
        <v>6720.35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IFERROR(__xludf.DUMMYFUNCTION("""COMPUTED_VALUE"""),6541.9)</f>
        <v>6541.9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IFERROR(__xludf.DUMMYFUNCTION("""COMPUTED_VALUE"""),6587.85)</f>
        <v>6587.85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IFERROR(__xludf.DUMMYFUNCTION("""COMPUTED_VALUE"""),6502.4)</f>
        <v>6502.4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IFERROR(__xludf.DUMMYFUNCTION("""COMPUTED_VALUE"""),6589.4)</f>
        <v>6589.4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IFERROR(__xludf.DUMMYFUNCTION("""COMPUTED_VALUE"""),6515.85)</f>
        <v>6515.85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IFERROR(__xludf.DUMMYFUNCTION("""COMPUTED_VALUE"""),6686.9)</f>
        <v>6686.9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IFERROR(__xludf.DUMMYFUNCTION("""COMPUTED_VALUE"""),6724.9)</f>
        <v>6724.9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IFERROR(__xludf.DUMMYFUNCTION("""COMPUTED_VALUE"""),6672.9)</f>
        <v>6672.9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IFERROR(__xludf.DUMMYFUNCTION("""COMPUTED_VALUE"""),6752.45)</f>
        <v>6752.45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IFERROR(__xludf.DUMMYFUNCTION("""COMPUTED_VALUE"""),6830.55)</f>
        <v>6830.55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IFERROR(__xludf.DUMMYFUNCTION("""COMPUTED_VALUE"""),6860.7)</f>
        <v>6860.7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IFERROR(__xludf.DUMMYFUNCTION("""COMPUTED_VALUE"""),6780.0)</f>
        <v>6780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IFERROR(__xludf.DUMMYFUNCTION("""COMPUTED_VALUE"""),6781.45)</f>
        <v>6781.45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IFERROR(__xludf.DUMMYFUNCTION("""COMPUTED_VALUE"""),6776.45)</f>
        <v>6776.45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IFERROR(__xludf.DUMMYFUNCTION("""COMPUTED_VALUE"""),6857.2)</f>
        <v>6857.2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IFERROR(__xludf.DUMMYFUNCTION("""COMPUTED_VALUE"""),6927.5)</f>
        <v>6927.5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IFERROR(__xludf.DUMMYFUNCTION("""COMPUTED_VALUE"""),6880.05)</f>
        <v>6880.05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IFERROR(__xludf.DUMMYFUNCTION("""COMPUTED_VALUE"""),6844.85)</f>
        <v>6844.85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IFERROR(__xludf.DUMMYFUNCTION("""COMPUTED_VALUE"""),6930.9)</f>
        <v>6930.9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IFERROR(__xludf.DUMMYFUNCTION("""COMPUTED_VALUE"""),6934.3)</f>
        <v>6934.3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IFERROR(__xludf.DUMMYFUNCTION("""COMPUTED_VALUE"""),6906.8)</f>
        <v>6906.8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IFERROR(__xludf.DUMMYFUNCTION("""COMPUTED_VALUE"""),6860.7)</f>
        <v>6860.7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IFERROR(__xludf.DUMMYFUNCTION("""COMPUTED_VALUE"""),6921.55)</f>
        <v>6921.55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IFERROR(__xludf.DUMMYFUNCTION("""COMPUTED_VALUE"""),6900.25)</f>
        <v>6900.25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IFERROR(__xludf.DUMMYFUNCTION("""COMPUTED_VALUE"""),7061.8)</f>
        <v>7061.8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IFERROR(__xludf.DUMMYFUNCTION("""COMPUTED_VALUE"""),7019.15)</f>
        <v>7019.15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IFERROR(__xludf.DUMMYFUNCTION("""COMPUTED_VALUE"""),7031.35)</f>
        <v>7031.35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IFERROR(__xludf.DUMMYFUNCTION("""COMPUTED_VALUE"""),7008.05)</f>
        <v>7008.05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IFERROR(__xludf.DUMMYFUNCTION("""COMPUTED_VALUE"""),7035.9)</f>
        <v>7035.9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IFERROR(__xludf.DUMMYFUNCTION("""COMPUTED_VALUE"""),7030.25)</f>
        <v>7030.25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IFERROR(__xludf.DUMMYFUNCTION("""COMPUTED_VALUE"""),7082.65)</f>
        <v>7082.65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IFERROR(__xludf.DUMMYFUNCTION("""COMPUTED_VALUE"""),7152.8)</f>
        <v>7152.8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IFERROR(__xludf.DUMMYFUNCTION("""COMPUTED_VALUE"""),7122.0)</f>
        <v>7122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IFERROR(__xludf.DUMMYFUNCTION("""COMPUTED_VALUE"""),7133.45)</f>
        <v>7133.45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IFERROR(__xludf.DUMMYFUNCTION("""COMPUTED_VALUE"""),7167.85)</f>
        <v>7167.85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IFERROR(__xludf.DUMMYFUNCTION("""COMPUTED_VALUE"""),7234.0)</f>
        <v>7234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IFERROR(__xludf.DUMMYFUNCTION("""COMPUTED_VALUE"""),7199.15)</f>
        <v>7199.15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IFERROR(__xludf.DUMMYFUNCTION("""COMPUTED_VALUE"""),7153.35)</f>
        <v>7153.35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IFERROR(__xludf.DUMMYFUNCTION("""COMPUTED_VALUE"""),6905.95)</f>
        <v>6905.95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IFERROR(__xludf.DUMMYFUNCTION("""COMPUTED_VALUE"""),6773.6)</f>
        <v>6773.6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IFERROR(__xludf.DUMMYFUNCTION("""COMPUTED_VALUE"""),6773.15)</f>
        <v>6773.15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IFERROR(__xludf.DUMMYFUNCTION("""COMPUTED_VALUE"""),6924.3)</f>
        <v>6924.3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IFERROR(__xludf.DUMMYFUNCTION("""COMPUTED_VALUE"""),7008.9)</f>
        <v>7008.9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IFERROR(__xludf.DUMMYFUNCTION("""COMPUTED_VALUE"""),6955.05)</f>
        <v>6955.05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IFERROR(__xludf.DUMMYFUNCTION("""COMPUTED_VALUE"""),6983.4)</f>
        <v>6983.4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IFERROR(__xludf.DUMMYFUNCTION("""COMPUTED_VALUE"""),7092.6)</f>
        <v>7092.6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IFERROR(__xludf.DUMMYFUNCTION("""COMPUTED_VALUE"""),7140.15)</f>
        <v>7140.15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IFERROR(__xludf.DUMMYFUNCTION("""COMPUTED_VALUE"""),7071.3)</f>
        <v>7071.3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IFERROR(__xludf.DUMMYFUNCTION("""COMPUTED_VALUE"""),6989.3)</f>
        <v>6989.3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IFERROR(__xludf.DUMMYFUNCTION("""COMPUTED_VALUE"""),6982.9)</f>
        <v>6982.9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IFERROR(__xludf.DUMMYFUNCTION("""COMPUTED_VALUE"""),6986.4)</f>
        <v>6986.4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IFERROR(__xludf.DUMMYFUNCTION("""COMPUTED_VALUE"""),6891.95)</f>
        <v>6891.95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IFERROR(__xludf.DUMMYFUNCTION("""COMPUTED_VALUE"""),6906.75)</f>
        <v>6906.75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IFERROR(__xludf.DUMMYFUNCTION("""COMPUTED_VALUE"""),6954.15)</f>
        <v>6954.15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IFERROR(__xludf.DUMMYFUNCTION("""COMPUTED_VALUE"""),6944.85)</f>
        <v>6944.85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IFERROR(__xludf.DUMMYFUNCTION("""COMPUTED_VALUE"""),6926.3)</f>
        <v>6926.3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IFERROR(__xludf.DUMMYFUNCTION("""COMPUTED_VALUE"""),6987.45)</f>
        <v>6987.45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IFERROR(__xludf.DUMMYFUNCTION("""COMPUTED_VALUE"""),6982.5)</f>
        <v>6982.5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IFERROR(__xludf.DUMMYFUNCTION("""COMPUTED_VALUE"""),7022.7)</f>
        <v>7022.7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IFERROR(__xludf.DUMMYFUNCTION("""COMPUTED_VALUE"""),6958.4)</f>
        <v>6958.4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IFERROR(__xludf.DUMMYFUNCTION("""COMPUTED_VALUE"""),6966.3)</f>
        <v>6966.3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IFERROR(__xludf.DUMMYFUNCTION("""COMPUTED_VALUE"""),6968.1)</f>
        <v>6968.1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IFERROR(__xludf.DUMMYFUNCTION("""COMPUTED_VALUE"""),7424.85)</f>
        <v>7424.85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IFERROR(__xludf.DUMMYFUNCTION("""COMPUTED_VALUE"""),7421.4)</f>
        <v>7421.4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IFERROR(__xludf.DUMMYFUNCTION("""COMPUTED_VALUE"""),7155.45)</f>
        <v>7155.45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IFERROR(__xludf.DUMMYFUNCTION("""COMPUTED_VALUE"""),7019.55)</f>
        <v>7019.55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IFERROR(__xludf.DUMMYFUNCTION("""COMPUTED_VALUE"""),6858.85)</f>
        <v>6858.85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IFERROR(__xludf.DUMMYFUNCTION("""COMPUTED_VALUE"""),6860.65)</f>
        <v>6860.65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IFERROR(__xludf.DUMMYFUNCTION("""COMPUTED_VALUE"""),6741.9)</f>
        <v>6741.9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IFERROR(__xludf.DUMMYFUNCTION("""COMPUTED_VALUE"""),6686.9)</f>
        <v>6686.9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IFERROR(__xludf.DUMMYFUNCTION("""COMPUTED_VALUE"""),6742.5)</f>
        <v>6742.5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IFERROR(__xludf.DUMMYFUNCTION("""COMPUTED_VALUE"""),6935.1)</f>
        <v>6935.1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IFERROR(__xludf.DUMMYFUNCTION("""COMPUTED_VALUE"""),7075.0)</f>
        <v>7075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IFERROR(__xludf.DUMMYFUNCTION("""COMPUTED_VALUE"""),7076.55)</f>
        <v>7076.55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IFERROR(__xludf.DUMMYFUNCTION("""COMPUTED_VALUE"""),6982.7)</f>
        <v>6982.7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IFERROR(__xludf.DUMMYFUNCTION("""COMPUTED_VALUE"""),6841.1)</f>
        <v>6841.1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IFERROR(__xludf.DUMMYFUNCTION("""COMPUTED_VALUE"""),6828.9)</f>
        <v>6828.9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IFERROR(__xludf.DUMMYFUNCTION("""COMPUTED_VALUE"""),7065.8)</f>
        <v>7065.8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IFERROR(__xludf.DUMMYFUNCTION("""COMPUTED_VALUE"""),7126.55)</f>
        <v>7126.55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IFERROR(__xludf.DUMMYFUNCTION("""COMPUTED_VALUE"""),7232.35)</f>
        <v>7232.35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IFERROR(__xludf.DUMMYFUNCTION("""COMPUTED_VALUE"""),7274.75)</f>
        <v>7274.75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IFERROR(__xludf.DUMMYFUNCTION("""COMPUTED_VALUE"""),7233.3)</f>
        <v>7233.3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IFERROR(__xludf.DUMMYFUNCTION("""COMPUTED_VALUE"""),7193.85)</f>
        <v>7193.85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IFERROR(__xludf.DUMMYFUNCTION("""COMPUTED_VALUE"""),7258.3)</f>
        <v>7258.3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IFERROR(__xludf.DUMMYFUNCTION("""COMPUTED_VALUE"""),7340.8)</f>
        <v>7340.8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IFERROR(__xludf.DUMMYFUNCTION("""COMPUTED_VALUE"""),7227.1)</f>
        <v>7227.1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IFERROR(__xludf.DUMMYFUNCTION("""COMPUTED_VALUE"""),7259.45)</f>
        <v>7259.45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IFERROR(__xludf.DUMMYFUNCTION("""COMPUTED_VALUE"""),7259.2)</f>
        <v>7259.2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IFERROR(__xludf.DUMMYFUNCTION("""COMPUTED_VALUE"""),7218.75)</f>
        <v>7218.75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IFERROR(__xludf.DUMMYFUNCTION("""COMPUTED_VALUE"""),7237.4)</f>
        <v>7237.4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IFERROR(__xludf.DUMMYFUNCTION("""COMPUTED_VALUE"""),7297.55)</f>
        <v>7297.55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IFERROR(__xludf.DUMMYFUNCTION("""COMPUTED_VALUE"""),7251.7)</f>
        <v>7251.7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IFERROR(__xludf.DUMMYFUNCTION("""COMPUTED_VALUE"""),7265.1)</f>
        <v>7265.1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IFERROR(__xludf.DUMMYFUNCTION("""COMPUTED_VALUE"""),7240.0)</f>
        <v>7240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IFERROR(__xludf.DUMMYFUNCTION("""COMPUTED_VALUE"""),7261.15)</f>
        <v>7261.15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IFERROR(__xludf.DUMMYFUNCTION("""COMPUTED_VALUE"""),7246.3)</f>
        <v>7246.3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IFERROR(__xludf.DUMMYFUNCTION("""COMPUTED_VALUE"""),7314.25)</f>
        <v>7314.25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IFERROR(__xludf.DUMMYFUNCTION("""COMPUTED_VALUE"""),7296.35)</f>
        <v>7296.35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IFERROR(__xludf.DUMMYFUNCTION("""COMPUTED_VALUE"""),7369.65)</f>
        <v>7369.65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IFERROR(__xludf.DUMMYFUNCTION("""COMPUTED_VALUE"""),7421.65)</f>
        <v>7421.65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IFERROR(__xludf.DUMMYFUNCTION("""COMPUTED_VALUE"""),7298.35)</f>
        <v>7298.35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IFERROR(__xludf.DUMMYFUNCTION("""COMPUTED_VALUE"""),7429.15)</f>
        <v>7429.15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IFERROR(__xludf.DUMMYFUNCTION("""COMPUTED_VALUE"""),7436.75)</f>
        <v>7436.75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IFERROR(__xludf.DUMMYFUNCTION("""COMPUTED_VALUE"""),7142.65)</f>
        <v>7142.65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IFERROR(__xludf.DUMMYFUNCTION("""COMPUTED_VALUE"""),7091.55)</f>
        <v>7091.55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IFERROR(__xludf.DUMMYFUNCTION("""COMPUTED_VALUE"""),7036.75)</f>
        <v>7036.75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IFERROR(__xludf.DUMMYFUNCTION("""COMPUTED_VALUE"""),6839.6)</f>
        <v>6839.6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IFERROR(__xludf.DUMMYFUNCTION("""COMPUTED_VALUE"""),6706.85)</f>
        <v>6706.85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IFERROR(__xludf.DUMMYFUNCTION("""COMPUTED_VALUE"""),6691.85)</f>
        <v>6691.85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IFERROR(__xludf.DUMMYFUNCTION("""COMPUTED_VALUE"""),6789.65)</f>
        <v>6789.65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IFERROR(__xludf.DUMMYFUNCTION("""COMPUTED_VALUE"""),6828.1)</f>
        <v>6828.1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IFERROR(__xludf.DUMMYFUNCTION("""COMPUTED_VALUE"""),6780.85)</f>
        <v>6780.85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IFERROR(__xludf.DUMMYFUNCTION("""COMPUTED_VALUE"""),6919.15)</f>
        <v>6919.15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IFERROR(__xludf.DUMMYFUNCTION("""COMPUTED_VALUE"""),6892.9)</f>
        <v>6892.9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IFERROR(__xludf.DUMMYFUNCTION("""COMPUTED_VALUE"""),6920.85)</f>
        <v>6920.85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IFERROR(__xludf.DUMMYFUNCTION("""COMPUTED_VALUE"""),6745.05)</f>
        <v>6745.05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IFERROR(__xludf.DUMMYFUNCTION("""COMPUTED_VALUE"""),6695.45)</f>
        <v>6695.45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IFERROR(__xludf.DUMMYFUNCTION("""COMPUTED_VALUE"""),6708.95)</f>
        <v>6708.95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IFERROR(__xludf.DUMMYFUNCTION("""COMPUTED_VALUE"""),6784.3)</f>
        <v>6784.3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IFERROR(__xludf.DUMMYFUNCTION("""COMPUTED_VALUE"""),6824.65)</f>
        <v>6824.65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IFERROR(__xludf.DUMMYFUNCTION("""COMPUTED_VALUE"""),6810.5)</f>
        <v>6810.5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IFERROR(__xludf.DUMMYFUNCTION("""COMPUTED_VALUE"""),6798.65)</f>
        <v>6798.65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IFERROR(__xludf.DUMMYFUNCTION("""COMPUTED_VALUE"""),6792.2)</f>
        <v>6792.2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IFERROR(__xludf.DUMMYFUNCTION("""COMPUTED_VALUE"""),6944.65)</f>
        <v>6944.65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IFERROR(__xludf.DUMMYFUNCTION("""COMPUTED_VALUE"""),6874.25)</f>
        <v>6874.25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IFERROR(__xludf.DUMMYFUNCTION("""COMPUTED_VALUE"""),6790.55)</f>
        <v>6790.55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IFERROR(__xludf.DUMMYFUNCTION("""COMPUTED_VALUE"""),6761.25)</f>
        <v>6761.25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IFERROR(__xludf.DUMMYFUNCTION("""COMPUTED_VALUE"""),6317.35)</f>
        <v>6317.35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IFERROR(__xludf.DUMMYFUNCTION("""COMPUTED_VALUE"""),6374.55)</f>
        <v>6374.55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IFERROR(__xludf.DUMMYFUNCTION("""COMPUTED_VALUE"""),6372.2)</f>
        <v>6372.2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IFERROR(__xludf.DUMMYFUNCTION("""COMPUTED_VALUE"""),6270.5)</f>
        <v>6270.5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IFERROR(__xludf.DUMMYFUNCTION("""COMPUTED_VALUE"""),6300.2)</f>
        <v>6300.2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IFERROR(__xludf.DUMMYFUNCTION("""COMPUTED_VALUE"""),6376.85)</f>
        <v>6376.85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IFERROR(__xludf.DUMMYFUNCTION("""COMPUTED_VALUE"""),6422.65)</f>
        <v>6422.65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IFERROR(__xludf.DUMMYFUNCTION("""COMPUTED_VALUE"""),6390.95)</f>
        <v>6390.95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IFERROR(__xludf.DUMMYFUNCTION("""COMPUTED_VALUE"""),6317.55)</f>
        <v>6317.55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IFERROR(__xludf.DUMMYFUNCTION("""COMPUTED_VALUE"""),6251.4)</f>
        <v>6251.4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IFERROR(__xludf.DUMMYFUNCTION("""COMPUTED_VALUE"""),6251.35)</f>
        <v>6251.35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IFERROR(__xludf.DUMMYFUNCTION("""COMPUTED_VALUE"""),6185.2)</f>
        <v>6185.2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IFERROR(__xludf.DUMMYFUNCTION("""COMPUTED_VALUE"""),6052.6)</f>
        <v>6052.6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IFERROR(__xludf.DUMMYFUNCTION("""COMPUTED_VALUE"""),6170.6)</f>
        <v>6170.6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IFERROR(__xludf.DUMMYFUNCTION("""COMPUTED_VALUE"""),6188.15)</f>
        <v>6188.15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IFERROR(__xludf.DUMMYFUNCTION("""COMPUTED_VALUE"""),6214.4)</f>
        <v>6214.4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IFERROR(__xludf.DUMMYFUNCTION("""COMPUTED_VALUE"""),6274.1)</f>
        <v>6274.1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IFERROR(__xludf.DUMMYFUNCTION("""COMPUTED_VALUE"""),6216.1)</f>
        <v>6216.1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IFERROR(__xludf.DUMMYFUNCTION("""COMPUTED_VALUE"""),6149.6)</f>
        <v>6149.6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IFERROR(__xludf.DUMMYFUNCTION("""COMPUTED_VALUE"""),6134.8)</f>
        <v>6134.8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IFERROR(__xludf.DUMMYFUNCTION("""COMPUTED_VALUE"""),6143.75)</f>
        <v>6143.75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IFERROR(__xludf.DUMMYFUNCTION("""COMPUTED_VALUE"""),6105.65)</f>
        <v>6105.65</v>
      </c>
    </row>
    <row r="544">
      <c r="A544" s="4">
        <f>IFERROR(__xludf.DUMMYFUNCTION("""COMPUTED_VALUE"""),45734.64583333333)</f>
        <v>45734.64583</v>
      </c>
      <c r="B544" s="5">
        <f>IFERROR(__xludf.DUMMYFUNCTION("""COMPUTED_VALUE"""),6246.8)</f>
        <v>6246.8</v>
      </c>
    </row>
    <row r="545">
      <c r="A545" s="4">
        <f>IFERROR(__xludf.DUMMYFUNCTION("""COMPUTED_VALUE"""),45735.64583333333)</f>
        <v>45735.64583</v>
      </c>
      <c r="B545" s="5">
        <f>IFERROR(__xludf.DUMMYFUNCTION("""COMPUTED_VALUE"""),6427.55)</f>
        <v>6427.55</v>
      </c>
    </row>
    <row r="546">
      <c r="A546" s="4">
        <f>IFERROR(__xludf.DUMMYFUNCTION("""COMPUTED_VALUE"""),45736.64583333333)</f>
        <v>45736.64583</v>
      </c>
      <c r="B546" s="5">
        <f>IFERROR(__xludf.DUMMYFUNCTION("""COMPUTED_VALUE"""),6474.35)</f>
        <v>6474.35</v>
      </c>
    </row>
    <row r="547">
      <c r="A547" s="4">
        <f>IFERROR(__xludf.DUMMYFUNCTION("""COMPUTED_VALUE"""),45737.64583333333)</f>
        <v>45737.64583</v>
      </c>
      <c r="B547" s="5">
        <f>IFERROR(__xludf.DUMMYFUNCTION("""COMPUTED_VALUE"""),6611.55)</f>
        <v>6611.55</v>
      </c>
    </row>
    <row r="548">
      <c r="A548" s="4">
        <f>IFERROR(__xludf.DUMMYFUNCTION("""COMPUTED_VALUE"""),45740.64583333333)</f>
        <v>45740.64583</v>
      </c>
      <c r="B548" s="5">
        <f>IFERROR(__xludf.DUMMYFUNCTION("""COMPUTED_VALUE"""),6615.8)</f>
        <v>6615.8</v>
      </c>
    </row>
    <row r="549">
      <c r="A549" s="4">
        <f>IFERROR(__xludf.DUMMYFUNCTION("""COMPUTED_VALUE"""),45741.64583333333)</f>
        <v>45741.64583</v>
      </c>
      <c r="B549" s="5">
        <f>IFERROR(__xludf.DUMMYFUNCTION("""COMPUTED_VALUE"""),6644.7)</f>
        <v>6644.7</v>
      </c>
    </row>
    <row r="550">
      <c r="A550" s="4">
        <f>IFERROR(__xludf.DUMMYFUNCTION("""COMPUTED_VALUE"""),45742.64583333333)</f>
        <v>45742.64583</v>
      </c>
      <c r="B550" s="5">
        <f>IFERROR(__xludf.DUMMYFUNCTION("""COMPUTED_VALUE"""),6519.8)</f>
        <v>6519.8</v>
      </c>
    </row>
    <row r="551">
      <c r="A551" s="4">
        <f>IFERROR(__xludf.DUMMYFUNCTION("""COMPUTED_VALUE"""),45743.64583333333)</f>
        <v>45743.64583</v>
      </c>
      <c r="B551" s="5">
        <f>IFERROR(__xludf.DUMMYFUNCTION("""COMPUTED_VALUE"""),6492.05)</f>
        <v>6492.05</v>
      </c>
    </row>
    <row r="552">
      <c r="A552" s="4">
        <f>IFERROR(__xludf.DUMMYFUNCTION("""COMPUTED_VALUE"""),45744.64583333333)</f>
        <v>45744.64583</v>
      </c>
      <c r="B552" s="5">
        <f>IFERROR(__xludf.DUMMYFUNCTION("""COMPUTED_VALUE"""),6616.2)</f>
        <v>6616.2</v>
      </c>
    </row>
    <row r="553">
      <c r="A553" s="4">
        <f>IFERROR(__xludf.DUMMYFUNCTION("""COMPUTED_VALUE"""),45748.64583333333)</f>
        <v>45748.64583</v>
      </c>
      <c r="B553" s="5">
        <f>IFERROR(__xludf.DUMMYFUNCTION("""COMPUTED_VALUE"""),6632.3)</f>
        <v>6632.3</v>
      </c>
    </row>
    <row r="554">
      <c r="A554" s="4">
        <f>IFERROR(__xludf.DUMMYFUNCTION("""COMPUTED_VALUE"""),45749.64583333333)</f>
        <v>45749.64583</v>
      </c>
      <c r="B554" s="5">
        <f>IFERROR(__xludf.DUMMYFUNCTION("""COMPUTED_VALUE"""),6732.15)</f>
        <v>6732.15</v>
      </c>
    </row>
    <row r="555">
      <c r="A555" s="4">
        <f>IFERROR(__xludf.DUMMYFUNCTION("""COMPUTED_VALUE"""),45750.64583333333)</f>
        <v>45750.64583</v>
      </c>
      <c r="B555" s="5">
        <f>IFERROR(__xludf.DUMMYFUNCTION("""COMPUTED_VALUE"""),6671.35)</f>
        <v>6671.35</v>
      </c>
    </row>
    <row r="556">
      <c r="A556" s="4">
        <f>IFERROR(__xludf.DUMMYFUNCTION("""COMPUTED_VALUE"""),45751.64583333333)</f>
        <v>45751.64583</v>
      </c>
      <c r="B556" s="5">
        <f>IFERROR(__xludf.DUMMYFUNCTION("""COMPUTED_VALUE"""),6714.55)</f>
        <v>6714.55</v>
      </c>
    </row>
    <row r="557">
      <c r="A557" s="4">
        <f>IFERROR(__xludf.DUMMYFUNCTION("""COMPUTED_VALUE"""),45754.64583333333)</f>
        <v>45754.64583</v>
      </c>
      <c r="B557" s="5">
        <f>IFERROR(__xludf.DUMMYFUNCTION("""COMPUTED_VALUE"""),6683.3)</f>
        <v>6683.3</v>
      </c>
    </row>
    <row r="558">
      <c r="A558" s="4">
        <f>IFERROR(__xludf.DUMMYFUNCTION("""COMPUTED_VALUE"""),45755.64583333333)</f>
        <v>45755.64583</v>
      </c>
      <c r="B558" s="5">
        <f>IFERROR(__xludf.DUMMYFUNCTION("""COMPUTED_VALUE"""),6755.6)</f>
        <v>6755.6</v>
      </c>
    </row>
    <row r="559">
      <c r="A559" s="4">
        <f>IFERROR(__xludf.DUMMYFUNCTION("""COMPUTED_VALUE"""),45756.64583333333)</f>
        <v>45756.64583</v>
      </c>
      <c r="B559" s="5">
        <f>IFERROR(__xludf.DUMMYFUNCTION("""COMPUTED_VALUE"""),6834.1)</f>
        <v>6834.1</v>
      </c>
    </row>
    <row r="560">
      <c r="A560" s="4">
        <f>IFERROR(__xludf.DUMMYFUNCTION("""COMPUTED_VALUE"""),45758.64583333333)</f>
        <v>45758.64583</v>
      </c>
      <c r="B560" s="5">
        <f>IFERROR(__xludf.DUMMYFUNCTION("""COMPUTED_VALUE"""),6780.95)</f>
        <v>6780.95</v>
      </c>
    </row>
    <row r="561">
      <c r="A561" s="4">
        <f>IFERROR(__xludf.DUMMYFUNCTION("""COMPUTED_VALUE"""),45762.64583333333)</f>
        <v>45762.64583</v>
      </c>
      <c r="B561" s="5">
        <f>IFERROR(__xludf.DUMMYFUNCTION("""COMPUTED_VALUE"""),6905.0)</f>
        <v>6905</v>
      </c>
    </row>
    <row r="562">
      <c r="A562" s="4">
        <f>IFERROR(__xludf.DUMMYFUNCTION("""COMPUTED_VALUE"""),45763.64583333333)</f>
        <v>45763.64583</v>
      </c>
      <c r="B562" s="5">
        <f>IFERROR(__xludf.DUMMYFUNCTION("""COMPUTED_VALUE"""),7005.5)</f>
        <v>7005.5</v>
      </c>
    </row>
    <row r="563">
      <c r="A563" s="4">
        <f>IFERROR(__xludf.DUMMYFUNCTION("""COMPUTED_VALUE"""),45764.64583333333)</f>
        <v>45764.64583</v>
      </c>
      <c r="B563" s="5">
        <f>IFERROR(__xludf.DUMMYFUNCTION("""COMPUTED_VALUE"""),7073.5)</f>
        <v>7073.5</v>
      </c>
    </row>
    <row r="564">
      <c r="A564" s="4">
        <f>IFERROR(__xludf.DUMMYFUNCTION("""COMPUTED_VALUE"""),45768.64583333333)</f>
        <v>45768.64583</v>
      </c>
      <c r="B564" s="5">
        <f>IFERROR(__xludf.DUMMYFUNCTION("""COMPUTED_VALUE"""),7142.5)</f>
        <v>7142.5</v>
      </c>
    </row>
    <row r="565">
      <c r="A565" s="4">
        <f>IFERROR(__xludf.DUMMYFUNCTION("""COMPUTED_VALUE"""),45769.64583333333)</f>
        <v>45769.64583</v>
      </c>
      <c r="B565" s="5">
        <f>IFERROR(__xludf.DUMMYFUNCTION("""COMPUTED_VALUE"""),7088.5)</f>
        <v>7088.5</v>
      </c>
    </row>
    <row r="566">
      <c r="A566" s="4">
        <f>IFERROR(__xludf.DUMMYFUNCTION("""COMPUTED_VALUE"""),45770.64583333333)</f>
        <v>45770.64583</v>
      </c>
      <c r="B566" s="5">
        <f>IFERROR(__xludf.DUMMYFUNCTION("""COMPUTED_VALUE"""),7142.0)</f>
        <v>7142</v>
      </c>
    </row>
    <row r="567">
      <c r="A567" s="4">
        <f>IFERROR(__xludf.DUMMYFUNCTION("""COMPUTED_VALUE"""),45771.64583333333)</f>
        <v>45771.64583</v>
      </c>
      <c r="B567" s="5">
        <f>IFERROR(__xludf.DUMMYFUNCTION("""COMPUTED_VALUE"""),7159.5)</f>
        <v>7159.5</v>
      </c>
    </row>
    <row r="568">
      <c r="A568" s="4">
        <f>IFERROR(__xludf.DUMMYFUNCTION("""COMPUTED_VALUE"""),45772.64583333333)</f>
        <v>45772.64583</v>
      </c>
      <c r="B568" s="5">
        <f>IFERROR(__xludf.DUMMYFUNCTION("""COMPUTED_VALUE"""),6953.0)</f>
        <v>6953</v>
      </c>
    </row>
    <row r="569">
      <c r="A569" s="4">
        <f>IFERROR(__xludf.DUMMYFUNCTION("""COMPUTED_VALUE"""),45775.64583333333)</f>
        <v>45775.64583</v>
      </c>
      <c r="B569" s="5">
        <f>IFERROR(__xludf.DUMMYFUNCTION("""COMPUTED_VALUE"""),7045.0)</f>
        <v>7045</v>
      </c>
    </row>
    <row r="570">
      <c r="A570" s="4">
        <f>IFERROR(__xludf.DUMMYFUNCTION("""COMPUTED_VALUE"""),45776.64583333333)</f>
        <v>45776.64583</v>
      </c>
      <c r="B570" s="5">
        <f>IFERROR(__xludf.DUMMYFUNCTION("""COMPUTED_VALUE"""),6992.5)</f>
        <v>6992.5</v>
      </c>
    </row>
    <row r="571">
      <c r="A571" s="4">
        <f>IFERROR(__xludf.DUMMYFUNCTION("""COMPUTED_VALUE"""),45777.64583333333)</f>
        <v>45777.64583</v>
      </c>
      <c r="B571" s="5">
        <f>IFERROR(__xludf.DUMMYFUNCTION("""COMPUTED_VALUE"""),6977.0)</f>
        <v>6977</v>
      </c>
    </row>
    <row r="572">
      <c r="A572" s="4">
        <f>IFERROR(__xludf.DUMMYFUNCTION("""COMPUTED_VALUE"""),45779.64583333333)</f>
        <v>45779.64583</v>
      </c>
      <c r="B572" s="5">
        <f>IFERROR(__xludf.DUMMYFUNCTION("""COMPUTED_VALUE"""),6954.5)</f>
        <v>6954.5</v>
      </c>
    </row>
    <row r="573">
      <c r="A573" s="4">
        <f>IFERROR(__xludf.DUMMYFUNCTION("""COMPUTED_VALUE"""),45782.64583333333)</f>
        <v>45782.64583</v>
      </c>
      <c r="B573" s="5">
        <f>IFERROR(__xludf.DUMMYFUNCTION("""COMPUTED_VALUE"""),6974.0)</f>
        <v>6974</v>
      </c>
    </row>
    <row r="574">
      <c r="A574" s="4">
        <f>IFERROR(__xludf.DUMMYFUNCTION("""COMPUTED_VALUE"""),45783.64583333333)</f>
        <v>45783.64583</v>
      </c>
      <c r="B574" s="5">
        <f>IFERROR(__xludf.DUMMYFUNCTION("""COMPUTED_VALUE"""),7009.0)</f>
        <v>7009</v>
      </c>
    </row>
    <row r="575">
      <c r="A575" s="4">
        <f>IFERROR(__xludf.DUMMYFUNCTION("""COMPUTED_VALUE"""),45784.64583333333)</f>
        <v>45784.64583</v>
      </c>
      <c r="B575" s="5">
        <f>IFERROR(__xludf.DUMMYFUNCTION("""COMPUTED_VALUE"""),6983.0)</f>
        <v>6983</v>
      </c>
    </row>
    <row r="576">
      <c r="A576" s="4">
        <f>IFERROR(__xludf.DUMMYFUNCTION("""COMPUTED_VALUE"""),45785.64583333333)</f>
        <v>45785.64583</v>
      </c>
      <c r="B576" s="5">
        <f>IFERROR(__xludf.DUMMYFUNCTION("""COMPUTED_VALUE"""),6851.5)</f>
        <v>6851.5</v>
      </c>
    </row>
    <row r="577">
      <c r="A577" s="4">
        <f>IFERROR(__xludf.DUMMYFUNCTION("""COMPUTED_VALUE"""),45786.64583333333)</f>
        <v>45786.64583</v>
      </c>
      <c r="B577" s="5">
        <f>IFERROR(__xludf.DUMMYFUNCTION("""COMPUTED_VALUE"""),6722.0)</f>
        <v>6722</v>
      </c>
    </row>
    <row r="578">
      <c r="A578" s="4">
        <f>IFERROR(__xludf.DUMMYFUNCTION("""COMPUTED_VALUE"""),45789.64583333333)</f>
        <v>45789.64583</v>
      </c>
      <c r="B578" s="5">
        <f>IFERROR(__xludf.DUMMYFUNCTION("""COMPUTED_VALUE"""),6926.0)</f>
        <v>6926</v>
      </c>
    </row>
    <row r="579">
      <c r="A579" s="4">
        <f>IFERROR(__xludf.DUMMYFUNCTION("""COMPUTED_VALUE"""),45790.64583333333)</f>
        <v>45790.64583</v>
      </c>
      <c r="B579" s="5">
        <f>IFERROR(__xludf.DUMMYFUNCTION("""COMPUTED_VALUE"""),6917.5)</f>
        <v>6917.5</v>
      </c>
    </row>
    <row r="580">
      <c r="A580" s="4">
        <f>IFERROR(__xludf.DUMMYFUNCTION("""COMPUTED_VALUE"""),45791.64583333333)</f>
        <v>45791.64583</v>
      </c>
      <c r="B580" s="5">
        <f>IFERROR(__xludf.DUMMYFUNCTION("""COMPUTED_VALUE"""),6916.5)</f>
        <v>6916.5</v>
      </c>
    </row>
    <row r="581">
      <c r="A581" s="4">
        <f>IFERROR(__xludf.DUMMYFUNCTION("""COMPUTED_VALUE"""),45792.64583333333)</f>
        <v>45792.64583</v>
      </c>
      <c r="B581" s="5">
        <f>IFERROR(__xludf.DUMMYFUNCTION("""COMPUTED_VALUE"""),7072.5)</f>
        <v>7072.5</v>
      </c>
    </row>
    <row r="582">
      <c r="A582" s="4">
        <f>IFERROR(__xludf.DUMMYFUNCTION("""COMPUTED_VALUE"""),45793.64583333333)</f>
        <v>45793.64583</v>
      </c>
      <c r="B582" s="5">
        <f>IFERROR(__xludf.DUMMYFUNCTION("""COMPUTED_VALUE"""),7015.0)</f>
        <v>7015</v>
      </c>
    </row>
    <row r="583">
      <c r="A583" s="4">
        <f>IFERROR(__xludf.DUMMYFUNCTION("""COMPUTED_VALUE"""),45796.64583333333)</f>
        <v>45796.64583</v>
      </c>
      <c r="B583" s="5">
        <f>IFERROR(__xludf.DUMMYFUNCTION("""COMPUTED_VALUE"""),6974.5)</f>
        <v>6974.5</v>
      </c>
    </row>
    <row r="584">
      <c r="A584" s="4">
        <f>IFERROR(__xludf.DUMMYFUNCTION("""COMPUTED_VALUE"""),45797.64583333333)</f>
        <v>45797.64583</v>
      </c>
      <c r="B584" s="5">
        <f>IFERROR(__xludf.DUMMYFUNCTION("""COMPUTED_VALUE"""),6912.0)</f>
        <v>6912</v>
      </c>
    </row>
    <row r="585">
      <c r="A585" s="4">
        <f>IFERROR(__xludf.DUMMYFUNCTION("""COMPUTED_VALUE"""),45798.64583333333)</f>
        <v>45798.64583</v>
      </c>
      <c r="B585" s="5">
        <f>IFERROR(__xludf.DUMMYFUNCTION("""COMPUTED_VALUE"""),6984.0)</f>
        <v>6984</v>
      </c>
    </row>
    <row r="586">
      <c r="A586" s="4">
        <f>IFERROR(__xludf.DUMMYFUNCTION("""COMPUTED_VALUE"""),45799.64583333333)</f>
        <v>45799.64583</v>
      </c>
      <c r="B586" s="5">
        <f>IFERROR(__xludf.DUMMYFUNCTION("""COMPUTED_VALUE"""),6954.5)</f>
        <v>6954.5</v>
      </c>
    </row>
    <row r="587">
      <c r="A587" s="4">
        <f>IFERROR(__xludf.DUMMYFUNCTION("""COMPUTED_VALUE"""),45800.64583333333)</f>
        <v>45800.64583</v>
      </c>
      <c r="B587" s="5">
        <f>IFERROR(__xludf.DUMMYFUNCTION("""COMPUTED_VALUE"""),7064.5)</f>
        <v>7064.5</v>
      </c>
    </row>
    <row r="588">
      <c r="A588" s="4">
        <f>IFERROR(__xludf.DUMMYFUNCTION("""COMPUTED_VALUE"""),45803.64583333333)</f>
        <v>45803.64583</v>
      </c>
      <c r="B588" s="5">
        <f>IFERROR(__xludf.DUMMYFUNCTION("""COMPUTED_VALUE"""),7096.5)</f>
        <v>7096.5</v>
      </c>
    </row>
    <row r="589">
      <c r="A589" s="4">
        <f>IFERROR(__xludf.DUMMYFUNCTION("""COMPUTED_VALUE"""),45804.64583333333)</f>
        <v>45804.64583</v>
      </c>
      <c r="B589" s="5">
        <f>IFERROR(__xludf.DUMMYFUNCTION("""COMPUTED_VALUE"""),7073.5)</f>
        <v>7073.5</v>
      </c>
    </row>
    <row r="590">
      <c r="A590" s="4">
        <f>IFERROR(__xludf.DUMMYFUNCTION("""COMPUTED_VALUE"""),45805.64583333333)</f>
        <v>45805.64583</v>
      </c>
      <c r="B590" s="5">
        <f>IFERROR(__xludf.DUMMYFUNCTION("""COMPUTED_VALUE"""),6956.5)</f>
        <v>6956.5</v>
      </c>
    </row>
    <row r="591">
      <c r="A591" s="4">
        <f>IFERROR(__xludf.DUMMYFUNCTION("""COMPUTED_VALUE"""),45806.64583333333)</f>
        <v>45806.64583</v>
      </c>
      <c r="B591" s="5">
        <f>IFERROR(__xludf.DUMMYFUNCTION("""COMPUTED_VALUE"""),6923.0)</f>
        <v>6923</v>
      </c>
    </row>
    <row r="592">
      <c r="A592" s="4">
        <f>IFERROR(__xludf.DUMMYFUNCTION("""COMPUTED_VALUE"""),45807.64583333333)</f>
        <v>45807.64583</v>
      </c>
      <c r="B592" s="5">
        <f>IFERROR(__xludf.DUMMYFUNCTION("""COMPUTED_VALUE"""),6880.5)</f>
        <v>6880.5</v>
      </c>
    </row>
    <row r="593">
      <c r="A593" s="4">
        <f>IFERROR(__xludf.DUMMYFUNCTION("""COMPUTED_VALUE"""),45810.64583333333)</f>
        <v>45810.64583</v>
      </c>
      <c r="B593" s="5">
        <f>IFERROR(__xludf.DUMMYFUNCTION("""COMPUTED_VALUE"""),6915.5)</f>
        <v>6915.5</v>
      </c>
    </row>
    <row r="594">
      <c r="A594" s="4">
        <f>IFERROR(__xludf.DUMMYFUNCTION("""COMPUTED_VALUE"""),45811.64583333333)</f>
        <v>45811.64583</v>
      </c>
      <c r="B594" s="5">
        <f>IFERROR(__xludf.DUMMYFUNCTION("""COMPUTED_VALUE"""),6812.5)</f>
        <v>6812.5</v>
      </c>
    </row>
    <row r="595">
      <c r="A595" s="4">
        <f>IFERROR(__xludf.DUMMYFUNCTION("""COMPUTED_VALUE"""),45812.64583333333)</f>
        <v>45812.64583</v>
      </c>
      <c r="B595" s="5">
        <f>IFERROR(__xludf.DUMMYFUNCTION("""COMPUTED_VALUE"""),6855.0)</f>
        <v>6855</v>
      </c>
    </row>
    <row r="596">
      <c r="A596" s="4">
        <f>IFERROR(__xludf.DUMMYFUNCTION("""COMPUTED_VALUE"""),45813.64583333333)</f>
        <v>45813.64583</v>
      </c>
      <c r="B596" s="5">
        <f>IFERROR(__xludf.DUMMYFUNCTION("""COMPUTED_VALUE"""),6876.0)</f>
        <v>6876</v>
      </c>
    </row>
    <row r="597">
      <c r="A597" s="4">
        <f>IFERROR(__xludf.DUMMYFUNCTION("""COMPUTED_VALUE"""),45814.64583333333)</f>
        <v>45814.64583</v>
      </c>
      <c r="B597" s="5">
        <f>IFERROR(__xludf.DUMMYFUNCTION("""COMPUTED_VALUE"""),6942.5)</f>
        <v>6942.5</v>
      </c>
    </row>
    <row r="598">
      <c r="A598" s="4">
        <f>IFERROR(__xludf.DUMMYFUNCTION("""COMPUTED_VALUE"""),45817.64583333333)</f>
        <v>45817.64583</v>
      </c>
      <c r="B598" s="5">
        <f>IFERROR(__xludf.DUMMYFUNCTION("""COMPUTED_VALUE"""),6932.0)</f>
        <v>6932</v>
      </c>
    </row>
    <row r="599">
      <c r="A599" s="4">
        <f>IFERROR(__xludf.DUMMYFUNCTION("""COMPUTED_VALUE"""),45818.64583333333)</f>
        <v>45818.64583</v>
      </c>
      <c r="B599" s="5">
        <f>IFERROR(__xludf.DUMMYFUNCTION("""COMPUTED_VALUE"""),6918.5)</f>
        <v>6918.5</v>
      </c>
    </row>
    <row r="600">
      <c r="A600" s="4">
        <f>IFERROR(__xludf.DUMMYFUNCTION("""COMPUTED_VALUE"""),45819.64583333333)</f>
        <v>45819.64583</v>
      </c>
      <c r="B600" s="5">
        <f>IFERROR(__xludf.DUMMYFUNCTION("""COMPUTED_VALUE"""),6927.5)</f>
        <v>6927.5</v>
      </c>
    </row>
    <row r="601">
      <c r="A601" s="4">
        <f>IFERROR(__xludf.DUMMYFUNCTION("""COMPUTED_VALUE"""),45820.64583333333)</f>
        <v>45820.64583</v>
      </c>
      <c r="B601" s="5">
        <f>IFERROR(__xludf.DUMMYFUNCTION("""COMPUTED_VALUE"""),6996.5)</f>
        <v>6996.5</v>
      </c>
    </row>
    <row r="602">
      <c r="A602" s="4">
        <f>IFERROR(__xludf.DUMMYFUNCTION("""COMPUTED_VALUE"""),45821.64583333333)</f>
        <v>45821.64583</v>
      </c>
      <c r="B602" s="5">
        <f>IFERROR(__xludf.DUMMYFUNCTION("""COMPUTED_VALUE"""),6994.5)</f>
        <v>6994.5</v>
      </c>
    </row>
    <row r="603">
      <c r="A603" s="4">
        <f>IFERROR(__xludf.DUMMYFUNCTION("""COMPUTED_VALUE"""),45824.64583333333)</f>
        <v>45824.64583</v>
      </c>
      <c r="B603" s="5">
        <f>IFERROR(__xludf.DUMMYFUNCTION("""COMPUTED_VALUE"""),7114.0)</f>
        <v>7114</v>
      </c>
    </row>
    <row r="604">
      <c r="A604" s="4">
        <f>IFERROR(__xludf.DUMMYFUNCTION("""COMPUTED_VALUE"""),45825.64583333333)</f>
        <v>45825.64583</v>
      </c>
      <c r="B604" s="5">
        <f>IFERROR(__xludf.DUMMYFUNCTION("""COMPUTED_VALUE"""),7006.5)</f>
        <v>7006.5</v>
      </c>
    </row>
    <row r="605">
      <c r="A605" s="4">
        <f>IFERROR(__xludf.DUMMYFUNCTION("""COMPUTED_VALUE"""),45826.64583333333)</f>
        <v>45826.64583</v>
      </c>
      <c r="B605" s="5">
        <f>IFERROR(__xludf.DUMMYFUNCTION("""COMPUTED_VALUE"""),6933.5)</f>
        <v>6933.5</v>
      </c>
    </row>
    <row r="606">
      <c r="A606" s="4">
        <f>IFERROR(__xludf.DUMMYFUNCTION("""COMPUTED_VALUE"""),45827.64583333333)</f>
        <v>45827.64583</v>
      </c>
      <c r="B606" s="5">
        <f>IFERROR(__xludf.DUMMYFUNCTION("""COMPUTED_VALUE"""),7009.5)</f>
        <v>7009.5</v>
      </c>
    </row>
    <row r="607">
      <c r="A607" s="4">
        <f>IFERROR(__xludf.DUMMYFUNCTION("""COMPUTED_VALUE"""),45828.64583333333)</f>
        <v>45828.64583</v>
      </c>
      <c r="B607" s="5">
        <f>IFERROR(__xludf.DUMMYFUNCTION("""COMPUTED_VALUE"""),7063.5)</f>
        <v>7063.5</v>
      </c>
    </row>
    <row r="608">
      <c r="A608" s="4">
        <f>IFERROR(__xludf.DUMMYFUNCTION("""COMPUTED_VALUE"""),45831.64583333333)</f>
        <v>45831.64583</v>
      </c>
      <c r="B608" s="5">
        <f>IFERROR(__xludf.DUMMYFUNCTION("""COMPUTED_VALUE"""),7007.5)</f>
        <v>7007.5</v>
      </c>
    </row>
    <row r="609">
      <c r="A609" s="4">
        <f>IFERROR(__xludf.DUMMYFUNCTION("""COMPUTED_VALUE"""),45832.64583333333)</f>
        <v>45832.64583</v>
      </c>
      <c r="B609" s="5">
        <f>IFERROR(__xludf.DUMMYFUNCTION("""COMPUTED_VALUE"""),7006.0)</f>
        <v>7006</v>
      </c>
    </row>
    <row r="610">
      <c r="A610" s="4">
        <f>IFERROR(__xludf.DUMMYFUNCTION("""COMPUTED_VALUE"""),45833.64583333333)</f>
        <v>45833.64583</v>
      </c>
      <c r="B610" s="5">
        <f>IFERROR(__xludf.DUMMYFUNCTION("""COMPUTED_VALUE"""),7042.0)</f>
        <v>7042</v>
      </c>
    </row>
    <row r="611">
      <c r="A611" s="4">
        <f>IFERROR(__xludf.DUMMYFUNCTION("""COMPUTED_VALUE"""),45834.64583333333)</f>
        <v>45834.64583</v>
      </c>
      <c r="B611" s="5">
        <f>IFERROR(__xludf.DUMMYFUNCTION("""COMPUTED_VALUE"""),7101.5)</f>
        <v>7101.5</v>
      </c>
    </row>
    <row r="612">
      <c r="A612" s="4">
        <f>IFERROR(__xludf.DUMMYFUNCTION("""COMPUTED_VALUE"""),45835.64583333333)</f>
        <v>45835.64583</v>
      </c>
      <c r="B612" s="5">
        <f>IFERROR(__xludf.DUMMYFUNCTION("""COMPUTED_VALUE"""),7308.5)</f>
        <v>7308.5</v>
      </c>
    </row>
    <row r="613">
      <c r="A613" s="4">
        <f>IFERROR(__xludf.DUMMYFUNCTION("""COMPUTED_VALUE"""),45838.64583333333)</f>
        <v>45838.64583</v>
      </c>
      <c r="B613" s="5">
        <f>IFERROR(__xludf.DUMMYFUNCTION("""COMPUTED_VALUE"""),7242.0)</f>
        <v>7242</v>
      </c>
    </row>
    <row r="614">
      <c r="A614" s="4">
        <f>IFERROR(__xludf.DUMMYFUNCTION("""COMPUTED_VALUE"""),45839.64583333333)</f>
        <v>45839.64583</v>
      </c>
      <c r="B614" s="5">
        <f>IFERROR(__xludf.DUMMYFUNCTION("""COMPUTED_VALUE"""),7496.0)</f>
        <v>7496</v>
      </c>
    </row>
    <row r="615">
      <c r="A615" s="4">
        <f>IFERROR(__xludf.DUMMYFUNCTION("""COMPUTED_VALUE"""),45840.64583333333)</f>
        <v>45840.64583</v>
      </c>
      <c r="B615" s="5">
        <f>IFERROR(__xludf.DUMMYFUNCTION("""COMPUTED_VALUE"""),7441.0)</f>
        <v>7441</v>
      </c>
    </row>
    <row r="616">
      <c r="A616" s="4">
        <f>IFERROR(__xludf.DUMMYFUNCTION("""COMPUTED_VALUE"""),45841.64583333333)</f>
        <v>45841.64583</v>
      </c>
      <c r="B616" s="5">
        <f>IFERROR(__xludf.DUMMYFUNCTION("""COMPUTED_VALUE"""),7565.0)</f>
        <v>7565</v>
      </c>
    </row>
    <row r="617">
      <c r="A617" s="4">
        <f>IFERROR(__xludf.DUMMYFUNCTION("""COMPUTED_VALUE"""),45842.64583333333)</f>
        <v>45842.64583</v>
      </c>
      <c r="B617" s="5">
        <f>IFERROR(__xludf.DUMMYFUNCTION("""COMPUTED_VALUE"""),7553.5)</f>
        <v>7553.5</v>
      </c>
    </row>
    <row r="618">
      <c r="A618" s="4">
        <f>IFERROR(__xludf.DUMMYFUNCTION("""COMPUTED_VALUE"""),45845.64583333333)</f>
        <v>45845.64583</v>
      </c>
      <c r="B618" s="5">
        <f>IFERROR(__xludf.DUMMYFUNCTION("""COMPUTED_VALUE"""),7616.0)</f>
        <v>7616</v>
      </c>
    </row>
    <row r="619">
      <c r="A619" s="4">
        <f>IFERROR(__xludf.DUMMYFUNCTION("""COMPUTED_VALUE"""),45846.64583333333)</f>
        <v>45846.64583</v>
      </c>
      <c r="B619" s="5">
        <f>IFERROR(__xludf.DUMMYFUNCTION("""COMPUTED_VALUE"""),7565.0)</f>
        <v>7565</v>
      </c>
    </row>
    <row r="620">
      <c r="A620" s="4">
        <f>IFERROR(__xludf.DUMMYFUNCTION("""COMPUTED_VALUE"""),45847.64583333333)</f>
        <v>45847.64583</v>
      </c>
      <c r="B620" s="5">
        <f>IFERROR(__xludf.DUMMYFUNCTION("""COMPUTED_VALUE"""),7469.0)</f>
        <v>7469</v>
      </c>
    </row>
    <row r="621">
      <c r="A621" s="4">
        <f>IFERROR(__xludf.DUMMYFUNCTION("""COMPUTED_VALUE"""),45848.64583333333)</f>
        <v>45848.64583</v>
      </c>
      <c r="B621" s="5">
        <f>IFERROR(__xludf.DUMMYFUNCTION("""COMPUTED_VALUE"""),7359.0)</f>
        <v>7359</v>
      </c>
    </row>
    <row r="622">
      <c r="A622" s="4">
        <f>IFERROR(__xludf.DUMMYFUNCTION("""COMPUTED_VALUE"""),45849.64583333333)</f>
        <v>45849.64583</v>
      </c>
      <c r="B622" s="5">
        <f>IFERROR(__xludf.DUMMYFUNCTION("""COMPUTED_VALUE"""),7189.5)</f>
        <v>7189.5</v>
      </c>
    </row>
    <row r="623">
      <c r="A623" s="4">
        <f>IFERROR(__xludf.DUMMYFUNCTION("""COMPUTED_VALUE"""),45852.64583333333)</f>
        <v>45852.64583</v>
      </c>
      <c r="B623" s="5">
        <f>IFERROR(__xludf.DUMMYFUNCTION("""COMPUTED_VALUE"""),7220.0)</f>
        <v>7220</v>
      </c>
    </row>
    <row r="624">
      <c r="A624" s="4">
        <f>IFERROR(__xludf.DUMMYFUNCTION("""COMPUTED_VALUE"""),45853.64583333333)</f>
        <v>45853.64583</v>
      </c>
      <c r="B624" s="5">
        <f>IFERROR(__xludf.DUMMYFUNCTION("""COMPUTED_VALUE"""),7360.5)</f>
        <v>7360.5</v>
      </c>
    </row>
    <row r="625">
      <c r="A625" s="4">
        <f>IFERROR(__xludf.DUMMYFUNCTION("""COMPUTED_VALUE"""),45854.64583333333)</f>
        <v>45854.64583</v>
      </c>
      <c r="B625" s="5">
        <f>IFERROR(__xludf.DUMMYFUNCTION("""COMPUTED_VALUE"""),7352.5)</f>
        <v>7352.5</v>
      </c>
    </row>
    <row r="626">
      <c r="A626" s="4">
        <f>IFERROR(__xludf.DUMMYFUNCTION("""COMPUTED_VALUE"""),45855.64583333333)</f>
        <v>45855.64583</v>
      </c>
      <c r="B626" s="5">
        <f>IFERROR(__xludf.DUMMYFUNCTION("""COMPUTED_VALUE"""),7350.5)</f>
        <v>7350.5</v>
      </c>
    </row>
    <row r="627">
      <c r="A627" s="4">
        <f>IFERROR(__xludf.DUMMYFUNCTION("""COMPUTED_VALUE"""),45856.64583333333)</f>
        <v>45856.64583</v>
      </c>
      <c r="B627" s="5">
        <f>IFERROR(__xludf.DUMMYFUNCTION("""COMPUTED_VALUE"""),7303.5)</f>
        <v>7303.5</v>
      </c>
    </row>
    <row r="628">
      <c r="A628" s="4">
        <f>IFERROR(__xludf.DUMMYFUNCTION("""COMPUTED_VALUE"""),45859.64583333333)</f>
        <v>45859.64583</v>
      </c>
      <c r="B628" s="5">
        <f>IFERROR(__xludf.DUMMYFUNCTION("""COMPUTED_VALUE"""),7254.5)</f>
        <v>7254.5</v>
      </c>
    </row>
    <row r="629">
      <c r="A629" s="4">
        <f>IFERROR(__xludf.DUMMYFUNCTION("""COMPUTED_VALUE"""),45860.64583333333)</f>
        <v>45860.64583</v>
      </c>
      <c r="B629" s="5">
        <f>IFERROR(__xludf.DUMMYFUNCTION("""COMPUTED_VALUE"""),7246.5)</f>
        <v>7246.5</v>
      </c>
    </row>
    <row r="630">
      <c r="A630" s="4">
        <f>IFERROR(__xludf.DUMMYFUNCTION("""COMPUTED_VALUE"""),45861.64583333333)</f>
        <v>45861.64583</v>
      </c>
      <c r="B630" s="5">
        <f>IFERROR(__xludf.DUMMYFUNCTION("""COMPUTED_VALUE"""),7373.5)</f>
        <v>7373.5</v>
      </c>
    </row>
    <row r="631">
      <c r="A631" s="4">
        <f>IFERROR(__xludf.DUMMYFUNCTION("""COMPUTED_VALUE"""),45862.64583333333)</f>
        <v>45862.64583</v>
      </c>
      <c r="B631" s="5">
        <f>IFERROR(__xludf.DUMMYFUNCTION("""COMPUTED_VALUE"""),7363.5)</f>
        <v>7363.5</v>
      </c>
    </row>
    <row r="632">
      <c r="A632" s="4">
        <f>IFERROR(__xludf.DUMMYFUNCTION("""COMPUTED_VALUE"""),45863.64583333333)</f>
        <v>45863.64583</v>
      </c>
      <c r="B632" s="5">
        <f>IFERROR(__xludf.DUMMYFUNCTION("""COMPUTED_VALUE"""),7468.5)</f>
        <v>7468.5</v>
      </c>
    </row>
    <row r="633">
      <c r="A633" s="4">
        <f>IFERROR(__xludf.DUMMYFUNCTION("""COMPUTED_VALUE"""),45866.64583333333)</f>
        <v>45866.64583</v>
      </c>
      <c r="B633" s="5">
        <f>IFERROR(__xludf.DUMMYFUNCTION("""COMPUTED_VALUE"""),7356.5)</f>
        <v>7356.5</v>
      </c>
    </row>
    <row r="634">
      <c r="A634" s="4">
        <f>IFERROR(__xludf.DUMMYFUNCTION("""COMPUTED_VALUE"""),45867.64583333333)</f>
        <v>45867.64583</v>
      </c>
      <c r="B634" s="5">
        <f>IFERROR(__xludf.DUMMYFUNCTION("""COMPUTED_VALUE"""),7456.0)</f>
        <v>7456</v>
      </c>
    </row>
    <row r="635">
      <c r="A635" s="4">
        <f>IFERROR(__xludf.DUMMYFUNCTION("""COMPUTED_VALUE"""),45868.64583333333)</f>
        <v>45868.64583</v>
      </c>
      <c r="B635" s="5">
        <f>IFERROR(__xludf.DUMMYFUNCTION("""COMPUTED_VALUE"""),7450.0)</f>
        <v>7450</v>
      </c>
    </row>
    <row r="636">
      <c r="A636" s="4">
        <f>IFERROR(__xludf.DUMMYFUNCTION("""COMPUTED_VALUE"""),45869.64583333333)</f>
        <v>45869.64583</v>
      </c>
      <c r="B636" s="5">
        <f>IFERROR(__xludf.DUMMYFUNCTION("""COMPUTED_VALUE"""),7498.0)</f>
        <v>7498</v>
      </c>
    </row>
    <row r="637">
      <c r="A637" s="4">
        <f>IFERROR(__xludf.DUMMYFUNCTION("""COMPUTED_VALUE"""),45870.64583333333)</f>
        <v>45870.64583</v>
      </c>
      <c r="B637" s="5">
        <f>IFERROR(__xludf.DUMMYFUNCTION("""COMPUTED_VALUE"""),7351.5)</f>
        <v>7351.5</v>
      </c>
    </row>
    <row r="638">
      <c r="A638" s="4">
        <f>IFERROR(__xludf.DUMMYFUNCTION("""COMPUTED_VALUE"""),45873.64583333333)</f>
        <v>45873.64583</v>
      </c>
      <c r="B638" s="5">
        <f>IFERROR(__xludf.DUMMYFUNCTION("""COMPUTED_VALUE"""),7308.0)</f>
        <v>7308</v>
      </c>
    </row>
    <row r="639">
      <c r="A639" s="4">
        <f>IFERROR(__xludf.DUMMYFUNCTION("""COMPUTED_VALUE"""),45874.64583333333)</f>
        <v>45874.64583</v>
      </c>
      <c r="B639" s="5">
        <f>IFERROR(__xludf.DUMMYFUNCTION("""COMPUTED_VALUE"""),7274.0)</f>
        <v>7274</v>
      </c>
    </row>
    <row r="640">
      <c r="A640" s="4">
        <f>IFERROR(__xludf.DUMMYFUNCTION("""COMPUTED_VALUE"""),45875.64583333333)</f>
        <v>45875.64583</v>
      </c>
      <c r="B640" s="5">
        <f>IFERROR(__xludf.DUMMYFUNCTION("""COMPUTED_VALUE"""),7189.5)</f>
        <v>7189.5</v>
      </c>
    </row>
    <row r="641">
      <c r="A641" s="4">
        <f>IFERROR(__xludf.DUMMYFUNCTION("""COMPUTED_VALUE"""),45876.64583333333)</f>
        <v>45876.64583</v>
      </c>
      <c r="B641" s="5">
        <f>IFERROR(__xludf.DUMMYFUNCTION("""COMPUTED_VALUE"""),7170.0)</f>
        <v>7170</v>
      </c>
    </row>
    <row r="642">
      <c r="A642" s="4">
        <f>IFERROR(__xludf.DUMMYFUNCTION("""COMPUTED_VALUE"""),45877.64583333333)</f>
        <v>45877.64583</v>
      </c>
      <c r="B642" s="5">
        <f>IFERROR(__xludf.DUMMYFUNCTION("""COMPUTED_VALUE"""),7084.5)</f>
        <v>7084.5</v>
      </c>
    </row>
    <row r="643">
      <c r="A643" s="4">
        <f>IFERROR(__xludf.DUMMYFUNCTION("""COMPUTED_VALUE"""),45880.64583333333)</f>
        <v>45880.64583</v>
      </c>
      <c r="B643" s="5">
        <f>IFERROR(__xludf.DUMMYFUNCTION("""COMPUTED_VALUE"""),7259.0)</f>
        <v>7259</v>
      </c>
    </row>
    <row r="644">
      <c r="A644" s="4">
        <f>IFERROR(__xludf.DUMMYFUNCTION("""COMPUTED_VALUE"""),45881.64583333333)</f>
        <v>45881.64583</v>
      </c>
      <c r="B644" s="5">
        <f>IFERROR(__xludf.DUMMYFUNCTION("""COMPUTED_VALUE"""),7236.5)</f>
        <v>7236.5</v>
      </c>
    </row>
    <row r="645">
      <c r="A645" s="4">
        <f>IFERROR(__xludf.DUMMYFUNCTION("""COMPUTED_VALUE"""),45882.64583333333)</f>
        <v>45882.64583</v>
      </c>
      <c r="B645" s="5">
        <f>IFERROR(__xludf.DUMMYFUNCTION("""COMPUTED_VALUE"""),7808.5)</f>
        <v>7808.5</v>
      </c>
    </row>
    <row r="646">
      <c r="A646" s="4">
        <f>IFERROR(__xludf.DUMMYFUNCTION("""COMPUTED_VALUE"""),45883.64583333333)</f>
        <v>45883.64583</v>
      </c>
      <c r="B646" s="5">
        <f>IFERROR(__xludf.DUMMYFUNCTION("""COMPUTED_VALUE"""),7821.5)</f>
        <v>7821.5</v>
      </c>
    </row>
    <row r="647">
      <c r="A647" s="4">
        <f>IFERROR(__xludf.DUMMYFUNCTION("""COMPUTED_VALUE"""),45887.64583333333)</f>
        <v>45887.64583</v>
      </c>
      <c r="B647" s="5">
        <f>IFERROR(__xludf.DUMMYFUNCTION("""COMPUTED_VALUE"""),7822.5)</f>
        <v>7822.5</v>
      </c>
    </row>
    <row r="648">
      <c r="A648" s="4">
        <f>IFERROR(__xludf.DUMMYFUNCTION("""COMPUTED_VALUE"""),45888.64583333333)</f>
        <v>45888.64583</v>
      </c>
      <c r="B648" s="5">
        <f>IFERROR(__xludf.DUMMYFUNCTION("""COMPUTED_VALUE"""),7823.5)</f>
        <v>7823.5</v>
      </c>
    </row>
    <row r="649">
      <c r="A649" s="4">
        <f>IFERROR(__xludf.DUMMYFUNCTION("""COMPUTED_VALUE"""),45889.64583333333)</f>
        <v>45889.64583</v>
      </c>
      <c r="B649" s="5">
        <f>IFERROR(__xludf.DUMMYFUNCTION("""COMPUTED_VALUE"""),7883.0)</f>
        <v>7883</v>
      </c>
    </row>
    <row r="650">
      <c r="A650" s="4">
        <f>IFERROR(__xludf.DUMMYFUNCTION("""COMPUTED_VALUE"""),45890.64583333333)</f>
        <v>45890.64583</v>
      </c>
      <c r="B650" s="5">
        <f>IFERROR(__xludf.DUMMYFUNCTION("""COMPUTED_VALUE"""),7926.5)</f>
        <v>7926.5</v>
      </c>
    </row>
    <row r="651">
      <c r="A651" s="4">
        <f>IFERROR(__xludf.DUMMYFUNCTION("""COMPUTED_VALUE"""),45891.64583333333)</f>
        <v>45891.64583</v>
      </c>
      <c r="B651" s="5">
        <f>IFERROR(__xludf.DUMMYFUNCTION("""COMPUTED_VALUE"""),7922.5)</f>
        <v>7922.5</v>
      </c>
    </row>
    <row r="652">
      <c r="A652" s="4">
        <f>IFERROR(__xludf.DUMMYFUNCTION("""COMPUTED_VALUE"""),45894.64583333333)</f>
        <v>45894.64583</v>
      </c>
      <c r="B652" s="5">
        <f>IFERROR(__xludf.DUMMYFUNCTION("""COMPUTED_VALUE"""),7851.0)</f>
        <v>7851</v>
      </c>
    </row>
    <row r="653">
      <c r="A653" s="4">
        <f>IFERROR(__xludf.DUMMYFUNCTION("""COMPUTED_VALUE"""),45895.64583333333)</f>
        <v>45895.64583</v>
      </c>
      <c r="B653" s="5">
        <f>IFERROR(__xludf.DUMMYFUNCTION("""COMPUTED_VALUE"""),7793.5)</f>
        <v>7793.5</v>
      </c>
    </row>
    <row r="654">
      <c r="A654" s="4">
        <f>IFERROR(__xludf.DUMMYFUNCTION("""COMPUTED_VALUE"""),45897.64583333333)</f>
        <v>45897.64583</v>
      </c>
      <c r="B654" s="5">
        <f>IFERROR(__xludf.DUMMYFUNCTION("""COMPUTED_VALUE"""),7728.0)</f>
        <v>7728</v>
      </c>
    </row>
    <row r="655">
      <c r="A655" s="4">
        <f>IFERROR(__xludf.DUMMYFUNCTION("""COMPUTED_VALUE"""),45898.64583333333)</f>
        <v>45898.64583</v>
      </c>
      <c r="B655" s="5">
        <f>IFERROR(__xludf.DUMMYFUNCTION("""COMPUTED_VALUE"""),7610.0)</f>
        <v>7610</v>
      </c>
    </row>
    <row r="656">
      <c r="A656" s="4">
        <f>IFERROR(__xludf.DUMMYFUNCTION("""COMPUTED_VALUE"""),45901.64583333333)</f>
        <v>45901.64583</v>
      </c>
      <c r="B656" s="5">
        <f>IFERROR(__xludf.DUMMYFUNCTION("""COMPUTED_VALUE"""),7671.5)</f>
        <v>7671.5</v>
      </c>
    </row>
    <row r="657">
      <c r="A657" s="4">
        <f>IFERROR(__xludf.DUMMYFUNCTION("""COMPUTED_VALUE"""),45902.64583333333)</f>
        <v>45902.64583</v>
      </c>
      <c r="B657" s="5">
        <f>IFERROR(__xludf.DUMMYFUNCTION("""COMPUTED_VALUE"""),7682.0)</f>
        <v>7682</v>
      </c>
    </row>
    <row r="658">
      <c r="A658" s="4">
        <f>IFERROR(__xludf.DUMMYFUNCTION("""COMPUTED_VALUE"""),45903.64583333333)</f>
        <v>45903.64583</v>
      </c>
      <c r="B658" s="5">
        <f>IFERROR(__xludf.DUMMYFUNCTION("""COMPUTED_VALUE"""),7736.0)</f>
        <v>7736</v>
      </c>
    </row>
    <row r="659">
      <c r="A659" s="4">
        <f>IFERROR(__xludf.DUMMYFUNCTION("""COMPUTED_VALUE"""),45904.64583333333)</f>
        <v>45904.64583</v>
      </c>
      <c r="B659" s="5">
        <f>IFERROR(__xludf.DUMMYFUNCTION("""COMPUTED_VALUE"""),7900.0)</f>
        <v>7900</v>
      </c>
    </row>
    <row r="660">
      <c r="A660" s="4">
        <f>IFERROR(__xludf.DUMMYFUNCTION("""COMPUTED_VALUE"""),45905.64583333333)</f>
        <v>45905.64583</v>
      </c>
      <c r="B660" s="5">
        <f>IFERROR(__xludf.DUMMYFUNCTION("""COMPUTED_VALUE"""),7804.5)</f>
        <v>7804.5</v>
      </c>
    </row>
    <row r="661">
      <c r="A661" s="4">
        <f>IFERROR(__xludf.DUMMYFUNCTION("""COMPUTED_VALUE"""),45908.64583333333)</f>
        <v>45908.64583</v>
      </c>
      <c r="B661" s="5">
        <f>IFERROR(__xludf.DUMMYFUNCTION("""COMPUTED_VALUE"""),7786.5)</f>
        <v>7786.5</v>
      </c>
    </row>
    <row r="662">
      <c r="A662" s="4">
        <f>IFERROR(__xludf.DUMMYFUNCTION("""COMPUTED_VALUE"""),45909.64583333333)</f>
        <v>45909.64583</v>
      </c>
      <c r="B662" s="5">
        <f>IFERROR(__xludf.DUMMYFUNCTION("""COMPUTED_VALUE"""),7825.5)</f>
        <v>7825.5</v>
      </c>
    </row>
    <row r="663">
      <c r="A663" s="4">
        <f>IFERROR(__xludf.DUMMYFUNCTION("""COMPUTED_VALUE"""),45910.64583333333)</f>
        <v>45910.64583</v>
      </c>
      <c r="B663" s="5">
        <f>IFERROR(__xludf.DUMMYFUNCTION("""COMPUTED_VALUE"""),7929.0)</f>
        <v>7929</v>
      </c>
    </row>
    <row r="664">
      <c r="A664" s="4">
        <f>IFERROR(__xludf.DUMMYFUNCTION("""COMPUTED_VALUE"""),45911.64583333333)</f>
        <v>45911.64583</v>
      </c>
      <c r="B664" s="5">
        <f>IFERROR(__xludf.DUMMYFUNCTION("""COMPUTED_VALUE"""),7879.5)</f>
        <v>7879.5</v>
      </c>
    </row>
    <row r="665">
      <c r="A665" s="4">
        <f>IFERROR(__xludf.DUMMYFUNCTION("""COMPUTED_VALUE"""),45912.64583333333)</f>
        <v>45912.64583</v>
      </c>
      <c r="B665" s="5">
        <f>IFERROR(__xludf.DUMMYFUNCTION("""COMPUTED_VALUE"""),7874.5)</f>
        <v>7874.5</v>
      </c>
    </row>
    <row r="666">
      <c r="A666" s="4">
        <f>IFERROR(__xludf.DUMMYFUNCTION("""COMPUTED_VALUE"""),45915.64583333333)</f>
        <v>45915.64583</v>
      </c>
      <c r="B666" s="5">
        <f>IFERROR(__xludf.DUMMYFUNCTION("""COMPUTED_VALUE"""),7816.5)</f>
        <v>7816.5</v>
      </c>
    </row>
    <row r="667">
      <c r="A667" s="4">
        <f>IFERROR(__xludf.DUMMYFUNCTION("""COMPUTED_VALUE"""),45916.64583333333)</f>
        <v>45916.64583</v>
      </c>
      <c r="B667" s="5">
        <f>IFERROR(__xludf.DUMMYFUNCTION("""COMPUTED_VALUE"""),7852.5)</f>
        <v>7852.5</v>
      </c>
    </row>
    <row r="668">
      <c r="A668" s="4">
        <f>IFERROR(__xludf.DUMMYFUNCTION("""COMPUTED_VALUE"""),45917.64583333333)</f>
        <v>45917.64583</v>
      </c>
      <c r="B668" s="5">
        <f>IFERROR(__xludf.DUMMYFUNCTION("""COMPUTED_VALUE"""),7888.0)</f>
        <v>7888</v>
      </c>
    </row>
    <row r="669">
      <c r="A669" s="4">
        <f>IFERROR(__xludf.DUMMYFUNCTION("""COMPUTED_VALUE"""),45918.64583333333)</f>
        <v>45918.64583</v>
      </c>
      <c r="B669" s="5">
        <f>IFERROR(__xludf.DUMMYFUNCTION("""COMPUTED_VALUE"""),7850.5)</f>
        <v>7850.5</v>
      </c>
    </row>
    <row r="670">
      <c r="A670" s="4">
        <f>IFERROR(__xludf.DUMMYFUNCTION("""COMPUTED_VALUE"""),45919.64583333333)</f>
        <v>45919.64583</v>
      </c>
      <c r="B670" s="5">
        <f>IFERROR(__xludf.DUMMYFUNCTION("""COMPUTED_VALUE"""),7806.5)</f>
        <v>7806.5</v>
      </c>
    </row>
    <row r="671">
      <c r="A671" s="4">
        <f>IFERROR(__xludf.DUMMYFUNCTION("""COMPUTED_VALUE"""),45922.64583333333)</f>
        <v>45922.64583</v>
      </c>
      <c r="B671" s="5">
        <f>IFERROR(__xludf.DUMMYFUNCTION("""COMPUTED_VALUE"""),7739.0)</f>
        <v>7739</v>
      </c>
    </row>
    <row r="672">
      <c r="A672" s="4">
        <f>IFERROR(__xludf.DUMMYFUNCTION("""COMPUTED_VALUE"""),45923.64583333333)</f>
        <v>45923.64583</v>
      </c>
      <c r="B672" s="5">
        <f>IFERROR(__xludf.DUMMYFUNCTION("""COMPUTED_VALUE"""),7684.0)</f>
        <v>7684</v>
      </c>
    </row>
    <row r="673">
      <c r="A673" s="4">
        <f>IFERROR(__xludf.DUMMYFUNCTION("""COMPUTED_VALUE"""),45924.64583333333)</f>
        <v>45924.64583</v>
      </c>
      <c r="B673" s="5">
        <f>IFERROR(__xludf.DUMMYFUNCTION("""COMPUTED_VALUE"""),7643.5)</f>
        <v>7643.5</v>
      </c>
    </row>
    <row r="674">
      <c r="A674" s="4">
        <f>IFERROR(__xludf.DUMMYFUNCTION("""COMPUTED_VALUE"""),45925.64583333333)</f>
        <v>45925.64583</v>
      </c>
      <c r="B674" s="5">
        <f>IFERROR(__xludf.DUMMYFUNCTION("""COMPUTED_VALUE"""),7624.0)</f>
        <v>7624</v>
      </c>
    </row>
    <row r="675">
      <c r="A675" s="4">
        <f>IFERROR(__xludf.DUMMYFUNCTION("""COMPUTED_VALUE"""),45926.64583333333)</f>
        <v>45926.64583</v>
      </c>
      <c r="B675" s="5">
        <f>IFERROR(__xludf.DUMMYFUNCTION("""COMPUTED_VALUE"""),7510.0)</f>
        <v>7510</v>
      </c>
    </row>
    <row r="676">
      <c r="A676" s="4">
        <f>IFERROR(__xludf.DUMMYFUNCTION("""COMPUTED_VALUE"""),45929.64583333333)</f>
        <v>45929.64583</v>
      </c>
      <c r="B676" s="5">
        <f>IFERROR(__xludf.DUMMYFUNCTION("""COMPUTED_VALUE"""),7444.0)</f>
        <v>7444</v>
      </c>
    </row>
    <row r="677">
      <c r="A677" s="4">
        <f>IFERROR(__xludf.DUMMYFUNCTION("""COMPUTED_VALUE"""),45930.64583333333)</f>
        <v>45930.64583</v>
      </c>
      <c r="B677" s="5">
        <f>IFERROR(__xludf.DUMMYFUNCTION("""COMPUTED_VALUE"""),7409.0)</f>
        <v>7409</v>
      </c>
    </row>
    <row r="678">
      <c r="A678" s="4">
        <f>IFERROR(__xludf.DUMMYFUNCTION("""COMPUTED_VALUE"""),45931.64583333333)</f>
        <v>45931.64583</v>
      </c>
      <c r="B678" s="5">
        <f>IFERROR(__xludf.DUMMYFUNCTION("""COMPUTED_VALUE"""),7441.0)</f>
        <v>7441</v>
      </c>
    </row>
    <row r="679">
      <c r="A679" s="4">
        <f>IFERROR(__xludf.DUMMYFUNCTION("""COMPUTED_VALUE"""),45933.64583333333)</f>
        <v>45933.64583</v>
      </c>
      <c r="B679" s="5">
        <f>IFERROR(__xludf.DUMMYFUNCTION("""COMPUTED_VALUE"""),7449.5)</f>
        <v>7449.5</v>
      </c>
    </row>
    <row r="680">
      <c r="A680" s="4">
        <f>IFERROR(__xludf.DUMMYFUNCTION("""COMPUTED_VALUE"""),45936.64583333333)</f>
        <v>45936.64583</v>
      </c>
      <c r="B680" s="5">
        <f>IFERROR(__xludf.DUMMYFUNCTION("""COMPUTED_VALUE"""),7662.0)</f>
        <v>7662</v>
      </c>
    </row>
    <row r="681">
      <c r="A681" s="4">
        <f>IFERROR(__xludf.DUMMYFUNCTION("""COMPUTED_VALUE"""),45937.64583333333)</f>
        <v>45937.64583</v>
      </c>
      <c r="B681" s="5">
        <f>IFERROR(__xludf.DUMMYFUNCTION("""COMPUTED_VALUE"""),7700.0)</f>
        <v>7700</v>
      </c>
    </row>
    <row r="682">
      <c r="A682" s="4">
        <f>IFERROR(__xludf.DUMMYFUNCTION("""COMPUTED_VALUE"""),45938.64583333333)</f>
        <v>45938.64583</v>
      </c>
      <c r="B682" s="5">
        <f>IFERROR(__xludf.DUMMYFUNCTION("""COMPUTED_VALUE"""),7662.0)</f>
        <v>7662</v>
      </c>
    </row>
    <row r="683">
      <c r="A683" s="4">
        <f>IFERROR(__xludf.DUMMYFUNCTION("""COMPUTED_VALUE"""),45939.64583333333)</f>
        <v>45939.64583</v>
      </c>
      <c r="B683" s="5">
        <f>IFERROR(__xludf.DUMMYFUNCTION("""COMPUTED_VALUE"""),7695.0)</f>
        <v>7695</v>
      </c>
    </row>
    <row r="684">
      <c r="A684" s="4">
        <f>IFERROR(__xludf.DUMMYFUNCTION("""COMPUTED_VALUE"""),45940.64583333333)</f>
        <v>45940.64583</v>
      </c>
      <c r="B684" s="5">
        <f>IFERROR(__xludf.DUMMYFUNCTION("""COMPUTED_VALUE"""),7681.0)</f>
        <v>7681</v>
      </c>
    </row>
    <row r="685">
      <c r="A685" s="4">
        <f>IFERROR(__xludf.DUMMYFUNCTION("""COMPUTED_VALUE"""),45943.64583333333)</f>
        <v>45943.64583</v>
      </c>
      <c r="B685" s="5">
        <f>IFERROR(__xludf.DUMMYFUNCTION("""COMPUTED_VALUE"""),7671.0)</f>
        <v>7671</v>
      </c>
    </row>
    <row r="686">
      <c r="A686" s="4">
        <f>IFERROR(__xludf.DUMMYFUNCTION("""COMPUTED_VALUE"""),45944.64583333333)</f>
        <v>45944.64583</v>
      </c>
      <c r="B686" s="5">
        <f>IFERROR(__xludf.DUMMYFUNCTION("""COMPUTED_VALUE"""),7759.0)</f>
        <v>7759</v>
      </c>
    </row>
    <row r="687">
      <c r="A687" s="4">
        <f>IFERROR(__xludf.DUMMYFUNCTION("""COMPUTED_VALUE"""),45945.64583333333)</f>
        <v>45945.64583</v>
      </c>
      <c r="B687" s="5">
        <f>IFERROR(__xludf.DUMMYFUNCTION("""COMPUTED_VALUE"""),7826.0)</f>
        <v>7826</v>
      </c>
    </row>
    <row r="688">
      <c r="A688" s="4">
        <f>IFERROR(__xludf.DUMMYFUNCTION("""COMPUTED_VALUE"""),45946.64583333333)</f>
        <v>45946.64583</v>
      </c>
      <c r="B688" s="5">
        <f>IFERROR(__xludf.DUMMYFUNCTION("""COMPUTED_VALUE"""),7833.5)</f>
        <v>7833.5</v>
      </c>
    </row>
    <row r="689">
      <c r="A689" s="4">
        <f>IFERROR(__xludf.DUMMYFUNCTION("""COMPUTED_VALUE"""),45947.64583333333)</f>
        <v>45947.64583</v>
      </c>
      <c r="B689" s="5">
        <f>IFERROR(__xludf.DUMMYFUNCTION("""COMPUTED_VALUE"""),7901.5)</f>
        <v>7901.5</v>
      </c>
    </row>
    <row r="690">
      <c r="A690" s="4">
        <f>IFERROR(__xludf.DUMMYFUNCTION("""COMPUTED_VALUE"""),45950.64583333333)</f>
        <v>45950.64583</v>
      </c>
      <c r="B690" s="5">
        <f>IFERROR(__xludf.DUMMYFUNCTION("""COMPUTED_VALUE"""),8010.0)</f>
        <v>8010</v>
      </c>
    </row>
    <row r="691">
      <c r="A691" s="4">
        <f>IFERROR(__xludf.DUMMYFUNCTION("""COMPUTED_VALUE"""),45951.64583333333)</f>
        <v>45951.64583</v>
      </c>
      <c r="B691" s="5">
        <f>IFERROR(__xludf.DUMMYFUNCTION("""COMPUTED_VALUE"""),8012.0)</f>
        <v>8012</v>
      </c>
    </row>
    <row r="692">
      <c r="A692" s="4">
        <f>IFERROR(__xludf.DUMMYFUNCTION("""COMPUTED_VALUE"""),45953.64583333333)</f>
        <v>45953.64583</v>
      </c>
      <c r="B692" s="5">
        <f>IFERROR(__xludf.DUMMYFUNCTION("""COMPUTED_VALUE"""),7968.5)</f>
        <v>7968.5</v>
      </c>
    </row>
    <row r="693">
      <c r="A693" s="4">
        <f>IFERROR(__xludf.DUMMYFUNCTION("""COMPUTED_VALUE"""),45954.64583333333)</f>
        <v>45954.64583</v>
      </c>
      <c r="B693" s="5">
        <f>IFERROR(__xludf.DUMMYFUNCTION("""COMPUTED_VALUE"""),7837.5)</f>
        <v>7837.5</v>
      </c>
    </row>
    <row r="694">
      <c r="A694" s="4">
        <f>IFERROR(__xludf.DUMMYFUNCTION("""COMPUTED_VALUE"""),45957.64583333333)</f>
        <v>45957.64583</v>
      </c>
      <c r="B694" s="5">
        <f>IFERROR(__xludf.DUMMYFUNCTION("""COMPUTED_VALUE"""),7845.5)</f>
        <v>7845.5</v>
      </c>
    </row>
    <row r="695">
      <c r="A695" s="4">
        <f>IFERROR(__xludf.DUMMYFUNCTION("""COMPUTED_VALUE"""),45958.64583333333)</f>
        <v>45958.64583</v>
      </c>
      <c r="B695" s="5">
        <f>IFERROR(__xludf.DUMMYFUNCTION("""COMPUTED_VALUE"""),7880.5)</f>
        <v>7880.5</v>
      </c>
    </row>
    <row r="696">
      <c r="A696" s="4">
        <f>IFERROR(__xludf.DUMMYFUNCTION("""COMPUTED_VALUE"""),45959.64583333333)</f>
        <v>45959.64583</v>
      </c>
      <c r="B696" s="5">
        <f>IFERROR(__xludf.DUMMYFUNCTION("""COMPUTED_VALUE"""),7858.5)</f>
        <v>7858.5</v>
      </c>
    </row>
    <row r="697">
      <c r="A697" s="4">
        <f>IFERROR(__xludf.DUMMYFUNCTION("""COMPUTED_VALUE"""),45960.64583333333)</f>
        <v>45960.64583</v>
      </c>
      <c r="B697" s="5">
        <f>IFERROR(__xludf.DUMMYFUNCTION("""COMPUTED_VALUE"""),7790.0)</f>
        <v>7790</v>
      </c>
    </row>
    <row r="698">
      <c r="A698" s="4">
        <f>IFERROR(__xludf.DUMMYFUNCTION("""COMPUTED_VALUE"""),45961.64583333333)</f>
        <v>45961.64583</v>
      </c>
      <c r="B698" s="5">
        <f>IFERROR(__xludf.DUMMYFUNCTION("""COMPUTED_VALUE"""),7681.0)</f>
        <v>7681</v>
      </c>
    </row>
    <row r="699">
      <c r="A699" s="4">
        <f>IFERROR(__xludf.DUMMYFUNCTION("""COMPUTED_VALUE"""),45964.64583333333)</f>
        <v>45964.64583</v>
      </c>
      <c r="B699" s="5">
        <f>IFERROR(__xludf.DUMMYFUNCTION("""COMPUTED_VALUE"""),7824.5)</f>
        <v>7824.5</v>
      </c>
    </row>
    <row r="700">
      <c r="A700" s="4">
        <f>IFERROR(__xludf.DUMMYFUNCTION("""COMPUTED_VALUE"""),45965.64583333333)</f>
        <v>45965.64583</v>
      </c>
      <c r="B700" s="5">
        <f>IFERROR(__xludf.DUMMYFUNCTION("""COMPUTED_VALUE"""),7810.5)</f>
        <v>7810.5</v>
      </c>
    </row>
    <row r="701">
      <c r="A701" s="4">
        <f>IFERROR(__xludf.DUMMYFUNCTION("""COMPUTED_VALUE"""),45967.64583333333)</f>
        <v>45967.64583</v>
      </c>
      <c r="B701" s="5">
        <f>IFERROR(__xludf.DUMMYFUNCTION("""COMPUTED_VALUE"""),7782.0)</f>
        <v>7782</v>
      </c>
    </row>
    <row r="702">
      <c r="A702" s="4">
        <f>IFERROR(__xludf.DUMMYFUNCTION("""COMPUTED_VALUE"""),45968.64583333333)</f>
        <v>45968.64583</v>
      </c>
      <c r="B702" s="5">
        <f>IFERROR(__xludf.DUMMYFUNCTION("""COMPUTED_VALUE"""),7642.0)</f>
        <v>7642</v>
      </c>
    </row>
    <row r="703">
      <c r="A703" s="4">
        <f>IFERROR(__xludf.DUMMYFUNCTION("""COMPUTED_VALUE"""),45971.64583333333)</f>
        <v>45971.64583</v>
      </c>
      <c r="B703" s="5">
        <f>IFERROR(__xludf.DUMMYFUNCTION("""COMPUTED_VALUE"""),7529.5)</f>
        <v>7529.5</v>
      </c>
    </row>
    <row r="704">
      <c r="A704" s="4">
        <f>IFERROR(__xludf.DUMMYFUNCTION("""COMPUTED_VALUE"""),45972.64583333333)</f>
        <v>45972.64583</v>
      </c>
      <c r="B704" s="5">
        <f>IFERROR(__xludf.DUMMYFUNCTION("""COMPUTED_VALUE"""),7501.0)</f>
        <v>7501</v>
      </c>
    </row>
    <row r="705">
      <c r="A705" s="4">
        <f>IFERROR(__xludf.DUMMYFUNCTION("""COMPUTED_VALUE"""),45973.64583333333)</f>
        <v>45973.64583</v>
      </c>
      <c r="B705" s="5">
        <f>IFERROR(__xludf.DUMMYFUNCTION("""COMPUTED_VALUE"""),7498.0)</f>
        <v>7498</v>
      </c>
    </row>
    <row r="706">
      <c r="A706" s="4">
        <f>IFERROR(__xludf.DUMMYFUNCTION("""COMPUTED_VALUE"""),45974.64583333333)</f>
        <v>45974.64583</v>
      </c>
      <c r="B706" s="5">
        <f>IFERROR(__xludf.DUMMYFUNCTION("""COMPUTED_VALUE"""),7440.5)</f>
        <v>7440.5</v>
      </c>
    </row>
    <row r="707">
      <c r="A707" s="4">
        <f>IFERROR(__xludf.DUMMYFUNCTION("""COMPUTED_VALUE"""),45975.64583333333)</f>
        <v>45975.64583</v>
      </c>
      <c r="B707" s="5">
        <f>IFERROR(__xludf.DUMMYFUNCTION("""COMPUTED_VALUE"""),7420.5)</f>
        <v>7420.5</v>
      </c>
    </row>
    <row r="708">
      <c r="A708" s="4">
        <f>IFERROR(__xludf.DUMMYFUNCTION("""COMPUTED_VALUE"""),45978.64583333333)</f>
        <v>45978.64583</v>
      </c>
      <c r="B708" s="5">
        <f>IFERROR(__xludf.DUMMYFUNCTION("""COMPUTED_VALUE"""),7487.5)</f>
        <v>7487.5</v>
      </c>
    </row>
    <row r="709">
      <c r="A709" s="4">
        <f>IFERROR(__xludf.DUMMYFUNCTION("""COMPUTED_VALUE"""),45979.64583333333)</f>
        <v>45979.64583</v>
      </c>
      <c r="B709" s="5">
        <f>IFERROR(__xludf.DUMMYFUNCTION("""COMPUTED_VALUE"""),7385.5)</f>
        <v>7385.5</v>
      </c>
    </row>
    <row r="710">
      <c r="A710" s="4">
        <f>IFERROR(__xludf.DUMMYFUNCTION("""COMPUTED_VALUE"""),45980.64583333333)</f>
        <v>45980.64583</v>
      </c>
      <c r="B710" s="5">
        <f>IFERROR(__xludf.DUMMYFUNCTION("""COMPUTED_VALUE"""),7459.0)</f>
        <v>7459</v>
      </c>
    </row>
    <row r="711">
      <c r="A711" s="4">
        <f>IFERROR(__xludf.DUMMYFUNCTION("""COMPUTED_VALUE"""),45981.64583333333)</f>
        <v>45981.64583</v>
      </c>
      <c r="B711" s="5">
        <f>IFERROR(__xludf.DUMMYFUNCTION("""COMPUTED_VALUE"""),7423.0)</f>
        <v>7423</v>
      </c>
    </row>
    <row r="712">
      <c r="A712" s="4">
        <f>IFERROR(__xludf.DUMMYFUNCTION("""COMPUTED_VALUE"""),45982.64583333333)</f>
        <v>45982.64583</v>
      </c>
      <c r="B712" s="5">
        <f>IFERROR(__xludf.DUMMYFUNCTION("""COMPUTED_VALUE"""),7391.0)</f>
        <v>7391</v>
      </c>
    </row>
    <row r="713">
      <c r="A713" s="4">
        <f>IFERROR(__xludf.DUMMYFUNCTION("""COMPUTED_VALUE"""),45985.64583333333)</f>
        <v>45985.64583</v>
      </c>
      <c r="B713" s="5">
        <f>IFERROR(__xludf.DUMMYFUNCTION("""COMPUTED_VALUE"""),7354.5)</f>
        <v>7354.5</v>
      </c>
    </row>
    <row r="714">
      <c r="A714" s="4">
        <f>IFERROR(__xludf.DUMMYFUNCTION("""COMPUTED_VALUE"""),45986.64583333333)</f>
        <v>45986.64583</v>
      </c>
      <c r="B714" s="5">
        <f>IFERROR(__xludf.DUMMYFUNCTION("""COMPUTED_VALUE"""),7330.5)</f>
        <v>7330.5</v>
      </c>
    </row>
    <row r="715">
      <c r="A715" s="4">
        <f>IFERROR(__xludf.DUMMYFUNCTION("""COMPUTED_VALUE"""),45987.64583333333)</f>
        <v>45987.64583</v>
      </c>
      <c r="B715" s="5">
        <f>IFERROR(__xludf.DUMMYFUNCTION("""COMPUTED_VALUE"""),7393.0)</f>
        <v>7393</v>
      </c>
    </row>
    <row r="716">
      <c r="A716" s="4">
        <f>IFERROR(__xludf.DUMMYFUNCTION("""COMPUTED_VALUE"""),45988.64583333333)</f>
        <v>45988.64583</v>
      </c>
      <c r="B716" s="5">
        <f>IFERROR(__xludf.DUMMYFUNCTION("""COMPUTED_VALUE"""),7322.5)</f>
        <v>7322.5</v>
      </c>
    </row>
    <row r="717">
      <c r="A717" s="4">
        <f>IFERROR(__xludf.DUMMYFUNCTION("""COMPUTED_VALUE"""),45989.64583333333)</f>
        <v>45989.64583</v>
      </c>
      <c r="B717" s="5">
        <f>IFERROR(__xludf.DUMMYFUNCTION("""COMPUTED_VALUE"""),7335.5)</f>
        <v>7335.5</v>
      </c>
    </row>
    <row r="718">
      <c r="A718" s="4">
        <f>IFERROR(__xludf.DUMMYFUNCTION("""COMPUTED_VALUE"""),45992.64583333333)</f>
        <v>45992.64583</v>
      </c>
      <c r="B718" s="5">
        <f>IFERROR(__xludf.DUMMYFUNCTION("""COMPUTED_VALUE"""),7287.5)</f>
        <v>7287.5</v>
      </c>
    </row>
    <row r="719">
      <c r="A719" s="4">
        <f>IFERROR(__xludf.DUMMYFUNCTION("""COMPUTED_VALUE"""),45993.64583333333)</f>
        <v>45993.64583</v>
      </c>
      <c r="B719" s="5">
        <f>IFERROR(__xludf.DUMMYFUNCTION("""COMPUTED_VALUE"""),7242.0)</f>
        <v>7242</v>
      </c>
    </row>
    <row r="720">
      <c r="A720" s="4">
        <f>IFERROR(__xludf.DUMMYFUNCTION("""COMPUTED_VALUE"""),45994.64583333333)</f>
        <v>45994.64583</v>
      </c>
      <c r="B720" s="5">
        <f>IFERROR(__xludf.DUMMYFUNCTION("""COMPUTED_VALUE"""),7184.0)</f>
        <v>7184</v>
      </c>
    </row>
    <row r="721">
      <c r="A721" s="4">
        <f>IFERROR(__xludf.DUMMYFUNCTION("""COMPUTED_VALUE"""),45995.64583333333)</f>
        <v>45995.64583</v>
      </c>
      <c r="B721" s="5">
        <f>IFERROR(__xludf.DUMMYFUNCTION("""COMPUTED_VALUE"""),7201.0)</f>
        <v>7201</v>
      </c>
    </row>
    <row r="722">
      <c r="A722" s="4">
        <f>IFERROR(__xludf.DUMMYFUNCTION("""COMPUTED_VALUE"""),45996.64583333333)</f>
        <v>45996.64583</v>
      </c>
      <c r="B722" s="5">
        <f>IFERROR(__xludf.DUMMYFUNCTION("""COMPUTED_VALUE"""),7189.5)</f>
        <v>7189.5</v>
      </c>
    </row>
    <row r="723">
      <c r="A723" s="4">
        <f>IFERROR(__xludf.DUMMYFUNCTION("""COMPUTED_VALUE"""),45999.64583333333)</f>
        <v>45999.64583</v>
      </c>
      <c r="B723" s="5">
        <f>IFERROR(__xludf.DUMMYFUNCTION("""COMPUTED_VALUE"""),7096.0)</f>
        <v>7096</v>
      </c>
    </row>
    <row r="724">
      <c r="A724" s="4">
        <f>IFERROR(__xludf.DUMMYFUNCTION("""COMPUTED_VALUE"""),46000.64583333333)</f>
        <v>46000.64583</v>
      </c>
      <c r="B724" s="5">
        <f>IFERROR(__xludf.DUMMYFUNCTION("""COMPUTED_VALUE"""),7091.0)</f>
        <v>7091</v>
      </c>
    </row>
    <row r="725">
      <c r="A725" s="4">
        <f>IFERROR(__xludf.DUMMYFUNCTION("""COMPUTED_VALUE"""),46001.64583333333)</f>
        <v>46001.64583</v>
      </c>
      <c r="B725" s="5">
        <f>IFERROR(__xludf.DUMMYFUNCTION("""COMPUTED_VALUE"""),7018.5)</f>
        <v>7018.5</v>
      </c>
    </row>
    <row r="726">
      <c r="A726" s="4">
        <f>IFERROR(__xludf.DUMMYFUNCTION("""COMPUTED_VALUE"""),46002.64583333333)</f>
        <v>46002.64583</v>
      </c>
      <c r="B726" s="5">
        <f>IFERROR(__xludf.DUMMYFUNCTION("""COMPUTED_VALUE"""),7009.5)</f>
        <v>7009.5</v>
      </c>
    </row>
    <row r="727">
      <c r="A727" s="4">
        <f>IFERROR(__xludf.DUMMYFUNCTION("""COMPUTED_VALUE"""),46003.64583333333)</f>
        <v>46003.64583</v>
      </c>
      <c r="B727" s="5">
        <f>IFERROR(__xludf.DUMMYFUNCTION("""COMPUTED_VALUE"""),7101.0)</f>
        <v>7101</v>
      </c>
    </row>
    <row r="728">
      <c r="A728" s="4">
        <f>IFERROR(__xludf.DUMMYFUNCTION("""COMPUTED_VALUE"""),46006.64583333333)</f>
        <v>46006.64583</v>
      </c>
      <c r="B728" s="5">
        <f>IFERROR(__xludf.DUMMYFUNCTION("""COMPUTED_VALUE"""),7086.5)</f>
        <v>7086.5</v>
      </c>
    </row>
    <row r="729">
      <c r="A729" s="4">
        <f>IFERROR(__xludf.DUMMYFUNCTION("""COMPUTED_VALUE"""),46007.64583333333)</f>
        <v>46007.64583</v>
      </c>
      <c r="B729" s="5">
        <f>IFERROR(__xludf.DUMMYFUNCTION("""COMPUTED_VALUE"""),7051.5)</f>
        <v>7051.5</v>
      </c>
    </row>
    <row r="730">
      <c r="A730" s="4">
        <f>IFERROR(__xludf.DUMMYFUNCTION("""COMPUTED_VALUE"""),46008.64583333333)</f>
        <v>46008.64583</v>
      </c>
      <c r="B730" s="5">
        <f>IFERROR(__xludf.DUMMYFUNCTION("""COMPUTED_VALUE"""),6921.5)</f>
        <v>6921.5</v>
      </c>
    </row>
    <row r="731">
      <c r="A731" s="4">
        <f>IFERROR(__xludf.DUMMYFUNCTION("""COMPUTED_VALUE"""),46009.64583333333)</f>
        <v>46009.64583</v>
      </c>
      <c r="B731" s="5">
        <f>IFERROR(__xludf.DUMMYFUNCTION("""COMPUTED_VALUE"""),6918.5)</f>
        <v>6918.5</v>
      </c>
    </row>
    <row r="732">
      <c r="A732" s="4">
        <f>IFERROR(__xludf.DUMMYFUNCTION("""COMPUTED_VALUE"""),46010.64583333333)</f>
        <v>46010.64583</v>
      </c>
      <c r="B732" s="5">
        <f>IFERROR(__xludf.DUMMYFUNCTION("""COMPUTED_VALUE"""),7012.5)</f>
        <v>7012.5</v>
      </c>
    </row>
    <row r="733">
      <c r="A733" s="4">
        <f>IFERROR(__xludf.DUMMYFUNCTION("""COMPUTED_VALUE"""),46013.64583333333)</f>
        <v>46013.64583</v>
      </c>
      <c r="B733" s="5">
        <f>IFERROR(__xludf.DUMMYFUNCTION("""COMPUTED_VALUE"""),7054.0)</f>
        <v>7054</v>
      </c>
    </row>
    <row r="734">
      <c r="A734" s="4">
        <f>IFERROR(__xludf.DUMMYFUNCTION("""COMPUTED_VALUE"""),46014.64583333333)</f>
        <v>46014.64583</v>
      </c>
      <c r="B734" s="5">
        <f>IFERROR(__xludf.DUMMYFUNCTION("""COMPUTED_VALUE"""),7073.5)</f>
        <v>7073.5</v>
      </c>
    </row>
    <row r="735">
      <c r="A735" s="4">
        <f>IFERROR(__xludf.DUMMYFUNCTION("""COMPUTED_VALUE"""),46015.64583333333)</f>
        <v>46015.64583</v>
      </c>
      <c r="B735" s="5">
        <f>IFERROR(__xludf.DUMMYFUNCTION("""COMPUTED_VALUE"""),7172.0)</f>
        <v>7172</v>
      </c>
    </row>
    <row r="736">
      <c r="A736" s="4">
        <f>IFERROR(__xludf.DUMMYFUNCTION("""COMPUTED_VALUE"""),46017.64583333333)</f>
        <v>46017.64583</v>
      </c>
      <c r="B736" s="5">
        <f>IFERROR(__xludf.DUMMYFUNCTION("""COMPUTED_VALUE"""),7156.0)</f>
        <v>7156</v>
      </c>
    </row>
    <row r="737">
      <c r="A737" s="4">
        <f>IFERROR(__xludf.DUMMYFUNCTION("""COMPUTED_VALUE"""),46020.64583333333)</f>
        <v>46020.64583</v>
      </c>
      <c r="B737" s="5">
        <f>IFERROR(__xludf.DUMMYFUNCTION("""COMPUTED_VALUE"""),7084.5)</f>
        <v>7084.5</v>
      </c>
    </row>
    <row r="738">
      <c r="A738" s="4">
        <f>IFERROR(__xludf.DUMMYFUNCTION("""COMPUTED_VALUE"""),46021.64583333333)</f>
        <v>46021.64583</v>
      </c>
      <c r="B738" s="5">
        <f>IFERROR(__xludf.DUMMYFUNCTION("""COMPUTED_VALUE"""),6990.0)</f>
        <v>6990</v>
      </c>
    </row>
    <row r="739">
      <c r="A739" s="4">
        <f>IFERROR(__xludf.DUMMYFUNCTION("""COMPUTED_VALUE"""),46022.64583333333)</f>
        <v>46022.64583</v>
      </c>
      <c r="B739" s="5">
        <f>IFERROR(__xludf.DUMMYFUNCTION("""COMPUTED_VALUE"""),7042.5)</f>
        <v>7042.5</v>
      </c>
    </row>
    <row r="740">
      <c r="A740" s="4">
        <f>IFERROR(__xludf.DUMMYFUNCTION("""COMPUTED_VALUE"""),46023.64583333333)</f>
        <v>46023.64583</v>
      </c>
      <c r="B740" s="5">
        <f>IFERROR(__xludf.DUMMYFUNCTION("""COMPUTED_VALUE"""),7111.5)</f>
        <v>7111.5</v>
      </c>
    </row>
    <row r="741">
      <c r="A741" s="4">
        <f>IFERROR(__xludf.DUMMYFUNCTION("""COMPUTED_VALUE"""),46024.64583333333)</f>
        <v>46024.64583</v>
      </c>
      <c r="B741" s="5">
        <f>IFERROR(__xludf.DUMMYFUNCTION("""COMPUTED_VALUE"""),7129.5)</f>
        <v>7129.5</v>
      </c>
    </row>
    <row r="742">
      <c r="A742" s="4">
        <f>IFERROR(__xludf.DUMMYFUNCTION("""COMPUTED_VALUE"""),46027.64583333333)</f>
        <v>46027.64583</v>
      </c>
      <c r="B742" s="5">
        <f>IFERROR(__xludf.DUMMYFUNCTION("""COMPUTED_VALUE"""),7083.0)</f>
        <v>7083</v>
      </c>
    </row>
    <row r="743">
      <c r="A743" s="4">
        <f>IFERROR(__xludf.DUMMYFUNCTION("""COMPUTED_VALUE"""),46028.64583333333)</f>
        <v>46028.64583</v>
      </c>
      <c r="B743" s="5">
        <f>IFERROR(__xludf.DUMMYFUNCTION("""COMPUTED_VALUE"""),7348.0)</f>
        <v>7348</v>
      </c>
    </row>
    <row r="744">
      <c r="A744" s="4">
        <f>IFERROR(__xludf.DUMMYFUNCTION("""COMPUTED_VALUE"""),46029.64583333333)</f>
        <v>46029.64583</v>
      </c>
      <c r="B744" s="5">
        <f>IFERROR(__xludf.DUMMYFUNCTION("""COMPUTED_VALUE"""),7447.5)</f>
        <v>7447.5</v>
      </c>
    </row>
    <row r="745">
      <c r="A745" s="4">
        <f>IFERROR(__xludf.DUMMYFUNCTION("""COMPUTED_VALUE"""),46030.64583333333)</f>
        <v>46030.64583</v>
      </c>
      <c r="B745" s="5">
        <f>IFERROR(__xludf.DUMMYFUNCTION("""COMPUTED_VALUE"""),7364.5)</f>
        <v>7364.5</v>
      </c>
    </row>
    <row r="746">
      <c r="A746" s="4">
        <f>IFERROR(__xludf.DUMMYFUNCTION("""COMPUTED_VALUE"""),46031.64583333333)</f>
        <v>46031.64583</v>
      </c>
      <c r="B746" s="5">
        <f>IFERROR(__xludf.DUMMYFUNCTION("""COMPUTED_VALUE"""),7256.5)</f>
        <v>7256.5</v>
      </c>
    </row>
    <row r="747">
      <c r="A747" s="4">
        <f>IFERROR(__xludf.DUMMYFUNCTION("""COMPUTED_VALUE"""),46034.64583333333)</f>
        <v>46034.64583</v>
      </c>
      <c r="B747" s="5">
        <f>IFERROR(__xludf.DUMMYFUNCTION("""COMPUTED_VALUE"""),7268.5)</f>
        <v>7268.5</v>
      </c>
    </row>
    <row r="748">
      <c r="A748" s="4">
        <f>IFERROR(__xludf.DUMMYFUNCTION("""COMPUTED_VALUE"""),46035.64583333333)</f>
        <v>46035.64583</v>
      </c>
      <c r="B748" s="5">
        <f>IFERROR(__xludf.DUMMYFUNCTION("""COMPUTED_VALUE"""),7311.5)</f>
        <v>7311.5</v>
      </c>
    </row>
    <row r="749">
      <c r="A749" s="4">
        <f>IFERROR(__xludf.DUMMYFUNCTION("""COMPUTED_VALUE"""),46036.64583333333)</f>
        <v>46036.64583</v>
      </c>
      <c r="B749" s="5">
        <f>IFERROR(__xludf.DUMMYFUNCTION("""COMPUTED_VALUE"""),7272.5)</f>
        <v>7272.5</v>
      </c>
    </row>
    <row r="750">
      <c r="A750" s="4">
        <f>IFERROR(__xludf.DUMMYFUNCTION("""COMPUTED_VALUE"""),46038.64583333333)</f>
        <v>46038.64583</v>
      </c>
      <c r="B750" s="5">
        <f>IFERROR(__xludf.DUMMYFUNCTION("""COMPUTED_VALUE"""),7235.5)</f>
        <v>7235.5</v>
      </c>
    </row>
    <row r="751">
      <c r="A751" s="4">
        <f>IFERROR(__xludf.DUMMYFUNCTION("""COMPUTED_VALUE"""),46041.64583333333)</f>
        <v>46041.64583</v>
      </c>
      <c r="B751" s="5">
        <f>IFERROR(__xludf.DUMMYFUNCTION("""COMPUTED_VALUE"""),7133.0)</f>
        <v>7133</v>
      </c>
    </row>
    <row r="752">
      <c r="A752" s="4">
        <f>IFERROR(__xludf.DUMMYFUNCTION("""COMPUTED_VALUE"""),46042.64583333333)</f>
        <v>46042.64583</v>
      </c>
      <c r="B752" s="5">
        <f>IFERROR(__xludf.DUMMYFUNCTION("""COMPUTED_VALUE"""),6912.5)</f>
        <v>6912.5</v>
      </c>
    </row>
    <row r="753">
      <c r="A753" s="4">
        <f>IFERROR(__xludf.DUMMYFUNCTION("""COMPUTED_VALUE"""),46043.64583333333)</f>
        <v>46043.64583</v>
      </c>
      <c r="B753" s="5">
        <f>IFERROR(__xludf.DUMMYFUNCTION("""COMPUTED_VALUE"""),6826.5)</f>
        <v>6826.5</v>
      </c>
    </row>
    <row r="754">
      <c r="A754" s="4">
        <f>IFERROR(__xludf.DUMMYFUNCTION("""COMPUTED_VALUE"""),46044.64583333333)</f>
        <v>46044.64583</v>
      </c>
      <c r="B754" s="5">
        <f>IFERROR(__xludf.DUMMYFUNCTION("""COMPUTED_VALUE"""),6797.0)</f>
        <v>6797</v>
      </c>
    </row>
    <row r="755">
      <c r="A755" s="4">
        <f>IFERROR(__xludf.DUMMYFUNCTION("""COMPUTED_VALUE"""),46045.64583333333)</f>
        <v>46045.64583</v>
      </c>
      <c r="B755" s="5">
        <f>IFERROR(__xludf.DUMMYFUNCTION("""COMPUTED_VALUE"""),6803.0)</f>
        <v>6803</v>
      </c>
    </row>
    <row r="756">
      <c r="A756" s="4">
        <f>IFERROR(__xludf.DUMMYFUNCTION("""COMPUTED_VALUE"""),46049.64583333333)</f>
        <v>46049.64583</v>
      </c>
      <c r="B756" s="5">
        <f>IFERROR(__xludf.DUMMYFUNCTION("""COMPUTED_VALUE"""),6793.5)</f>
        <v>6793.5</v>
      </c>
    </row>
    <row r="757">
      <c r="A757" s="4">
        <f>IFERROR(__xludf.DUMMYFUNCTION("""COMPUTED_VALUE"""),46050.64583333333)</f>
        <v>46050.64583</v>
      </c>
      <c r="B757" s="5">
        <f>IFERROR(__xludf.DUMMYFUNCTION("""COMPUTED_VALUE"""),6877.5)</f>
        <v>6877.5</v>
      </c>
    </row>
    <row r="758">
      <c r="A758" s="4">
        <f>IFERROR(__xludf.DUMMYFUNCTION("""COMPUTED_VALUE"""),46051.64583333333)</f>
        <v>46051.64583</v>
      </c>
      <c r="B758" s="5">
        <f>IFERROR(__xludf.DUMMYFUNCTION("""COMPUTED_VALUE"""),6801.0)</f>
        <v>6801</v>
      </c>
    </row>
    <row r="759">
      <c r="A759" s="4">
        <f>IFERROR(__xludf.DUMMYFUNCTION("""COMPUTED_VALUE"""),46052.64583333333)</f>
        <v>46052.64583</v>
      </c>
      <c r="B759" s="5">
        <f>IFERROR(__xludf.DUMMYFUNCTION("""COMPUTED_VALUE"""),6960.5)</f>
        <v>6960.5</v>
      </c>
    </row>
    <row r="760">
      <c r="A760" s="4">
        <f>IFERROR(__xludf.DUMMYFUNCTION("""COMPUTED_VALUE"""),46055.64583333333)</f>
        <v>46055.64583</v>
      </c>
      <c r="B760" s="5">
        <f>IFERROR(__xludf.DUMMYFUNCTION("""COMPUTED_VALUE"""),6933.5)</f>
        <v>6933.5</v>
      </c>
    </row>
    <row r="761">
      <c r="A761" s="4">
        <f>IFERROR(__xludf.DUMMYFUNCTION("""COMPUTED_VALUE"""),46056.64583333333)</f>
        <v>46056.64583</v>
      </c>
      <c r="B761" s="5">
        <f>IFERROR(__xludf.DUMMYFUNCTION("""COMPUTED_VALUE"""),7088.5)</f>
        <v>7088.5</v>
      </c>
    </row>
    <row r="762">
      <c r="A762" s="4">
        <f>IFERROR(__xludf.DUMMYFUNCTION("""COMPUTED_VALUE"""),46057.64583333333)</f>
        <v>46057.64583</v>
      </c>
      <c r="B762" s="5">
        <f>IFERROR(__xludf.DUMMYFUNCTION("""COMPUTED_VALUE"""),7116.0)</f>
        <v>7116</v>
      </c>
    </row>
    <row r="763">
      <c r="A763" s="4">
        <f>IFERROR(__xludf.DUMMYFUNCTION("""COMPUTED_VALUE"""),46058.64583333333)</f>
        <v>46058.64583</v>
      </c>
      <c r="B763" s="5">
        <f>IFERROR(__xludf.DUMMYFUNCTION("""COMPUTED_VALUE"""),7122.0)</f>
        <v>7122</v>
      </c>
    </row>
    <row r="764">
      <c r="A764" s="4">
        <f>IFERROR(__xludf.DUMMYFUNCTION("""COMPUTED_VALUE"""),46059.64583333333)</f>
        <v>46059.64583</v>
      </c>
      <c r="B764" s="5">
        <f>IFERROR(__xludf.DUMMYFUNCTION("""COMPUTED_VALUE"""),7152.5)</f>
        <v>7152.5</v>
      </c>
    </row>
    <row r="765">
      <c r="A765" s="4">
        <f>IFERROR(__xludf.DUMMYFUNCTION("""COMPUTED_VALUE"""),46062.64583333333)</f>
        <v>46062.64583</v>
      </c>
      <c r="B765" s="5">
        <f>IFERROR(__xludf.DUMMYFUNCTION("""COMPUTED_VALUE"""),7211.0)</f>
        <v>7211</v>
      </c>
    </row>
    <row r="766">
      <c r="A766" s="4">
        <f>IFERROR(__xludf.DUMMYFUNCTION("""COMPUTED_VALUE"""),46063.64583333333)</f>
        <v>46063.64583</v>
      </c>
      <c r="B766" s="5">
        <f>IFERROR(__xludf.DUMMYFUNCTION("""COMPUTED_VALUE"""),7219.0)</f>
        <v>7219</v>
      </c>
    </row>
    <row r="767">
      <c r="A767" s="4">
        <f>IFERROR(__xludf.DUMMYFUNCTION("""COMPUTED_VALUE"""),46064.64583333333)</f>
        <v>46064.64583</v>
      </c>
      <c r="B767" s="5">
        <f>IFERROR(__xludf.DUMMYFUNCTION("""COMPUTED_VALUE"""),7507.0)</f>
        <v>7507</v>
      </c>
    </row>
    <row r="768">
      <c r="A768" s="4">
        <f>IFERROR(__xludf.DUMMYFUNCTION("""COMPUTED_VALUE"""),46065.64583333333)</f>
        <v>46065.64583</v>
      </c>
      <c r="B768" s="5">
        <f>IFERROR(__xludf.DUMMYFUNCTION("""COMPUTED_VALUE"""),7539.0)</f>
        <v>7539</v>
      </c>
    </row>
    <row r="769">
      <c r="A769" s="4">
        <f>IFERROR(__xludf.DUMMYFUNCTION("""COMPUTED_VALUE"""),46066.64583333333)</f>
        <v>46066.64583</v>
      </c>
      <c r="B769" s="5">
        <f>IFERROR(__xludf.DUMMYFUNCTION("""COMPUTED_VALUE"""),7542.5)</f>
        <v>7542.5</v>
      </c>
    </row>
    <row r="770">
      <c r="A770" s="4">
        <f>IFERROR(__xludf.DUMMYFUNCTION("""COMPUTED_VALUE"""),46069.64583333333)</f>
        <v>46069.64583</v>
      </c>
      <c r="B770" s="5">
        <f>IFERROR(__xludf.DUMMYFUNCTION("""COMPUTED_VALUE"""),7618.0)</f>
        <v>7618</v>
      </c>
    </row>
    <row r="771">
      <c r="A771" s="4">
        <f>IFERROR(__xludf.DUMMYFUNCTION("""COMPUTED_VALUE"""),46070.64583333333)</f>
        <v>46070.64583</v>
      </c>
      <c r="B771" s="5">
        <f>IFERROR(__xludf.DUMMYFUNCTION("""COMPUTED_VALUE"""),7601.5)</f>
        <v>7601.5</v>
      </c>
    </row>
    <row r="772">
      <c r="A772" s="4">
        <f>IFERROR(__xludf.DUMMYFUNCTION("""COMPUTED_VALUE"""),46071.64583333333)</f>
        <v>46071.64583</v>
      </c>
      <c r="B772" s="5">
        <f>IFERROR(__xludf.DUMMYFUNCTION("""COMPUTED_VALUE"""),7647.5)</f>
        <v>7647.5</v>
      </c>
    </row>
    <row r="773">
      <c r="A773" s="4">
        <f>IFERROR(__xludf.DUMMYFUNCTION("""COMPUTED_VALUE"""),46072.64583333333)</f>
        <v>46072.64583</v>
      </c>
      <c r="B773" s="5">
        <f>IFERROR(__xludf.DUMMYFUNCTION("""COMPUTED_VALUE"""),7592.5)</f>
        <v>7592.5</v>
      </c>
    </row>
    <row r="774">
      <c r="A774" s="4">
        <f>IFERROR(__xludf.DUMMYFUNCTION("""COMPUTED_VALUE"""),46073.64583333333)</f>
        <v>46073.64583</v>
      </c>
      <c r="B774" s="5">
        <f>IFERROR(__xludf.DUMMYFUNCTION("""COMPUTED_VALUE"""),7615.5)</f>
        <v>7615.5</v>
      </c>
    </row>
    <row r="775">
      <c r="A775" s="4">
        <f>IFERROR(__xludf.DUMMYFUNCTION("""COMPUTED_VALUE"""),46076.64583333333)</f>
        <v>46076.64583</v>
      </c>
      <c r="B775" s="5">
        <f>IFERROR(__xludf.DUMMYFUNCTION("""COMPUTED_VALUE"""),7693.0)</f>
        <v>7693</v>
      </c>
    </row>
    <row r="776">
      <c r="A776" s="4">
        <f>IFERROR(__xludf.DUMMYFUNCTION("""COMPUTED_VALUE"""),46077.64583333333)</f>
        <v>46077.64583</v>
      </c>
      <c r="B776" s="5">
        <f>IFERROR(__xludf.DUMMYFUNCTION("""COMPUTED_VALUE"""),7720.5)</f>
        <v>7720.5</v>
      </c>
    </row>
    <row r="777">
      <c r="A777" s="4">
        <f>IFERROR(__xludf.DUMMYFUNCTION("""COMPUTED_VALUE"""),46078.64583333333)</f>
        <v>46078.64583</v>
      </c>
      <c r="B777" s="5">
        <f>IFERROR(__xludf.DUMMYFUNCTION("""COMPUTED_VALUE"""),7783.0)</f>
        <v>7783</v>
      </c>
    </row>
    <row r="778">
      <c r="A778" s="4">
        <f>IFERROR(__xludf.DUMMYFUNCTION("""COMPUTED_VALUE"""),46079.64583333333)</f>
        <v>46079.64583</v>
      </c>
      <c r="B778" s="5">
        <f>IFERROR(__xludf.DUMMYFUNCTION("""COMPUTED_VALUE"""),7775.0)</f>
        <v>7775</v>
      </c>
    </row>
    <row r="779">
      <c r="A779" s="4">
        <f>IFERROR(__xludf.DUMMYFUNCTION("""COMPUTED_VALUE"""),46080.64583333333)</f>
        <v>46080.64583</v>
      </c>
      <c r="B779" s="5">
        <f>IFERROR(__xludf.DUMMYFUNCTION("""COMPUTED_VALUE"""),7821.5)</f>
        <v>7821.5</v>
      </c>
    </row>
    <row r="780">
      <c r="A780" s="4">
        <f>IFERROR(__xludf.DUMMYFUNCTION("""COMPUTED_VALUE"""),46083.64583333333)</f>
        <v>46083.64583</v>
      </c>
      <c r="B780" s="5">
        <f>IFERROR(__xludf.DUMMYFUNCTION("""COMPUTED_VALUE"""),7791.5)</f>
        <v>7791.5</v>
      </c>
    </row>
    <row r="781">
      <c r="A781" s="4">
        <f>IFERROR(__xludf.DUMMYFUNCTION("""COMPUTED_VALUE"""),46085.64583333333)</f>
        <v>46085.64583</v>
      </c>
      <c r="B781" s="5">
        <f>IFERROR(__xludf.DUMMYFUNCTION("""COMPUTED_VALUE"""),7666.0)</f>
        <v>7666</v>
      </c>
    </row>
    <row r="782">
      <c r="A782" s="4">
        <f>IFERROR(__xludf.DUMMYFUNCTION("""COMPUTED_VALUE"""),46086.64583333333)</f>
        <v>46086.64583</v>
      </c>
      <c r="B782" s="5">
        <f>IFERROR(__xludf.DUMMYFUNCTION("""COMPUTED_VALUE"""),7775.0)</f>
        <v>7775</v>
      </c>
    </row>
    <row r="783">
      <c r="A783" s="4">
        <f>IFERROR(__xludf.DUMMYFUNCTION("""COMPUTED_VALUE"""),46087.64583333333)</f>
        <v>46087.64583</v>
      </c>
      <c r="B783" s="5">
        <f>IFERROR(__xludf.DUMMYFUNCTION("""COMPUTED_VALUE"""),7724.5)</f>
        <v>7724.5</v>
      </c>
    </row>
    <row r="784">
      <c r="A784" s="4">
        <f>IFERROR(__xludf.DUMMYFUNCTION("""COMPUTED_VALUE"""),46090.64583333333)</f>
        <v>46090.64583</v>
      </c>
      <c r="B784" s="5">
        <f>IFERROR(__xludf.DUMMYFUNCTION("""COMPUTED_VALUE"""),7779.0)</f>
        <v>7779</v>
      </c>
    </row>
    <row r="785">
      <c r="A785" s="4">
        <f>IFERROR(__xludf.DUMMYFUNCTION("""COMPUTED_VALUE"""),46091.64583333333)</f>
        <v>46091.64583</v>
      </c>
      <c r="B785" s="5">
        <f>IFERROR(__xludf.DUMMYFUNCTION("""COMPUTED_VALUE"""),7803.0)</f>
        <v>7803</v>
      </c>
    </row>
    <row r="786">
      <c r="A786" s="4">
        <f>IFERROR(__xludf.DUMMYFUNCTION("""COMPUTED_VALUE"""),46092.64583333333)</f>
        <v>46092.64583</v>
      </c>
      <c r="B786" s="5">
        <f>IFERROR(__xludf.DUMMYFUNCTION("""COMPUTED_VALUE"""),7684.0)</f>
        <v>7684</v>
      </c>
    </row>
    <row r="787">
      <c r="A787" s="4">
        <f>IFERROR(__xludf.DUMMYFUNCTION("""COMPUTED_VALUE"""),46093.64583333333)</f>
        <v>46093.64583</v>
      </c>
      <c r="B787" s="5">
        <f>IFERROR(__xludf.DUMMYFUNCTION("""COMPUTED_VALUE"""),7574.5)</f>
        <v>7574.5</v>
      </c>
    </row>
    <row r="788">
      <c r="A788" s="4">
        <f>IFERROR(__xludf.DUMMYFUNCTION("""COMPUTED_VALUE"""),46094.64583333333)</f>
        <v>46094.64583</v>
      </c>
      <c r="B788" s="5">
        <f>IFERROR(__xludf.DUMMYFUNCTION("""COMPUTED_VALUE"""),7550.0)</f>
        <v>7550</v>
      </c>
    </row>
    <row r="789">
      <c r="A789" s="4">
        <f>IFERROR(__xludf.DUMMYFUNCTION("""COMPUTED_VALUE"""),46097.64583333333)</f>
        <v>46097.64583</v>
      </c>
      <c r="B789" s="5">
        <f>IFERROR(__xludf.DUMMYFUNCTION("""COMPUTED_VALUE"""),7490.0)</f>
        <v>7490</v>
      </c>
    </row>
    <row r="790">
      <c r="A790" s="4">
        <f>IFERROR(__xludf.DUMMYFUNCTION("""COMPUTED_VALUE"""),46098.64583333333)</f>
        <v>46098.64583</v>
      </c>
      <c r="B790" s="5">
        <f>IFERROR(__xludf.DUMMYFUNCTION("""COMPUTED_VALUE"""),7500.0)</f>
        <v>7500</v>
      </c>
    </row>
    <row r="791">
      <c r="A791" s="4">
        <f>IFERROR(__xludf.DUMMYFUNCTION("""COMPUTED_VALUE"""),46099.64583333333)</f>
        <v>46099.64583</v>
      </c>
      <c r="B791" s="5">
        <f>IFERROR(__xludf.DUMMYFUNCTION("""COMPUTED_VALUE"""),7471.0)</f>
        <v>7471</v>
      </c>
    </row>
    <row r="792">
      <c r="A792" s="4">
        <f>IFERROR(__xludf.DUMMYFUNCTION("""COMPUTED_VALUE"""),46100.64583333333)</f>
        <v>46100.64583</v>
      </c>
      <c r="B792" s="5">
        <f>IFERROR(__xludf.DUMMYFUNCTION("""COMPUTED_VALUE"""),7252.0)</f>
        <v>7252</v>
      </c>
    </row>
    <row r="793">
      <c r="A793" s="4">
        <f>IFERROR(__xludf.DUMMYFUNCTION("""COMPUTED_VALUE"""),46101.64583333333)</f>
        <v>46101.64583</v>
      </c>
      <c r="B793" s="5">
        <f>IFERROR(__xludf.DUMMYFUNCTION("""COMPUTED_VALUE"""),7364.5)</f>
        <v>7364.5</v>
      </c>
    </row>
    <row r="794">
      <c r="A794" s="4">
        <f>IFERROR(__xludf.DUMMYFUNCTION("""COMPUTED_VALUE"""),46104.64583333333)</f>
        <v>46104.64583</v>
      </c>
      <c r="B794" s="5">
        <f>IFERROR(__xludf.DUMMYFUNCTION("""COMPUTED_VALUE"""),7145.0)</f>
        <v>7145</v>
      </c>
    </row>
    <row r="795">
      <c r="A795" s="4">
        <f>IFERROR(__xludf.DUMMYFUNCTION("""COMPUTED_VALUE"""),46105.64583333333)</f>
        <v>46105.64583</v>
      </c>
      <c r="B795" s="5">
        <f>IFERROR(__xludf.DUMMYFUNCTION("""COMPUTED_VALUE"""),7413.0)</f>
        <v>7413</v>
      </c>
    </row>
    <row r="796">
      <c r="A796" s="4">
        <f>IFERROR(__xludf.DUMMYFUNCTION("""COMPUTED_VALUE"""),46106.64583333333)</f>
        <v>46106.64583</v>
      </c>
      <c r="B796" s="5">
        <f>IFERROR(__xludf.DUMMYFUNCTION("""COMPUTED_VALUE"""),7580.5)</f>
        <v>7580.5</v>
      </c>
    </row>
    <row r="797">
      <c r="A797" s="4">
        <f>IFERROR(__xludf.DUMMYFUNCTION("""COMPUTED_VALUE"""),46108.64583333333)</f>
        <v>46108.64583</v>
      </c>
      <c r="B797" s="5">
        <f>IFERROR(__xludf.DUMMYFUNCTION("""COMPUTED_VALUE"""),7549.0)</f>
        <v>7549</v>
      </c>
    </row>
    <row r="798">
      <c r="A798" s="4">
        <f>IFERROR(__xludf.DUMMYFUNCTION("""COMPUTED_VALUE"""),46111.64583333333)</f>
        <v>46111.64583</v>
      </c>
      <c r="B798" s="5">
        <f>IFERROR(__xludf.DUMMYFUNCTION("""COMPUTED_VALUE"""),7419.0)</f>
        <v>7419</v>
      </c>
    </row>
    <row r="799">
      <c r="A799" s="4">
        <f>IFERROR(__xludf.DUMMYFUNCTION("""COMPUTED_VALUE"""),46113.64583333333)</f>
        <v>46113.64583</v>
      </c>
      <c r="B799" s="5">
        <f>IFERROR(__xludf.DUMMYFUNCTION("""COMPUTED_VALUE"""),7305.5)</f>
        <v>7305.5</v>
      </c>
    </row>
    <row r="800">
      <c r="A800" s="4">
        <f>IFERROR(__xludf.DUMMYFUNCTION("""COMPUTED_VALUE"""),46114.64583333333)</f>
        <v>46114.64583</v>
      </c>
      <c r="B800" s="5">
        <f>IFERROR(__xludf.DUMMYFUNCTION("""COMPUTED_VALUE"""),7317.5)</f>
        <v>7317.5</v>
      </c>
    </row>
    <row r="801">
      <c r="A801" s="4">
        <f>IFERROR(__xludf.DUMMYFUNCTION("""COMPUTED_VALUE"""),46118.64583333333)</f>
        <v>46118.64583</v>
      </c>
      <c r="B801" s="5">
        <f>IFERROR(__xludf.DUMMYFUNCTION("""COMPUTED_VALUE"""),7373.0)</f>
        <v>7373</v>
      </c>
    </row>
    <row r="802">
      <c r="A802" s="4">
        <f>IFERROR(__xludf.DUMMYFUNCTION("""COMPUTED_VALUE"""),46119.64583333333)</f>
        <v>46119.64583</v>
      </c>
      <c r="B802" s="5">
        <f>IFERROR(__xludf.DUMMYFUNCTION("""COMPUTED_VALUE"""),7326.5)</f>
        <v>7326.5</v>
      </c>
    </row>
    <row r="803">
      <c r="A803" s="4">
        <f>IFERROR(__xludf.DUMMYFUNCTION("""COMPUTED_VALUE"""),46120.64583333333)</f>
        <v>46120.64583</v>
      </c>
      <c r="B803" s="5">
        <f>IFERROR(__xludf.DUMMYFUNCTION("""COMPUTED_VALUE"""),7401.5)</f>
        <v>7401.5</v>
      </c>
    </row>
    <row r="804">
      <c r="A804" s="4">
        <f>IFERROR(__xludf.DUMMYFUNCTION("""COMPUTED_VALUE"""),46121.64583333333)</f>
        <v>46121.64583</v>
      </c>
      <c r="B804" s="5">
        <f>IFERROR(__xludf.DUMMYFUNCTION("""COMPUTED_VALUE"""),7481.5)</f>
        <v>7481.5</v>
      </c>
    </row>
    <row r="805">
      <c r="A805" s="4">
        <f>IFERROR(__xludf.DUMMYFUNCTION("""COMPUTED_VALUE"""),46122.64583333333)</f>
        <v>46122.64583</v>
      </c>
      <c r="B805" s="5">
        <f>IFERROR(__xludf.DUMMYFUNCTION("""COMPUTED_VALUE"""),7511.5)</f>
        <v>7511.5</v>
      </c>
    </row>
    <row r="806">
      <c r="A806" s="4">
        <f>IFERROR(__xludf.DUMMYFUNCTION("""COMPUTED_VALUE"""),46125.64583333333)</f>
        <v>46125.64583</v>
      </c>
      <c r="B806" s="5">
        <f>IFERROR(__xludf.DUMMYFUNCTION("""COMPUTED_VALUE"""),7516.5)</f>
        <v>7516.5</v>
      </c>
    </row>
    <row r="807">
      <c r="A807" s="4">
        <f>IFERROR(__xludf.DUMMYFUNCTION("""COMPUTED_VALUE"""),46127.64583333333)</f>
        <v>46127.64583</v>
      </c>
      <c r="B807" s="5">
        <f>IFERROR(__xludf.DUMMYFUNCTION("""COMPUTED_VALUE"""),7642.0)</f>
        <v>7642</v>
      </c>
    </row>
    <row r="808">
      <c r="A808" s="4">
        <f>IFERROR(__xludf.DUMMYFUNCTION("""COMPUTED_VALUE"""),46128.64583333333)</f>
        <v>46128.64583</v>
      </c>
      <c r="B808" s="5">
        <f>IFERROR(__xludf.DUMMYFUNCTION("""COMPUTED_VALUE"""),7553.0)</f>
        <v>7553</v>
      </c>
    </row>
    <row r="809">
      <c r="A809" s="4">
        <f>IFERROR(__xludf.DUMMYFUNCTION("""COMPUTED_VALUE"""),46129.64583333333)</f>
        <v>46129.64583</v>
      </c>
      <c r="B809" s="5">
        <f>IFERROR(__xludf.DUMMYFUNCTION("""COMPUTED_VALUE"""),7699.0)</f>
        <v>7699</v>
      </c>
    </row>
    <row r="810">
      <c r="A810" s="4">
        <f>IFERROR(__xludf.DUMMYFUNCTION("""COMPUTED_VALUE"""),46132.64583333333)</f>
        <v>46132.64583</v>
      </c>
      <c r="B810" s="5">
        <f>IFERROR(__xludf.DUMMYFUNCTION("""COMPUTED_VALUE"""),7657.0)</f>
        <v>7657</v>
      </c>
    </row>
    <row r="811">
      <c r="A811" s="4">
        <f>IFERROR(__xludf.DUMMYFUNCTION("""COMPUTED_VALUE"""),46133.64583333333)</f>
        <v>46133.64583</v>
      </c>
      <c r="B811" s="5">
        <f>IFERROR(__xludf.DUMMYFUNCTION("""COMPUTED_VALUE"""),7744.0)</f>
        <v>7744</v>
      </c>
    </row>
    <row r="812">
      <c r="A812" s="4">
        <f>IFERROR(__xludf.DUMMYFUNCTION("""COMPUTED_VALUE"""),46134.64583333333)</f>
        <v>46134.64583</v>
      </c>
      <c r="B812" s="5">
        <f>IFERROR(__xludf.DUMMYFUNCTION("""COMPUTED_VALUE"""),7662.0)</f>
        <v>7662</v>
      </c>
    </row>
    <row r="813">
      <c r="A813" s="4">
        <f>IFERROR(__xludf.DUMMYFUNCTION("""COMPUTED_VALUE"""),46135.64583333333)</f>
        <v>46135.64583</v>
      </c>
      <c r="B813" s="5">
        <f>IFERROR(__xludf.DUMMYFUNCTION("""COMPUTED_VALUE"""),7781.0)</f>
        <v>7781</v>
      </c>
    </row>
    <row r="814">
      <c r="A814" s="4">
        <f>IFERROR(__xludf.DUMMYFUNCTION("""COMPUTED_VALUE"""),46136.64583333333)</f>
        <v>46136.64583</v>
      </c>
      <c r="B814" s="5">
        <f>IFERROR(__xludf.DUMMYFUNCTION("""COMPUTED_VALUE"""),7732.5)</f>
        <v>7732.5</v>
      </c>
    </row>
    <row r="815">
      <c r="A815" s="4">
        <f>IFERROR(__xludf.DUMMYFUNCTION("""COMPUTED_VALUE"""),46139.64583333333)</f>
        <v>46139.64583</v>
      </c>
      <c r="B815" s="5">
        <f>IFERROR(__xludf.DUMMYFUNCTION("""COMPUTED_VALUE"""),7825.0)</f>
        <v>7825</v>
      </c>
    </row>
    <row r="816">
      <c r="A816" s="4">
        <f>IFERROR(__xludf.DUMMYFUNCTION("""COMPUTED_VALUE"""),46140.64583333333)</f>
        <v>46140.64583</v>
      </c>
      <c r="B816" s="5">
        <f>IFERROR(__xludf.DUMMYFUNCTION("""COMPUTED_VALUE"""),7753.0)</f>
        <v>7753</v>
      </c>
    </row>
    <row r="817">
      <c r="A817" s="4">
        <f>IFERROR(__xludf.DUMMYFUNCTION("""COMPUTED_VALUE"""),46141.64583333333)</f>
        <v>46141.64583</v>
      </c>
      <c r="B817" s="5">
        <f>IFERROR(__xludf.DUMMYFUNCTION("""COMPUTED_VALUE"""),7709.0)</f>
        <v>7709</v>
      </c>
    </row>
    <row r="818">
      <c r="A818" s="4">
        <f>IFERROR(__xludf.DUMMYFUNCTION("""COMPUTED_VALUE"""),46142.64583333333)</f>
        <v>46142.64583</v>
      </c>
      <c r="B818" s="5">
        <f>IFERROR(__xludf.DUMMYFUNCTION("""COMPUTED_VALUE"""),7636.5)</f>
        <v>7636.5</v>
      </c>
    </row>
    <row r="819">
      <c r="A819" s="4">
        <f>IFERROR(__xludf.DUMMYFUNCTION("""COMPUTED_VALUE"""),46146.64583333333)</f>
        <v>46146.64583</v>
      </c>
      <c r="B819" s="5">
        <f>IFERROR(__xludf.DUMMYFUNCTION("""COMPUTED_VALUE"""),7737.5)</f>
        <v>7737.5</v>
      </c>
    </row>
    <row r="820">
      <c r="A820" s="4">
        <f>IFERROR(__xludf.DUMMYFUNCTION("""COMPUTED_VALUE"""),46147.64583333333)</f>
        <v>46147.64583</v>
      </c>
      <c r="B820" s="5">
        <f>IFERROR(__xludf.DUMMYFUNCTION("""COMPUTED_VALUE"""),7772.0)</f>
        <v>7772</v>
      </c>
    </row>
    <row r="821">
      <c r="A821" s="4">
        <f>IFERROR(__xludf.DUMMYFUNCTION("""COMPUTED_VALUE"""),46148.64583333333)</f>
        <v>46148.64583</v>
      </c>
      <c r="B821" s="5">
        <f>IFERROR(__xludf.DUMMYFUNCTION("""COMPUTED_VALUE"""),7760.5)</f>
        <v>7760.5</v>
      </c>
    </row>
    <row r="822">
      <c r="A822" s="4">
        <f>IFERROR(__xludf.DUMMYFUNCTION("""COMPUTED_VALUE"""),46149.64583333333)</f>
        <v>46149.64583</v>
      </c>
      <c r="B822" s="5">
        <f>IFERROR(__xludf.DUMMYFUNCTION("""COMPUTED_VALUE"""),7837.0)</f>
        <v>7837</v>
      </c>
    </row>
    <row r="823">
      <c r="A823" s="4">
        <f>IFERROR(__xludf.DUMMYFUNCTION("""COMPUTED_VALUE"""),46150.64583333333)</f>
        <v>46150.64583</v>
      </c>
      <c r="B823" s="5">
        <f>IFERROR(__xludf.DUMMYFUNCTION("""COMPUTED_VALUE"""),8097.0)</f>
        <v>8097</v>
      </c>
    </row>
    <row r="824">
      <c r="A824" s="4">
        <f>IFERROR(__xludf.DUMMYFUNCTION("""COMPUTED_VALUE"""),46153.64583333333)</f>
        <v>46153.64583</v>
      </c>
      <c r="B824" s="5">
        <f>IFERROR(__xludf.DUMMYFUNCTION("""COMPUTED_VALUE"""),8082.0)</f>
        <v>8082</v>
      </c>
    </row>
    <row r="825">
      <c r="A825" s="4">
        <f>IFERROR(__xludf.DUMMYFUNCTION("""COMPUTED_VALUE"""),46154.64583333333)</f>
        <v>46154.64583</v>
      </c>
      <c r="B825" s="5">
        <f>IFERROR(__xludf.DUMMYFUNCTION("""COMPUTED_VALUE"""),8022.5)</f>
        <v>8022.5</v>
      </c>
    </row>
    <row r="826">
      <c r="A826" s="4">
        <f>IFERROR(__xludf.DUMMYFUNCTION("""COMPUTED_VALUE"""),46155.64583333333)</f>
        <v>46155.64583</v>
      </c>
      <c r="B826" s="5">
        <f>IFERROR(__xludf.DUMMYFUNCTION("""COMPUTED_VALUE"""),8004.5)</f>
        <v>8004.5</v>
      </c>
    </row>
    <row r="827">
      <c r="A827" s="4">
        <f>IFERROR(__xludf.DUMMYFUNCTION("""COMPUTED_VALUE"""),46156.64583333333)</f>
        <v>46156.64583</v>
      </c>
      <c r="B827" s="5">
        <f>IFERROR(__xludf.DUMMYFUNCTION("""COMPUTED_VALUE"""),8119.0)</f>
        <v>8119</v>
      </c>
    </row>
    <row r="828">
      <c r="A828" s="4">
        <f>IFERROR(__xludf.DUMMYFUNCTION("""COMPUTED_VALUE"""),46157.64583333333)</f>
        <v>46157.64583</v>
      </c>
      <c r="B828" s="5">
        <f>IFERROR(__xludf.DUMMYFUNCTION("""COMPUTED_VALUE"""),8082.5)</f>
        <v>8082.5</v>
      </c>
    </row>
    <row r="829">
      <c r="A829" s="4">
        <f>IFERROR(__xludf.DUMMYFUNCTION("""COMPUTED_VALUE"""),46160.64583333333)</f>
        <v>46160.64583</v>
      </c>
      <c r="B829" s="5">
        <f>IFERROR(__xludf.DUMMYFUNCTION("""COMPUTED_VALUE"""),8020.5)</f>
        <v>8020.5</v>
      </c>
    </row>
    <row r="830">
      <c r="A830" s="4">
        <f>IFERROR(__xludf.DUMMYFUNCTION("""COMPUTED_VALUE"""),46161.64583333333)</f>
        <v>46161.64583</v>
      </c>
      <c r="B830" s="5">
        <f>IFERROR(__xludf.DUMMYFUNCTION("""COMPUTED_VALUE"""),8026.0)</f>
        <v>8026</v>
      </c>
    </row>
    <row r="831">
      <c r="A831" s="4">
        <f>IFERROR(__xludf.DUMMYFUNCTION("""COMPUTED_VALUE"""),46162.64583333333)</f>
        <v>46162.64583</v>
      </c>
      <c r="B831" s="5">
        <f>IFERROR(__xludf.DUMMYFUNCTION("""COMPUTED_VALUE"""),8078.5)</f>
        <v>8078.5</v>
      </c>
    </row>
    <row r="832">
      <c r="A832" s="4">
        <f>IFERROR(__xludf.DUMMYFUNCTION("""COMPUTED_VALUE"""),46163.64583333333)</f>
        <v>46163.64583</v>
      </c>
      <c r="B832" s="5">
        <f>IFERROR(__xludf.DUMMYFUNCTION("""COMPUTED_VALUE"""),8308.5)</f>
        <v>8308.5</v>
      </c>
    </row>
    <row r="833">
      <c r="A833" s="4">
        <f>IFERROR(__xludf.DUMMYFUNCTION("""COMPUTED_VALUE"""),46164.64583333333)</f>
        <v>46164.64583</v>
      </c>
      <c r="B833" s="5">
        <f>IFERROR(__xludf.DUMMYFUNCTION("""COMPUTED_VALUE"""),8362.5)</f>
        <v>8362.5</v>
      </c>
    </row>
    <row r="834">
      <c r="A834" s="4">
        <f>IFERROR(__xludf.DUMMYFUNCTION("""COMPUTED_VALUE"""),46167.64583333333)</f>
        <v>46167.64583</v>
      </c>
      <c r="B834" s="5">
        <f>IFERROR(__xludf.DUMMYFUNCTION("""COMPUTED_VALUE"""),8404.0)</f>
        <v>8404</v>
      </c>
    </row>
    <row r="835">
      <c r="A835" s="4">
        <f>IFERROR(__xludf.DUMMYFUNCTION("""COMPUTED_VALUE"""),46168.64583333333)</f>
        <v>46168.64583</v>
      </c>
      <c r="B835" s="5">
        <f>IFERROR(__xludf.DUMMYFUNCTION("""COMPUTED_VALUE"""),8258.5)</f>
        <v>8258.5</v>
      </c>
    </row>
    <row r="836">
      <c r="A836" s="4">
        <f>IFERROR(__xludf.DUMMYFUNCTION("""COMPUTED_VALUE"""),46169.64583333333)</f>
        <v>46169.64583</v>
      </c>
      <c r="B836" s="5">
        <f>IFERROR(__xludf.DUMMYFUNCTION("""COMPUTED_VALUE"""),8272.5)</f>
        <v>8272.5</v>
      </c>
    </row>
    <row r="837">
      <c r="A837" s="4">
        <f>IFERROR(__xludf.DUMMYFUNCTION("""COMPUTED_VALUE"""),46171.64583333333)</f>
        <v>46171.64583</v>
      </c>
      <c r="B837" s="5">
        <f>IFERROR(__xludf.DUMMYFUNCTION("""COMPUTED_VALUE"""),8176.5)</f>
        <v>8176.5</v>
      </c>
    </row>
    <row r="838">
      <c r="A838" s="4">
        <f>IFERROR(__xludf.DUMMYFUNCTION("""COMPUTED_VALUE"""),46174.64583333333)</f>
        <v>46174.64583</v>
      </c>
      <c r="B838" s="5">
        <f>IFERROR(__xludf.DUMMYFUNCTION("""COMPUTED_VALUE"""),8108.5)</f>
        <v>8108.5</v>
      </c>
    </row>
    <row r="839">
      <c r="A839" s="4">
        <f>IFERROR(__xludf.DUMMYFUNCTION("""COMPUTED_VALUE"""),46175.64583333333)</f>
        <v>46175.64583</v>
      </c>
      <c r="B839" s="5">
        <f>IFERROR(__xludf.DUMMYFUNCTION("""COMPUTED_VALUE"""),8089.5)</f>
        <v>8089.5</v>
      </c>
    </row>
    <row r="840">
      <c r="A840" s="4">
        <f>IFERROR(__xludf.DUMMYFUNCTION("""COMPUTED_VALUE"""),46176.64583333333)</f>
        <v>46176.64583</v>
      </c>
      <c r="B840" s="5">
        <f>IFERROR(__xludf.DUMMYFUNCTION("""COMPUTED_VALUE"""),8290.5)</f>
        <v>8290.5</v>
      </c>
    </row>
    <row r="841">
      <c r="A841" s="4">
        <f>IFERROR(__xludf.DUMMYFUNCTION("""COMPUTED_VALUE"""),46177.64583333333)</f>
        <v>46177.64583</v>
      </c>
      <c r="B841" s="5">
        <f>IFERROR(__xludf.DUMMYFUNCTION("""COMPUTED_VALUE"""),8249.0)</f>
        <v>8249</v>
      </c>
    </row>
    <row r="842">
      <c r="A842" s="4">
        <f>IFERROR(__xludf.DUMMYFUNCTION("""COMPUTED_VALUE"""),46178.64583333333)</f>
        <v>46178.64583</v>
      </c>
      <c r="B842" s="5">
        <f>IFERROR(__xludf.DUMMYFUNCTION("""COMPUTED_VALUE"""),8304.5)</f>
        <v>8304.5</v>
      </c>
    </row>
    <row r="843">
      <c r="A843" s="4">
        <f>IFERROR(__xludf.DUMMYFUNCTION("""COMPUTED_VALUE"""),46181.64583333333)</f>
        <v>46181.64583</v>
      </c>
      <c r="B843" s="5">
        <f>IFERROR(__xludf.DUMMYFUNCTION("""COMPUTED_VALUE"""),8358.5)</f>
        <v>8358.5</v>
      </c>
    </row>
    <row r="844">
      <c r="A844" s="4">
        <f>IFERROR(__xludf.DUMMYFUNCTION("""COMPUTED_VALUE"""),46182.64583333333)</f>
        <v>46182.64583</v>
      </c>
      <c r="B844" s="5">
        <f>IFERROR(__xludf.DUMMYFUNCTION("""COMPUTED_VALUE"""),8524.0)</f>
        <v>8524</v>
      </c>
    </row>
    <row r="845">
      <c r="A845" s="4">
        <f>IFERROR(__xludf.DUMMYFUNCTION("""COMPUTED_VALUE"""),46183.64583333333)</f>
        <v>46183.64583</v>
      </c>
      <c r="B845" s="5">
        <f>IFERROR(__xludf.DUMMYFUNCTION("""COMPUTED_VALUE"""),8488.5)</f>
        <v>8488.5</v>
      </c>
    </row>
    <row r="846">
      <c r="A846" s="4">
        <f>IFERROR(__xludf.DUMMYFUNCTION("""COMPUTED_VALUE"""),46184.64583333333)</f>
        <v>46184.64583</v>
      </c>
      <c r="B846" s="5">
        <f>IFERROR(__xludf.DUMMYFUNCTION("""COMPUTED_VALUE"""),8493.0)</f>
        <v>8493</v>
      </c>
    </row>
    <row r="847">
      <c r="A847" s="4">
        <f>IFERROR(__xludf.DUMMYFUNCTION("""COMPUTED_VALUE"""),46185.64583333333)</f>
        <v>46185.64583</v>
      </c>
      <c r="B847" s="5">
        <f>IFERROR(__xludf.DUMMYFUNCTION("""COMPUTED_VALUE"""),8498.0)</f>
        <v>8498</v>
      </c>
    </row>
    <row r="848">
      <c r="A848" s="4">
        <f>IFERROR(__xludf.DUMMYFUNCTION("""COMPUTED_VALUE"""),46188.64583333333)</f>
        <v>46188.64583</v>
      </c>
      <c r="B848" s="5">
        <f>IFERROR(__xludf.DUMMYFUNCTION("""COMPUTED_VALUE"""),8468.5)</f>
        <v>8468.5</v>
      </c>
    </row>
    <row r="849">
      <c r="A849" s="4">
        <f>IFERROR(__xludf.DUMMYFUNCTION("""COMPUTED_VALUE"""),46189.64583333333)</f>
        <v>46189.64583</v>
      </c>
      <c r="B849" s="5">
        <f>IFERROR(__xludf.DUMMYFUNCTION("""COMPUTED_VALUE"""),8390.5)</f>
        <v>8390.5</v>
      </c>
    </row>
    <row r="850">
      <c r="A850" s="4">
        <f>IFERROR(__xludf.DUMMYFUNCTION("""COMPUTED_VALUE"""),46190.64583333333)</f>
        <v>46190.64583</v>
      </c>
      <c r="B850" s="5">
        <f>IFERROR(__xludf.DUMMYFUNCTION("""COMPUTED_VALUE"""),8427.5)</f>
        <v>8427.5</v>
      </c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46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IFERROR(__xludf.DUMMYFUNCTION("""COMPUTED_VALUE"""),570.3)</f>
        <v>570.3</v>
      </c>
    </row>
    <row r="4">
      <c r="A4" s="4">
        <f>IFERROR(__xludf.DUMMYFUNCTION("""COMPUTED_VALUE"""),44929.64583333333)</f>
        <v>44929.64583</v>
      </c>
      <c r="B4" s="5">
        <f>IFERROR(__xludf.DUMMYFUNCTION("""COMPUTED_VALUE"""),595.6)</f>
        <v>595.6</v>
      </c>
    </row>
    <row r="5">
      <c r="A5" s="4">
        <f>IFERROR(__xludf.DUMMYFUNCTION("""COMPUTED_VALUE"""),44930.64583333333)</f>
        <v>44930.64583</v>
      </c>
      <c r="B5" s="5">
        <f>IFERROR(__xludf.DUMMYFUNCTION("""COMPUTED_VALUE"""),598.6)</f>
        <v>598.6</v>
      </c>
    </row>
    <row r="6">
      <c r="A6" s="4">
        <f>IFERROR(__xludf.DUMMYFUNCTION("""COMPUTED_VALUE"""),44931.64583333333)</f>
        <v>44931.64583</v>
      </c>
      <c r="B6" s="5">
        <f>IFERROR(__xludf.DUMMYFUNCTION("""COMPUTED_VALUE"""),609.45)</f>
        <v>609.45</v>
      </c>
    </row>
    <row r="7">
      <c r="A7" s="4">
        <f>IFERROR(__xludf.DUMMYFUNCTION("""COMPUTED_VALUE"""),44932.64583333333)</f>
        <v>44932.64583</v>
      </c>
      <c r="B7" s="5">
        <f>IFERROR(__xludf.DUMMYFUNCTION("""COMPUTED_VALUE"""),611.65)</f>
        <v>611.65</v>
      </c>
    </row>
    <row r="8">
      <c r="A8" s="4">
        <f>IFERROR(__xludf.DUMMYFUNCTION("""COMPUTED_VALUE"""),44935.64583333333)</f>
        <v>44935.64583</v>
      </c>
      <c r="B8" s="5">
        <f>IFERROR(__xludf.DUMMYFUNCTION("""COMPUTED_VALUE"""),608.45)</f>
        <v>608.45</v>
      </c>
    </row>
    <row r="9">
      <c r="A9" s="4">
        <f>IFERROR(__xludf.DUMMYFUNCTION("""COMPUTED_VALUE"""),44936.64583333333)</f>
        <v>44936.64583</v>
      </c>
      <c r="B9" s="5">
        <f>IFERROR(__xludf.DUMMYFUNCTION("""COMPUTED_VALUE"""),600.2)</f>
        <v>600.2</v>
      </c>
    </row>
    <row r="10">
      <c r="A10" s="4">
        <f>IFERROR(__xludf.DUMMYFUNCTION("""COMPUTED_VALUE"""),44937.64583333333)</f>
        <v>44937.64583</v>
      </c>
      <c r="B10" s="5">
        <f>IFERROR(__xludf.DUMMYFUNCTION("""COMPUTED_VALUE"""),599.85)</f>
        <v>599.85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IFERROR(__xludf.DUMMYFUNCTION("""COMPUTED_VALUE"""),598.4)</f>
        <v>598.4</v>
      </c>
    </row>
    <row r="12">
      <c r="A12" s="4">
        <f>IFERROR(__xludf.DUMMYFUNCTION("""COMPUTED_VALUE"""),44939.64583333333)</f>
        <v>44939.64583</v>
      </c>
      <c r="B12" s="5">
        <f>IFERROR(__xludf.DUMMYFUNCTION("""COMPUTED_VALUE"""),604.5)</f>
        <v>604.5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IFERROR(__xludf.DUMMYFUNCTION("""COMPUTED_VALUE"""),604.2)</f>
        <v>604.2</v>
      </c>
    </row>
    <row r="14">
      <c r="A14" s="4">
        <f>IFERROR(__xludf.DUMMYFUNCTION("""COMPUTED_VALUE"""),44943.64583333333)</f>
        <v>44943.64583</v>
      </c>
      <c r="B14" s="5">
        <f>IFERROR(__xludf.DUMMYFUNCTION("""COMPUTED_VALUE"""),609.45)</f>
        <v>609.45</v>
      </c>
    </row>
    <row r="15">
      <c r="A15" s="4">
        <f>IFERROR(__xludf.DUMMYFUNCTION("""COMPUTED_VALUE"""),44944.64583333333)</f>
        <v>44944.64583</v>
      </c>
      <c r="B15" s="5">
        <f>IFERROR(__xludf.DUMMYFUNCTION("""COMPUTED_VALUE"""),601.05)</f>
        <v>601.05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IFERROR(__xludf.DUMMYFUNCTION("""COMPUTED_VALUE"""),605.25)</f>
        <v>605.25</v>
      </c>
    </row>
    <row r="17">
      <c r="A17" s="4">
        <f>IFERROR(__xludf.DUMMYFUNCTION("""COMPUTED_VALUE"""),44946.64583333333)</f>
        <v>44946.64583</v>
      </c>
      <c r="B17" s="5">
        <f>IFERROR(__xludf.DUMMYFUNCTION("""COMPUTED_VALUE"""),590.55)</f>
        <v>590.55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IFERROR(__xludf.DUMMYFUNCTION("""COMPUTED_VALUE"""),589.2)</f>
        <v>589.2</v>
      </c>
    </row>
    <row r="19">
      <c r="A19" s="4">
        <f>IFERROR(__xludf.DUMMYFUNCTION("""COMPUTED_VALUE"""),44950.64583333333)</f>
        <v>44950.64583</v>
      </c>
      <c r="B19" s="5">
        <f>IFERROR(__xludf.DUMMYFUNCTION("""COMPUTED_VALUE"""),589.55)</f>
        <v>589.55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IFERROR(__xludf.DUMMYFUNCTION("""COMPUTED_VALUE"""),585.05)</f>
        <v>585.05</v>
      </c>
    </row>
    <row r="21">
      <c r="A21" s="4">
        <f>IFERROR(__xludf.DUMMYFUNCTION("""COMPUTED_VALUE"""),44953.64583333333)</f>
        <v>44953.64583</v>
      </c>
      <c r="B21" s="5">
        <f>IFERROR(__xludf.DUMMYFUNCTION("""COMPUTED_VALUE"""),587.7)</f>
        <v>587.7</v>
      </c>
    </row>
    <row r="22">
      <c r="A22" s="4">
        <f>IFERROR(__xludf.DUMMYFUNCTION("""COMPUTED_VALUE"""),44956.64583333333)</f>
        <v>44956.64583</v>
      </c>
      <c r="B22" s="5">
        <f>IFERROR(__xludf.DUMMYFUNCTION("""COMPUTED_VALUE"""),587.95)</f>
        <v>587.95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IFERROR(__xludf.DUMMYFUNCTION("""COMPUTED_VALUE"""),578.85)</f>
        <v>578.85</v>
      </c>
    </row>
    <row r="24">
      <c r="A24" s="4">
        <f>IFERROR(__xludf.DUMMYFUNCTION("""COMPUTED_VALUE"""),44958.64583333333)</f>
        <v>44958.64583</v>
      </c>
      <c r="B24" s="5">
        <f>IFERROR(__xludf.DUMMYFUNCTION("""COMPUTED_VALUE"""),515.7)</f>
        <v>515.7</v>
      </c>
    </row>
    <row r="25">
      <c r="A25" s="4">
        <f>IFERROR(__xludf.DUMMYFUNCTION("""COMPUTED_VALUE"""),44959.64583333333)</f>
        <v>44959.64583</v>
      </c>
      <c r="B25" s="5">
        <f>IFERROR(__xludf.DUMMYFUNCTION("""COMPUTED_VALUE"""),492.7)</f>
        <v>492.7</v>
      </c>
    </row>
    <row r="26">
      <c r="A26" s="4">
        <f>IFERROR(__xludf.DUMMYFUNCTION("""COMPUTED_VALUE"""),44960.64583333333)</f>
        <v>44960.64583</v>
      </c>
      <c r="B26" s="5">
        <f>IFERROR(__xludf.DUMMYFUNCTION("""COMPUTED_VALUE"""),488.9)</f>
        <v>488.9</v>
      </c>
    </row>
    <row r="27">
      <c r="A27" s="4">
        <f>IFERROR(__xludf.DUMMYFUNCTION("""COMPUTED_VALUE"""),44963.64583333333)</f>
        <v>44963.64583</v>
      </c>
      <c r="B27" s="5">
        <f>IFERROR(__xludf.DUMMYFUNCTION("""COMPUTED_VALUE"""),482.05)</f>
        <v>482.05</v>
      </c>
    </row>
    <row r="28">
      <c r="A28" s="4">
        <f>IFERROR(__xludf.DUMMYFUNCTION("""COMPUTED_VALUE"""),44964.64583333333)</f>
        <v>44964.64583</v>
      </c>
      <c r="B28" s="5">
        <f>IFERROR(__xludf.DUMMYFUNCTION("""COMPUTED_VALUE"""),482.95)</f>
        <v>482.95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IFERROR(__xludf.DUMMYFUNCTION("""COMPUTED_VALUE"""),508.55)</f>
        <v>508.55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IFERROR(__xludf.DUMMYFUNCTION("""COMPUTED_VALUE"""),518.65)</f>
        <v>518.65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IFERROR(__xludf.DUMMYFUNCTION("""COMPUTED_VALUE"""),522.55)</f>
        <v>522.55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IFERROR(__xludf.DUMMYFUNCTION("""COMPUTED_VALUE"""),514.5)</f>
        <v>514.5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IFERROR(__xludf.DUMMYFUNCTION("""COMPUTED_VALUE"""),512.05)</f>
        <v>512.05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IFERROR(__xludf.DUMMYFUNCTION("""COMPUTED_VALUE"""),519.1)</f>
        <v>519.1</v>
      </c>
    </row>
    <row r="35">
      <c r="A35" s="4">
        <f>IFERROR(__xludf.DUMMYFUNCTION("""COMPUTED_VALUE"""),44973.64583333333)</f>
        <v>44973.64583</v>
      </c>
      <c r="B35" s="5">
        <f>IFERROR(__xludf.DUMMYFUNCTION("""COMPUTED_VALUE"""),514.6)</f>
        <v>514.6</v>
      </c>
    </row>
    <row r="36">
      <c r="A36" s="4">
        <f>IFERROR(__xludf.DUMMYFUNCTION("""COMPUTED_VALUE"""),44974.64583333333)</f>
        <v>44974.64583</v>
      </c>
      <c r="B36" s="5">
        <f>IFERROR(__xludf.DUMMYFUNCTION("""COMPUTED_VALUE"""),504.25)</f>
        <v>504.25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IFERROR(__xludf.DUMMYFUNCTION("""COMPUTED_VALUE"""),507.95)</f>
        <v>507.95</v>
      </c>
    </row>
    <row r="38">
      <c r="A38" s="4">
        <f>IFERROR(__xludf.DUMMYFUNCTION("""COMPUTED_VALUE"""),44978.64583333333)</f>
        <v>44978.64583</v>
      </c>
      <c r="B38" s="5">
        <f>IFERROR(__xludf.DUMMYFUNCTION("""COMPUTED_VALUE"""),501.05)</f>
        <v>501.05</v>
      </c>
    </row>
    <row r="39">
      <c r="A39" s="4">
        <f>IFERROR(__xludf.DUMMYFUNCTION("""COMPUTED_VALUE"""),44979.64583333333)</f>
        <v>44979.64583</v>
      </c>
      <c r="B39" s="5">
        <f>IFERROR(__xludf.DUMMYFUNCTION("""COMPUTED_VALUE"""),494.45)</f>
        <v>494.45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IFERROR(__xludf.DUMMYFUNCTION("""COMPUTED_VALUE"""),486.85)</f>
        <v>486.85</v>
      </c>
    </row>
    <row r="41">
      <c r="A41" s="4">
        <f>IFERROR(__xludf.DUMMYFUNCTION("""COMPUTED_VALUE"""),44981.64583333333)</f>
        <v>44981.64583</v>
      </c>
      <c r="B41" s="5">
        <f>IFERROR(__xludf.DUMMYFUNCTION("""COMPUTED_VALUE"""),482.85)</f>
        <v>482.85</v>
      </c>
    </row>
    <row r="42">
      <c r="A42" s="4">
        <f>IFERROR(__xludf.DUMMYFUNCTION("""COMPUTED_VALUE"""),44984.64583333333)</f>
        <v>44984.64583</v>
      </c>
      <c r="B42" s="5">
        <f>IFERROR(__xludf.DUMMYFUNCTION("""COMPUTED_VALUE"""),488.7)</f>
        <v>488.7</v>
      </c>
    </row>
    <row r="43">
      <c r="A43" s="4">
        <f>IFERROR(__xludf.DUMMYFUNCTION("""COMPUTED_VALUE"""),44985.64583333333)</f>
        <v>44985.64583</v>
      </c>
      <c r="B43" s="5">
        <f>IFERROR(__xludf.DUMMYFUNCTION("""COMPUTED_VALUE"""),488.8)</f>
        <v>488.8</v>
      </c>
    </row>
    <row r="44">
      <c r="A44" s="4">
        <f>IFERROR(__xludf.DUMMYFUNCTION("""COMPUTED_VALUE"""),44986.64583333333)</f>
        <v>44986.64583</v>
      </c>
      <c r="B44" s="5">
        <f>IFERROR(__xludf.DUMMYFUNCTION("""COMPUTED_VALUE"""),489.75)</f>
        <v>489.75</v>
      </c>
    </row>
    <row r="45">
      <c r="A45" s="4">
        <f>IFERROR(__xludf.DUMMYFUNCTION("""COMPUTED_VALUE"""),44987.64583333333)</f>
        <v>44987.64583</v>
      </c>
      <c r="B45" s="5">
        <f>IFERROR(__xludf.DUMMYFUNCTION("""COMPUTED_VALUE"""),482.8)</f>
        <v>482.8</v>
      </c>
    </row>
    <row r="46">
      <c r="A46" s="4">
        <f>IFERROR(__xludf.DUMMYFUNCTION("""COMPUTED_VALUE"""),44988.64583333333)</f>
        <v>44988.64583</v>
      </c>
      <c r="B46" s="5">
        <f>IFERROR(__xludf.DUMMYFUNCTION("""COMPUTED_VALUE"""),489.95)</f>
        <v>489.95</v>
      </c>
    </row>
    <row r="47">
      <c r="A47" s="4">
        <f>IFERROR(__xludf.DUMMYFUNCTION("""COMPUTED_VALUE"""),44991.64583333333)</f>
        <v>44991.64583</v>
      </c>
      <c r="B47" s="5">
        <f>IFERROR(__xludf.DUMMYFUNCTION("""COMPUTED_VALUE"""),490.15)</f>
        <v>490.15</v>
      </c>
    </row>
    <row r="48">
      <c r="A48" s="4">
        <f>IFERROR(__xludf.DUMMYFUNCTION("""COMPUTED_VALUE"""),44993.64583333333)</f>
        <v>44993.64583</v>
      </c>
      <c r="B48" s="5">
        <f>IFERROR(__xludf.DUMMYFUNCTION("""COMPUTED_VALUE"""),495.2)</f>
        <v>495.2</v>
      </c>
    </row>
    <row r="49">
      <c r="A49" s="4">
        <f>IFERROR(__xludf.DUMMYFUNCTION("""COMPUTED_VALUE"""),44994.64583333333)</f>
        <v>44994.64583</v>
      </c>
      <c r="B49" s="5">
        <f>IFERROR(__xludf.DUMMYFUNCTION("""COMPUTED_VALUE"""),491.25)</f>
        <v>491.25</v>
      </c>
    </row>
    <row r="50">
      <c r="A50" s="4">
        <f>IFERROR(__xludf.DUMMYFUNCTION("""COMPUTED_VALUE"""),44995.64583333333)</f>
        <v>44995.64583</v>
      </c>
      <c r="B50" s="5">
        <f>IFERROR(__xludf.DUMMYFUNCTION("""COMPUTED_VALUE"""),490.25)</f>
        <v>490.25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IFERROR(__xludf.DUMMYFUNCTION("""COMPUTED_VALUE"""),478.95)</f>
        <v>478.95</v>
      </c>
    </row>
    <row r="52">
      <c r="A52" s="4">
        <f>IFERROR(__xludf.DUMMYFUNCTION("""COMPUTED_VALUE"""),44999.64583333333)</f>
        <v>44999.64583</v>
      </c>
      <c r="B52" s="5">
        <f>IFERROR(__xludf.DUMMYFUNCTION("""COMPUTED_VALUE"""),470.55)</f>
        <v>470.55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IFERROR(__xludf.DUMMYFUNCTION("""COMPUTED_VALUE"""),466.7)</f>
        <v>466.7</v>
      </c>
    </row>
    <row r="54">
      <c r="A54" s="4">
        <f>IFERROR(__xludf.DUMMYFUNCTION("""COMPUTED_VALUE"""),45001.64583333333)</f>
        <v>45001.64583</v>
      </c>
      <c r="B54" s="5">
        <f>IFERROR(__xludf.DUMMYFUNCTION("""COMPUTED_VALUE"""),461.4)</f>
        <v>461.4</v>
      </c>
    </row>
    <row r="55">
      <c r="A55" s="4">
        <f>IFERROR(__xludf.DUMMYFUNCTION("""COMPUTED_VALUE"""),45002.64583333333)</f>
        <v>45002.64583</v>
      </c>
      <c r="B55" s="5">
        <f>IFERROR(__xludf.DUMMYFUNCTION("""COMPUTED_VALUE"""),471.25)</f>
        <v>471.25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IFERROR(__xludf.DUMMYFUNCTION("""COMPUTED_VALUE"""),465.25)</f>
        <v>465.25</v>
      </c>
    </row>
    <row r="57">
      <c r="A57" s="4">
        <f>IFERROR(__xludf.DUMMYFUNCTION("""COMPUTED_VALUE"""),45006.64583333333)</f>
        <v>45006.64583</v>
      </c>
      <c r="B57" s="5">
        <f>IFERROR(__xludf.DUMMYFUNCTION("""COMPUTED_VALUE"""),482.75)</f>
        <v>482.75</v>
      </c>
    </row>
    <row r="58">
      <c r="A58" s="4">
        <f>IFERROR(__xludf.DUMMYFUNCTION("""COMPUTED_VALUE"""),45007.64583333333)</f>
        <v>45007.64583</v>
      </c>
      <c r="B58" s="5">
        <f>IFERROR(__xludf.DUMMYFUNCTION("""COMPUTED_VALUE"""),497.45)</f>
        <v>497.45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IFERROR(__xludf.DUMMYFUNCTION("""COMPUTED_VALUE"""),498.55)</f>
        <v>498.55</v>
      </c>
    </row>
    <row r="60">
      <c r="A60" s="4">
        <f>IFERROR(__xludf.DUMMYFUNCTION("""COMPUTED_VALUE"""),45009.64583333333)</f>
        <v>45009.64583</v>
      </c>
      <c r="B60" s="5">
        <f>IFERROR(__xludf.DUMMYFUNCTION("""COMPUTED_VALUE"""),492.25)</f>
        <v>492.25</v>
      </c>
    </row>
    <row r="61">
      <c r="A61" s="4">
        <f>IFERROR(__xludf.DUMMYFUNCTION("""COMPUTED_VALUE"""),45012.64583333333)</f>
        <v>45012.64583</v>
      </c>
      <c r="B61" s="5">
        <f>IFERROR(__xludf.DUMMYFUNCTION("""COMPUTED_VALUE"""),492.95)</f>
        <v>492.95</v>
      </c>
    </row>
    <row r="62">
      <c r="A62" s="4">
        <f>IFERROR(__xludf.DUMMYFUNCTION("""COMPUTED_VALUE"""),45013.64583333333)</f>
        <v>45013.64583</v>
      </c>
      <c r="B62" s="5">
        <f>IFERROR(__xludf.DUMMYFUNCTION("""COMPUTED_VALUE"""),489.7)</f>
        <v>489.7</v>
      </c>
    </row>
    <row r="63">
      <c r="A63" s="4">
        <f>IFERROR(__xludf.DUMMYFUNCTION("""COMPUTED_VALUE"""),45014.64583333333)</f>
        <v>45014.64583</v>
      </c>
      <c r="B63" s="5">
        <f>IFERROR(__xludf.DUMMYFUNCTION("""COMPUTED_VALUE"""),495.95)</f>
        <v>495.95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IFERROR(__xludf.DUMMYFUNCTION("""COMPUTED_VALUE"""),499.2)</f>
        <v>499.2</v>
      </c>
    </row>
    <row r="65">
      <c r="A65" s="4">
        <f>IFERROR(__xludf.DUMMYFUNCTION("""COMPUTED_VALUE"""),45019.64583333333)</f>
        <v>45019.64583</v>
      </c>
      <c r="B65" s="5">
        <f>IFERROR(__xludf.DUMMYFUNCTION("""COMPUTED_VALUE"""),503.7)</f>
        <v>503.7</v>
      </c>
    </row>
    <row r="66">
      <c r="A66" s="4">
        <f>IFERROR(__xludf.DUMMYFUNCTION("""COMPUTED_VALUE"""),45021.64583333333)</f>
        <v>45021.64583</v>
      </c>
      <c r="B66" s="5">
        <f>IFERROR(__xludf.DUMMYFUNCTION("""COMPUTED_VALUE"""),507.75)</f>
        <v>507.75</v>
      </c>
    </row>
    <row r="67">
      <c r="A67" s="4">
        <f>IFERROR(__xludf.DUMMYFUNCTION("""COMPUTED_VALUE"""),45022.64583333333)</f>
        <v>45022.64583</v>
      </c>
      <c r="B67" s="5">
        <f>IFERROR(__xludf.DUMMYFUNCTION("""COMPUTED_VALUE"""),514.65)</f>
        <v>514.65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IFERROR(__xludf.DUMMYFUNCTION("""COMPUTED_VALUE"""),513.7)</f>
        <v>513.7</v>
      </c>
    </row>
    <row r="69">
      <c r="A69" s="4">
        <f>IFERROR(__xludf.DUMMYFUNCTION("""COMPUTED_VALUE"""),45027.64583333333)</f>
        <v>45027.64583</v>
      </c>
      <c r="B69" s="5">
        <f>IFERROR(__xludf.DUMMYFUNCTION("""COMPUTED_VALUE"""),513.55)</f>
        <v>513.55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IFERROR(__xludf.DUMMYFUNCTION("""COMPUTED_VALUE"""),517.05)</f>
        <v>517.05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IFERROR(__xludf.DUMMYFUNCTION("""COMPUTED_VALUE"""),531.85)</f>
        <v>531.85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IFERROR(__xludf.DUMMYFUNCTION("""COMPUTED_VALUE"""),533.4)</f>
        <v>533.4</v>
      </c>
    </row>
    <row r="73">
      <c r="A73" s="4">
        <f>IFERROR(__xludf.DUMMYFUNCTION("""COMPUTED_VALUE"""),45034.64583333333)</f>
        <v>45034.64583</v>
      </c>
      <c r="B73" s="5">
        <f>IFERROR(__xludf.DUMMYFUNCTION("""COMPUTED_VALUE"""),532.3)</f>
        <v>532.3</v>
      </c>
    </row>
    <row r="74">
      <c r="A74" s="4">
        <f>IFERROR(__xludf.DUMMYFUNCTION("""COMPUTED_VALUE"""),45035.64583333333)</f>
        <v>45035.64583</v>
      </c>
      <c r="B74" s="5">
        <f>IFERROR(__xludf.DUMMYFUNCTION("""COMPUTED_VALUE"""),524.8)</f>
        <v>524.8</v>
      </c>
    </row>
    <row r="75">
      <c r="A75" s="4">
        <f>IFERROR(__xludf.DUMMYFUNCTION("""COMPUTED_VALUE"""),45036.64583333333)</f>
        <v>45036.64583</v>
      </c>
      <c r="B75" s="5">
        <f>IFERROR(__xludf.DUMMYFUNCTION("""COMPUTED_VALUE"""),530.25)</f>
        <v>530.25</v>
      </c>
    </row>
    <row r="76">
      <c r="A76" s="4">
        <f>IFERROR(__xludf.DUMMYFUNCTION("""COMPUTED_VALUE"""),45037.64583333333)</f>
        <v>45037.64583</v>
      </c>
      <c r="B76" s="5">
        <f>IFERROR(__xludf.DUMMYFUNCTION("""COMPUTED_VALUE"""),513.3)</f>
        <v>513.3</v>
      </c>
    </row>
    <row r="77">
      <c r="A77" s="4">
        <f>IFERROR(__xludf.DUMMYFUNCTION("""COMPUTED_VALUE"""),45040.64583333333)</f>
        <v>45040.64583</v>
      </c>
      <c r="B77" s="5">
        <f>IFERROR(__xludf.DUMMYFUNCTION("""COMPUTED_VALUE"""),547.55)</f>
        <v>547.55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IFERROR(__xludf.DUMMYFUNCTION("""COMPUTED_VALUE"""),529.75)</f>
        <v>529.75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IFERROR(__xludf.DUMMYFUNCTION("""COMPUTED_VALUE"""),531.6)</f>
        <v>531.6</v>
      </c>
    </row>
    <row r="80">
      <c r="A80" s="4">
        <f>IFERROR(__xludf.DUMMYFUNCTION("""COMPUTED_VALUE"""),45043.64583333333)</f>
        <v>45043.64583</v>
      </c>
      <c r="B80" s="5">
        <f>IFERROR(__xludf.DUMMYFUNCTION("""COMPUTED_VALUE"""),517.85)</f>
        <v>517.85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IFERROR(__xludf.DUMMYFUNCTION("""COMPUTED_VALUE"""),529.75)</f>
        <v>529.75</v>
      </c>
    </row>
    <row r="82">
      <c r="A82" s="4">
        <f>IFERROR(__xludf.DUMMYFUNCTION("""COMPUTED_VALUE"""),45048.64583333333)</f>
        <v>45048.64583</v>
      </c>
      <c r="B82" s="5">
        <f>IFERROR(__xludf.DUMMYFUNCTION("""COMPUTED_VALUE"""),544.5)</f>
        <v>544.5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IFERROR(__xludf.DUMMYFUNCTION("""COMPUTED_VALUE"""),538.7)</f>
        <v>538.7</v>
      </c>
    </row>
    <row r="84">
      <c r="A84" s="4">
        <f>IFERROR(__xludf.DUMMYFUNCTION("""COMPUTED_VALUE"""),45050.64583333333)</f>
        <v>45050.64583</v>
      </c>
      <c r="B84" s="5">
        <f>IFERROR(__xludf.DUMMYFUNCTION("""COMPUTED_VALUE"""),546.5)</f>
        <v>546.5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IFERROR(__xludf.DUMMYFUNCTION("""COMPUTED_VALUE"""),539.7)</f>
        <v>539.7</v>
      </c>
    </row>
    <row r="86">
      <c r="A86" s="4">
        <f>IFERROR(__xludf.DUMMYFUNCTION("""COMPUTED_VALUE"""),45054.64583333333)</f>
        <v>45054.64583</v>
      </c>
      <c r="B86" s="5">
        <f>IFERROR(__xludf.DUMMYFUNCTION("""COMPUTED_VALUE"""),549.55)</f>
        <v>549.55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IFERROR(__xludf.DUMMYFUNCTION("""COMPUTED_VALUE"""),552.05)</f>
        <v>552.05</v>
      </c>
    </row>
    <row r="88">
      <c r="A88" s="4">
        <f>IFERROR(__xludf.DUMMYFUNCTION("""COMPUTED_VALUE"""),45056.64583333333)</f>
        <v>45056.64583</v>
      </c>
      <c r="B88" s="5">
        <f>IFERROR(__xludf.DUMMYFUNCTION("""COMPUTED_VALUE"""),562.65)</f>
        <v>562.65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IFERROR(__xludf.DUMMYFUNCTION("""COMPUTED_VALUE"""),567.4)</f>
        <v>567.4</v>
      </c>
    </row>
    <row r="90">
      <c r="A90" s="4">
        <f>IFERROR(__xludf.DUMMYFUNCTION("""COMPUTED_VALUE"""),45058.64583333333)</f>
        <v>45058.64583</v>
      </c>
      <c r="B90" s="5">
        <f>IFERROR(__xludf.DUMMYFUNCTION("""COMPUTED_VALUE"""),560.65)</f>
        <v>560.65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IFERROR(__xludf.DUMMYFUNCTION("""COMPUTED_VALUE"""),559.3)</f>
        <v>559.3</v>
      </c>
    </row>
    <row r="92">
      <c r="A92" s="4">
        <f>IFERROR(__xludf.DUMMYFUNCTION("""COMPUTED_VALUE"""),45062.64583333333)</f>
        <v>45062.64583</v>
      </c>
      <c r="B92" s="5">
        <f>IFERROR(__xludf.DUMMYFUNCTION("""COMPUTED_VALUE"""),559.5)</f>
        <v>559.5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IFERROR(__xludf.DUMMYFUNCTION("""COMPUTED_VALUE"""),560.1)</f>
        <v>560.1</v>
      </c>
    </row>
    <row r="94">
      <c r="A94" s="4">
        <f>IFERROR(__xludf.DUMMYFUNCTION("""COMPUTED_VALUE"""),45064.64583333333)</f>
        <v>45064.64583</v>
      </c>
      <c r="B94" s="5">
        <f>IFERROR(__xludf.DUMMYFUNCTION("""COMPUTED_VALUE"""),561.55)</f>
        <v>561.55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IFERROR(__xludf.DUMMYFUNCTION("""COMPUTED_VALUE"""),557.6)</f>
        <v>557.6</v>
      </c>
    </row>
    <row r="96">
      <c r="A96" s="4">
        <f>IFERROR(__xludf.DUMMYFUNCTION("""COMPUTED_VALUE"""),45068.64583333333)</f>
        <v>45068.64583</v>
      </c>
      <c r="B96" s="5">
        <f>IFERROR(__xludf.DUMMYFUNCTION("""COMPUTED_VALUE"""),567.0)</f>
        <v>567</v>
      </c>
    </row>
    <row r="97">
      <c r="A97" s="4">
        <f>IFERROR(__xludf.DUMMYFUNCTION("""COMPUTED_VALUE"""),45069.64583333333)</f>
        <v>45069.64583</v>
      </c>
      <c r="B97" s="5">
        <f>IFERROR(__xludf.DUMMYFUNCTION("""COMPUTED_VALUE"""),562.7)</f>
        <v>562.7</v>
      </c>
    </row>
    <row r="98">
      <c r="A98" s="4">
        <f>IFERROR(__xludf.DUMMYFUNCTION("""COMPUTED_VALUE"""),45070.64583333333)</f>
        <v>45070.64583</v>
      </c>
      <c r="B98" s="5">
        <f>IFERROR(__xludf.DUMMYFUNCTION("""COMPUTED_VALUE"""),566.0)</f>
        <v>566</v>
      </c>
    </row>
    <row r="99">
      <c r="A99" s="4">
        <f>IFERROR(__xludf.DUMMYFUNCTION("""COMPUTED_VALUE"""),45071.64583333333)</f>
        <v>45071.64583</v>
      </c>
      <c r="B99" s="5">
        <f>IFERROR(__xludf.DUMMYFUNCTION("""COMPUTED_VALUE"""),572.05)</f>
        <v>572.05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IFERROR(__xludf.DUMMYFUNCTION("""COMPUTED_VALUE"""),577.2)</f>
        <v>577.2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IFERROR(__xludf.DUMMYFUNCTION("""COMPUTED_VALUE"""),579.05)</f>
        <v>579.05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IFERROR(__xludf.DUMMYFUNCTION("""COMPUTED_VALUE"""),585.15)</f>
        <v>585.15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IFERROR(__xludf.DUMMYFUNCTION("""COMPUTED_VALUE"""),592.35)</f>
        <v>592.35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IFERROR(__xludf.DUMMYFUNCTION("""COMPUTED_VALUE"""),582.2)</f>
        <v>582.2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IFERROR(__xludf.DUMMYFUNCTION("""COMPUTED_VALUE"""),576.4)</f>
        <v>576.4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IFERROR(__xludf.DUMMYFUNCTION("""COMPUTED_VALUE"""),574.15)</f>
        <v>574.15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IFERROR(__xludf.DUMMYFUNCTION("""COMPUTED_VALUE"""),579.7)</f>
        <v>579.7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IFERROR(__xludf.DUMMYFUNCTION("""COMPUTED_VALUE"""),594.45)</f>
        <v>594.45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IFERROR(__xludf.DUMMYFUNCTION("""COMPUTED_VALUE"""),593.9)</f>
        <v>593.9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IFERROR(__xludf.DUMMYFUNCTION("""COMPUTED_VALUE"""),581.7)</f>
        <v>581.7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IFERROR(__xludf.DUMMYFUNCTION("""COMPUTED_VALUE"""),584.4)</f>
        <v>584.4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IFERROR(__xludf.DUMMYFUNCTION("""COMPUTED_VALUE"""),584.8)</f>
        <v>584.8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IFERROR(__xludf.DUMMYFUNCTION("""COMPUTED_VALUE"""),585.05)</f>
        <v>585.05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IFERROR(__xludf.DUMMYFUNCTION("""COMPUTED_VALUE"""),578.15)</f>
        <v>578.15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IFERROR(__xludf.DUMMYFUNCTION("""COMPUTED_VALUE"""),609.55)</f>
        <v>609.55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IFERROR(__xludf.DUMMYFUNCTION("""COMPUTED_VALUE"""),626.55)</f>
        <v>626.55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IFERROR(__xludf.DUMMYFUNCTION("""COMPUTED_VALUE"""),643.7)</f>
        <v>643.7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IFERROR(__xludf.DUMMYFUNCTION("""COMPUTED_VALUE"""),642.5)</f>
        <v>642.5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IFERROR(__xludf.DUMMYFUNCTION("""COMPUTED_VALUE"""),639.0)</f>
        <v>639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IFERROR(__xludf.DUMMYFUNCTION("""COMPUTED_VALUE"""),626.9)</f>
        <v>626.9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IFERROR(__xludf.DUMMYFUNCTION("""COMPUTED_VALUE"""),630.25)</f>
        <v>630.25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IFERROR(__xludf.DUMMYFUNCTION("""COMPUTED_VALUE"""),667.2)</f>
        <v>667.2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IFERROR(__xludf.DUMMYFUNCTION("""COMPUTED_VALUE"""),651.95)</f>
        <v>651.95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IFERROR(__xludf.DUMMYFUNCTION("""COMPUTED_VALUE"""),651.2)</f>
        <v>651.2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IFERROR(__xludf.DUMMYFUNCTION("""COMPUTED_VALUE"""),650.7)</f>
        <v>650.7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IFERROR(__xludf.DUMMYFUNCTION("""COMPUTED_VALUE"""),647.0)</f>
        <v>647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IFERROR(__xludf.DUMMYFUNCTION("""COMPUTED_VALUE"""),673.6)</f>
        <v>673.6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IFERROR(__xludf.DUMMYFUNCTION("""COMPUTED_VALUE"""),661.15)</f>
        <v>661.15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IFERROR(__xludf.DUMMYFUNCTION("""COMPUTED_VALUE"""),658.1)</f>
        <v>658.1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IFERROR(__xludf.DUMMYFUNCTION("""COMPUTED_VALUE"""),668.25)</f>
        <v>668.25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IFERROR(__xludf.DUMMYFUNCTION("""COMPUTED_VALUE"""),672.55)</f>
        <v>672.55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IFERROR(__xludf.DUMMYFUNCTION("""COMPUTED_VALUE"""),671.7)</f>
        <v>671.7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IFERROR(__xludf.DUMMYFUNCTION("""COMPUTED_VALUE"""),680.6)</f>
        <v>680.6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IFERROR(__xludf.DUMMYFUNCTION("""COMPUTED_VALUE"""),670.05)</f>
        <v>670.05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IFERROR(__xludf.DUMMYFUNCTION("""COMPUTED_VALUE"""),667.15)</f>
        <v>667.15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IFERROR(__xludf.DUMMYFUNCTION("""COMPUTED_VALUE"""),656.55)</f>
        <v>656.55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IFERROR(__xludf.DUMMYFUNCTION("""COMPUTED_VALUE"""),659.05)</f>
        <v>659.05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IFERROR(__xludf.DUMMYFUNCTION("""COMPUTED_VALUE"""),661.05)</f>
        <v>661.05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IFERROR(__xludf.DUMMYFUNCTION("""COMPUTED_VALUE"""),647.3)</f>
        <v>647.3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IFERROR(__xludf.DUMMYFUNCTION("""COMPUTED_VALUE"""),653.15)</f>
        <v>653.15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IFERROR(__xludf.DUMMYFUNCTION("""COMPUTED_VALUE"""),651.8)</f>
        <v>651.8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IFERROR(__xludf.DUMMYFUNCTION("""COMPUTED_VALUE"""),658.6)</f>
        <v>658.6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IFERROR(__xludf.DUMMYFUNCTION("""COMPUTED_VALUE"""),662.45)</f>
        <v>662.45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IFERROR(__xludf.DUMMYFUNCTION("""COMPUTED_VALUE"""),659.3)</f>
        <v>659.3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IFERROR(__xludf.DUMMYFUNCTION("""COMPUTED_VALUE"""),646.85)</f>
        <v>646.85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IFERROR(__xludf.DUMMYFUNCTION("""COMPUTED_VALUE"""),642.75)</f>
        <v>642.75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IFERROR(__xludf.DUMMYFUNCTION("""COMPUTED_VALUE"""),642.85)</f>
        <v>642.85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IFERROR(__xludf.DUMMYFUNCTION("""COMPUTED_VALUE"""),632.7)</f>
        <v>632.7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IFERROR(__xludf.DUMMYFUNCTION("""COMPUTED_VALUE"""),642.2)</f>
        <v>642.2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IFERROR(__xludf.DUMMYFUNCTION("""COMPUTED_VALUE"""),648.8)</f>
        <v>648.8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IFERROR(__xludf.DUMMYFUNCTION("""COMPUTED_VALUE"""),645.45)</f>
        <v>645.45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IFERROR(__xludf.DUMMYFUNCTION("""COMPUTED_VALUE"""),645.8)</f>
        <v>645.8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IFERROR(__xludf.DUMMYFUNCTION("""COMPUTED_VALUE"""),640.0)</f>
        <v>640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IFERROR(__xludf.DUMMYFUNCTION("""COMPUTED_VALUE"""),633.6)</f>
        <v>633.6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IFERROR(__xludf.DUMMYFUNCTION("""COMPUTED_VALUE"""),632.75)</f>
        <v>632.75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IFERROR(__xludf.DUMMYFUNCTION("""COMPUTED_VALUE"""),625.15)</f>
        <v>625.15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IFERROR(__xludf.DUMMYFUNCTION("""COMPUTED_VALUE"""),628.4)</f>
        <v>628.4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IFERROR(__xludf.DUMMYFUNCTION("""COMPUTED_VALUE"""),625.95)</f>
        <v>625.95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IFERROR(__xludf.DUMMYFUNCTION("""COMPUTED_VALUE"""),625.15)</f>
        <v>625.15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IFERROR(__xludf.DUMMYFUNCTION("""COMPUTED_VALUE"""),635.85)</f>
        <v>635.85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IFERROR(__xludf.DUMMYFUNCTION("""COMPUTED_VALUE"""),633.2)</f>
        <v>633.2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IFERROR(__xludf.DUMMYFUNCTION("""COMPUTED_VALUE"""),630.5)</f>
        <v>630.5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IFERROR(__xludf.DUMMYFUNCTION("""COMPUTED_VALUE"""),628.3)</f>
        <v>628.3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IFERROR(__xludf.DUMMYFUNCTION("""COMPUTED_VALUE"""),627.35)</f>
        <v>627.35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IFERROR(__xludf.DUMMYFUNCTION("""COMPUTED_VALUE"""),634.9)</f>
        <v>634.9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IFERROR(__xludf.DUMMYFUNCTION("""COMPUTED_VALUE"""),637.05)</f>
        <v>637.05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IFERROR(__xludf.DUMMYFUNCTION("""COMPUTED_VALUE"""),644.75)</f>
        <v>644.75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IFERROR(__xludf.DUMMYFUNCTION("""COMPUTED_VALUE"""),641.35)</f>
        <v>641.35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IFERROR(__xludf.DUMMYFUNCTION("""COMPUTED_VALUE"""),640.05)</f>
        <v>640.05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IFERROR(__xludf.DUMMYFUNCTION("""COMPUTED_VALUE"""),640.95)</f>
        <v>640.95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IFERROR(__xludf.DUMMYFUNCTION("""COMPUTED_VALUE"""),647.55)</f>
        <v>647.55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IFERROR(__xludf.DUMMYFUNCTION("""COMPUTED_VALUE"""),656.75)</f>
        <v>656.75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IFERROR(__xludf.DUMMYFUNCTION("""COMPUTED_VALUE"""),657.45)</f>
        <v>657.45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IFERROR(__xludf.DUMMYFUNCTION("""COMPUTED_VALUE"""),668.65)</f>
        <v>668.65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IFERROR(__xludf.DUMMYFUNCTION("""COMPUTED_VALUE"""),660.95)</f>
        <v>660.95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IFERROR(__xludf.DUMMYFUNCTION("""COMPUTED_VALUE"""),650.2)</f>
        <v>650.2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IFERROR(__xludf.DUMMYFUNCTION("""COMPUTED_VALUE"""),645.45)</f>
        <v>645.45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IFERROR(__xludf.DUMMYFUNCTION("""COMPUTED_VALUE"""),644.9)</f>
        <v>644.9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IFERROR(__xludf.DUMMYFUNCTION("""COMPUTED_VALUE"""),659.95)</f>
        <v>659.95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IFERROR(__xludf.DUMMYFUNCTION("""COMPUTED_VALUE"""),648.2)</f>
        <v>648.2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IFERROR(__xludf.DUMMYFUNCTION("""COMPUTED_VALUE"""),644.25)</f>
        <v>644.25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IFERROR(__xludf.DUMMYFUNCTION("""COMPUTED_VALUE"""),649.45)</f>
        <v>649.45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IFERROR(__xludf.DUMMYFUNCTION("""COMPUTED_VALUE"""),642.1)</f>
        <v>642.1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IFERROR(__xludf.DUMMYFUNCTION("""COMPUTED_VALUE"""),644.25)</f>
        <v>644.25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IFERROR(__xludf.DUMMYFUNCTION("""COMPUTED_VALUE"""),648.2)</f>
        <v>648.2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IFERROR(__xludf.DUMMYFUNCTION("""COMPUTED_VALUE"""),634.7)</f>
        <v>634.7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IFERROR(__xludf.DUMMYFUNCTION("""COMPUTED_VALUE"""),637.4)</f>
        <v>637.4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IFERROR(__xludf.DUMMYFUNCTION("""COMPUTED_VALUE"""),633.55)</f>
        <v>633.55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IFERROR(__xludf.DUMMYFUNCTION("""COMPUTED_VALUE"""),625.5)</f>
        <v>625.5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IFERROR(__xludf.DUMMYFUNCTION("""COMPUTED_VALUE"""),624.35)</f>
        <v>624.35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IFERROR(__xludf.DUMMYFUNCTION("""COMPUTED_VALUE"""),630.9)</f>
        <v>630.9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IFERROR(__xludf.DUMMYFUNCTION("""COMPUTED_VALUE"""),615.15)</f>
        <v>615.15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IFERROR(__xludf.DUMMYFUNCTION("""COMPUTED_VALUE"""),621.25)</f>
        <v>621.25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IFERROR(__xludf.DUMMYFUNCTION("""COMPUTED_VALUE"""),621.5)</f>
        <v>621.5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IFERROR(__xludf.DUMMYFUNCTION("""COMPUTED_VALUE"""),624.65)</f>
        <v>624.65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IFERROR(__xludf.DUMMYFUNCTION("""COMPUTED_VALUE"""),625.25)</f>
        <v>625.25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IFERROR(__xludf.DUMMYFUNCTION("""COMPUTED_VALUE"""),630.05)</f>
        <v>630.05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IFERROR(__xludf.DUMMYFUNCTION("""COMPUTED_VALUE"""),641.8)</f>
        <v>641.8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IFERROR(__xludf.DUMMYFUNCTION("""COMPUTED_VALUE"""),645.0)</f>
        <v>645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IFERROR(__xludf.DUMMYFUNCTION("""COMPUTED_VALUE"""),639.0)</f>
        <v>639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IFERROR(__xludf.DUMMYFUNCTION("""COMPUTED_VALUE"""),639.95)</f>
        <v>639.95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IFERROR(__xludf.DUMMYFUNCTION("""COMPUTED_VALUE"""),625.25)</f>
        <v>625.25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IFERROR(__xludf.DUMMYFUNCTION("""COMPUTED_VALUE"""),616.45)</f>
        <v>616.45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IFERROR(__xludf.DUMMYFUNCTION("""COMPUTED_VALUE"""),605.85)</f>
        <v>605.85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IFERROR(__xludf.DUMMYFUNCTION("""COMPUTED_VALUE"""),608.65)</f>
        <v>608.65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IFERROR(__xludf.DUMMYFUNCTION("""COMPUTED_VALUE"""),607.6)</f>
        <v>607.6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IFERROR(__xludf.DUMMYFUNCTION("""COMPUTED_VALUE"""),618.35)</f>
        <v>618.35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IFERROR(__xludf.DUMMYFUNCTION("""COMPUTED_VALUE"""),620.05)</f>
        <v>620.05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IFERROR(__xludf.DUMMYFUNCTION("""COMPUTED_VALUE"""),619.3)</f>
        <v>619.3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IFERROR(__xludf.DUMMYFUNCTION("""COMPUTED_VALUE"""),622.1)</f>
        <v>622.1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IFERROR(__xludf.DUMMYFUNCTION("""COMPUTED_VALUE"""),621.8)</f>
        <v>621.8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IFERROR(__xludf.DUMMYFUNCTION("""COMPUTED_VALUE"""),622.45)</f>
        <v>622.45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IFERROR(__xludf.DUMMYFUNCTION("""COMPUTED_VALUE"""),618.75)</f>
        <v>618.75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IFERROR(__xludf.DUMMYFUNCTION("""COMPUTED_VALUE"""),621.35)</f>
        <v>621.35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IFERROR(__xludf.DUMMYFUNCTION("""COMPUTED_VALUE"""),626.75)</f>
        <v>626.75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IFERROR(__xludf.DUMMYFUNCTION("""COMPUTED_VALUE"""),621.05)</f>
        <v>621.05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IFERROR(__xludf.DUMMYFUNCTION("""COMPUTED_VALUE"""),636.15)</f>
        <v>636.15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IFERROR(__xludf.DUMMYFUNCTION("""COMPUTED_VALUE"""),634.95)</f>
        <v>634.95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IFERROR(__xludf.DUMMYFUNCTION("""COMPUTED_VALUE"""),651.8)</f>
        <v>651.8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IFERROR(__xludf.DUMMYFUNCTION("""COMPUTED_VALUE"""),652.4)</f>
        <v>652.4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IFERROR(__xludf.DUMMYFUNCTION("""COMPUTED_VALUE"""),667.9)</f>
        <v>667.9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IFERROR(__xludf.DUMMYFUNCTION("""COMPUTED_VALUE"""),668.5)</f>
        <v>668.5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IFERROR(__xludf.DUMMYFUNCTION("""COMPUTED_VALUE"""),665.0)</f>
        <v>665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IFERROR(__xludf.DUMMYFUNCTION("""COMPUTED_VALUE"""),668.0)</f>
        <v>668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IFERROR(__xludf.DUMMYFUNCTION("""COMPUTED_VALUE"""),673.3)</f>
        <v>673.3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IFERROR(__xludf.DUMMYFUNCTION("""COMPUTED_VALUE"""),675.65)</f>
        <v>675.65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IFERROR(__xludf.DUMMYFUNCTION("""COMPUTED_VALUE"""),690.75)</f>
        <v>690.75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IFERROR(__xludf.DUMMYFUNCTION("""COMPUTED_VALUE"""),682.15)</f>
        <v>682.15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IFERROR(__xludf.DUMMYFUNCTION("""COMPUTED_VALUE"""),674.95)</f>
        <v>674.95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IFERROR(__xludf.DUMMYFUNCTION("""COMPUTED_VALUE"""),672.75)</f>
        <v>672.75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IFERROR(__xludf.DUMMYFUNCTION("""COMPUTED_VALUE"""),677.35)</f>
        <v>677.35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IFERROR(__xludf.DUMMYFUNCTION("""COMPUTED_VALUE"""),678.3)</f>
        <v>678.3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IFERROR(__xludf.DUMMYFUNCTION("""COMPUTED_VALUE"""),671.25)</f>
        <v>671.25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IFERROR(__xludf.DUMMYFUNCTION("""COMPUTED_VALUE"""),672.5)</f>
        <v>672.5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IFERROR(__xludf.DUMMYFUNCTION("""COMPUTED_VALUE"""),707.35)</f>
        <v>707.35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IFERROR(__xludf.DUMMYFUNCTION("""COMPUTED_VALUE"""),698.2)</f>
        <v>698.2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IFERROR(__xludf.DUMMYFUNCTION("""COMPUTED_VALUE"""),684.55)</f>
        <v>684.55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IFERROR(__xludf.DUMMYFUNCTION("""COMPUTED_VALUE"""),673.1)</f>
        <v>673.1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IFERROR(__xludf.DUMMYFUNCTION("""COMPUTED_VALUE"""),672.25)</f>
        <v>672.25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IFERROR(__xludf.DUMMYFUNCTION("""COMPUTED_VALUE"""),666.05)</f>
        <v>666.05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IFERROR(__xludf.DUMMYFUNCTION("""COMPUTED_VALUE"""),644.1)</f>
        <v>644.1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IFERROR(__xludf.DUMMYFUNCTION("""COMPUTED_VALUE"""),644.2)</f>
        <v>644.2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IFERROR(__xludf.DUMMYFUNCTION("""COMPUTED_VALUE"""),639.85)</f>
        <v>639.85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IFERROR(__xludf.DUMMYFUNCTION("""COMPUTED_VALUE"""),638.0)</f>
        <v>638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IFERROR(__xludf.DUMMYFUNCTION("""COMPUTED_VALUE"""),643.8)</f>
        <v>643.8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IFERROR(__xludf.DUMMYFUNCTION("""COMPUTED_VALUE"""),648.1)</f>
        <v>648.1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IFERROR(__xludf.DUMMYFUNCTION("""COMPUTED_VALUE"""),646.7)</f>
        <v>646.7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IFERROR(__xludf.DUMMYFUNCTION("""COMPUTED_VALUE"""),648.7)</f>
        <v>648.7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IFERROR(__xludf.DUMMYFUNCTION("""COMPUTED_VALUE"""),645.5)</f>
        <v>645.5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IFERROR(__xludf.DUMMYFUNCTION("""COMPUTED_VALUE"""),637.2)</f>
        <v>637.2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IFERROR(__xludf.DUMMYFUNCTION("""COMPUTED_VALUE"""),647.95)</f>
        <v>647.95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IFERROR(__xludf.DUMMYFUNCTION("""COMPUTED_VALUE"""),646.75)</f>
        <v>646.75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IFERROR(__xludf.DUMMYFUNCTION("""COMPUTED_VALUE"""),645.85)</f>
        <v>645.85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IFERROR(__xludf.DUMMYFUNCTION("""COMPUTED_VALUE"""),640.9)</f>
        <v>640.9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IFERROR(__xludf.DUMMYFUNCTION("""COMPUTED_VALUE"""),644.95)</f>
        <v>644.95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IFERROR(__xludf.DUMMYFUNCTION("""COMPUTED_VALUE"""),644.0)</f>
        <v>644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IFERROR(__xludf.DUMMYFUNCTION("""COMPUTED_VALUE"""),637.6)</f>
        <v>637.6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IFERROR(__xludf.DUMMYFUNCTION("""COMPUTED_VALUE"""),614.45)</f>
        <v>614.45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IFERROR(__xludf.DUMMYFUNCTION("""COMPUTED_VALUE"""),611.25)</f>
        <v>611.25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IFERROR(__xludf.DUMMYFUNCTION("""COMPUTED_VALUE"""),606.6)</f>
        <v>606.6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IFERROR(__xludf.DUMMYFUNCTION("""COMPUTED_VALUE"""),607.8)</f>
        <v>607.8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IFERROR(__xludf.DUMMYFUNCTION("""COMPUTED_VALUE"""),615.9)</f>
        <v>615.9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IFERROR(__xludf.DUMMYFUNCTION("""COMPUTED_VALUE"""),586.15)</f>
        <v>586.15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IFERROR(__xludf.DUMMYFUNCTION("""COMPUTED_VALUE"""),581.65)</f>
        <v>581.65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IFERROR(__xludf.DUMMYFUNCTION("""COMPUTED_VALUE"""),579.0)</f>
        <v>579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IFERROR(__xludf.DUMMYFUNCTION("""COMPUTED_VALUE"""),578.55)</f>
        <v>578.55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IFERROR(__xludf.DUMMYFUNCTION("""COMPUTED_VALUE"""),575.0)</f>
        <v>575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IFERROR(__xludf.DUMMYFUNCTION("""COMPUTED_VALUE"""),576.6)</f>
        <v>576.6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IFERROR(__xludf.DUMMYFUNCTION("""COMPUTED_VALUE"""),587.1)</f>
        <v>587.1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IFERROR(__xludf.DUMMYFUNCTION("""COMPUTED_VALUE"""),578.8)</f>
        <v>578.8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IFERROR(__xludf.DUMMYFUNCTION("""COMPUTED_VALUE"""),563.35)</f>
        <v>563.35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IFERROR(__xludf.DUMMYFUNCTION("""COMPUTED_VALUE"""),592.75)</f>
        <v>592.75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IFERROR(__xludf.DUMMYFUNCTION("""COMPUTED_VALUE"""),605.15)</f>
        <v>605.15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IFERROR(__xludf.DUMMYFUNCTION("""COMPUTED_VALUE"""),591.7)</f>
        <v>591.7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IFERROR(__xludf.DUMMYFUNCTION("""COMPUTED_VALUE"""),584.0)</f>
        <v>584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IFERROR(__xludf.DUMMYFUNCTION("""COMPUTED_VALUE"""),577.2)</f>
        <v>577.2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IFERROR(__xludf.DUMMYFUNCTION("""COMPUTED_VALUE"""),589.55)</f>
        <v>589.55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IFERROR(__xludf.DUMMYFUNCTION("""COMPUTED_VALUE"""),585.35)</f>
        <v>585.35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IFERROR(__xludf.DUMMYFUNCTION("""COMPUTED_VALUE"""),585.1)</f>
        <v>585.1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IFERROR(__xludf.DUMMYFUNCTION("""COMPUTED_VALUE"""),592.45)</f>
        <v>592.45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IFERROR(__xludf.DUMMYFUNCTION("""COMPUTED_VALUE"""),585.2)</f>
        <v>585.2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IFERROR(__xludf.DUMMYFUNCTION("""COMPUTED_VALUE"""),587.95)</f>
        <v>587.95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IFERROR(__xludf.DUMMYFUNCTION("""COMPUTED_VALUE"""),577.45)</f>
        <v>577.45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IFERROR(__xludf.DUMMYFUNCTION("""COMPUTED_VALUE"""),574.65)</f>
        <v>574.65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IFERROR(__xludf.DUMMYFUNCTION("""COMPUTED_VALUE"""),580.7)</f>
        <v>580.7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IFERROR(__xludf.DUMMYFUNCTION("""COMPUTED_VALUE"""),576.35)</f>
        <v>576.35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IFERROR(__xludf.DUMMYFUNCTION("""COMPUTED_VALUE"""),581.6)</f>
        <v>581.6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IFERROR(__xludf.DUMMYFUNCTION("""COMPUTED_VALUE"""),580.6)</f>
        <v>580.6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IFERROR(__xludf.DUMMYFUNCTION("""COMPUTED_VALUE"""),582.0)</f>
        <v>582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IFERROR(__xludf.DUMMYFUNCTION("""COMPUTED_VALUE"""),589.95)</f>
        <v>589.95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IFERROR(__xludf.DUMMYFUNCTION("""COMPUTED_VALUE"""),610.3)</f>
        <v>610.3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IFERROR(__xludf.DUMMYFUNCTION("""COMPUTED_VALUE"""),607.7)</f>
        <v>607.7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IFERROR(__xludf.DUMMYFUNCTION("""COMPUTED_VALUE"""),613.95)</f>
        <v>613.95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IFERROR(__xludf.DUMMYFUNCTION("""COMPUTED_VALUE"""),621.95)</f>
        <v>621.95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IFERROR(__xludf.DUMMYFUNCTION("""COMPUTED_VALUE"""),620.85)</f>
        <v>620.85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IFERROR(__xludf.DUMMYFUNCTION("""COMPUTED_VALUE"""),621.55)</f>
        <v>621.55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IFERROR(__xludf.DUMMYFUNCTION("""COMPUTED_VALUE"""),610.05)</f>
        <v>610.05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IFERROR(__xludf.DUMMYFUNCTION("""COMPUTED_VALUE"""),622.25)</f>
        <v>622.25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IFERROR(__xludf.DUMMYFUNCTION("""COMPUTED_VALUE"""),632.35)</f>
        <v>632.35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IFERROR(__xludf.DUMMYFUNCTION("""COMPUTED_VALUE"""),634.1)</f>
        <v>634.1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IFERROR(__xludf.DUMMYFUNCTION("""COMPUTED_VALUE"""),632.5)</f>
        <v>632.5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IFERROR(__xludf.DUMMYFUNCTION("""COMPUTED_VALUE"""),626.4)</f>
        <v>626.4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IFERROR(__xludf.DUMMYFUNCTION("""COMPUTED_VALUE"""),622.25)</f>
        <v>622.25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IFERROR(__xludf.DUMMYFUNCTION("""COMPUTED_VALUE"""),623.85)</f>
        <v>623.85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IFERROR(__xludf.DUMMYFUNCTION("""COMPUTED_VALUE"""),626.9)</f>
        <v>626.9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IFERROR(__xludf.DUMMYFUNCTION("""COMPUTED_VALUE"""),626.35)</f>
        <v>626.35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IFERROR(__xludf.DUMMYFUNCTION("""COMPUTED_VALUE"""),633.35)</f>
        <v>633.35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IFERROR(__xludf.DUMMYFUNCTION("""COMPUTED_VALUE"""),634.75)</f>
        <v>634.75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IFERROR(__xludf.DUMMYFUNCTION("""COMPUTED_VALUE"""),631.9)</f>
        <v>631.9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IFERROR(__xludf.DUMMYFUNCTION("""COMPUTED_VALUE"""),624.1)</f>
        <v>624.1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IFERROR(__xludf.DUMMYFUNCTION("""COMPUTED_VALUE"""),622.4)</f>
        <v>622.4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IFERROR(__xludf.DUMMYFUNCTION("""COMPUTED_VALUE"""),629.4)</f>
        <v>629.4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IFERROR(__xludf.DUMMYFUNCTION("""COMPUTED_VALUE"""),634.6)</f>
        <v>634.6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IFERROR(__xludf.DUMMYFUNCTION("""COMPUTED_VALUE"""),633.95)</f>
        <v>633.95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IFERROR(__xludf.DUMMYFUNCTION("""COMPUTED_VALUE"""),621.5)</f>
        <v>621.5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IFERROR(__xludf.DUMMYFUNCTION("""COMPUTED_VALUE"""),618.5)</f>
        <v>618.5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IFERROR(__xludf.DUMMYFUNCTION("""COMPUTED_VALUE"""),612.95)</f>
        <v>612.95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IFERROR(__xludf.DUMMYFUNCTION("""COMPUTED_VALUE"""),604.6)</f>
        <v>604.6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IFERROR(__xludf.DUMMYFUNCTION("""COMPUTED_VALUE"""),605.65)</f>
        <v>605.65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IFERROR(__xludf.DUMMYFUNCTION("""COMPUTED_VALUE"""),601.55)</f>
        <v>601.55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IFERROR(__xludf.DUMMYFUNCTION("""COMPUTED_VALUE"""),605.95)</f>
        <v>605.95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IFERROR(__xludf.DUMMYFUNCTION("""COMPUTED_VALUE"""),601.15)</f>
        <v>601.15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IFERROR(__xludf.DUMMYFUNCTION("""COMPUTED_VALUE"""),594.2)</f>
        <v>594.2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IFERROR(__xludf.DUMMYFUNCTION("""COMPUTED_VALUE"""),594.7)</f>
        <v>594.7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IFERROR(__xludf.DUMMYFUNCTION("""COMPUTED_VALUE"""),587.85)</f>
        <v>587.85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IFERROR(__xludf.DUMMYFUNCTION("""COMPUTED_VALUE"""),575.1)</f>
        <v>575.1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IFERROR(__xludf.DUMMYFUNCTION("""COMPUTED_VALUE"""),583.65)</f>
        <v>583.65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IFERROR(__xludf.DUMMYFUNCTION("""COMPUTED_VALUE"""),576.35)</f>
        <v>576.35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IFERROR(__xludf.DUMMYFUNCTION("""COMPUTED_VALUE"""),565.9)</f>
        <v>565.9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IFERROR(__xludf.DUMMYFUNCTION("""COMPUTED_VALUE"""),555.05)</f>
        <v>555.05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IFERROR(__xludf.DUMMYFUNCTION("""COMPUTED_VALUE"""),552.35)</f>
        <v>552.35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IFERROR(__xludf.DUMMYFUNCTION("""COMPUTED_VALUE"""),550.45)</f>
        <v>550.45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IFERROR(__xludf.DUMMYFUNCTION("""COMPUTED_VALUE"""),539.55)</f>
        <v>539.55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IFERROR(__xludf.DUMMYFUNCTION("""COMPUTED_VALUE"""),548.55)</f>
        <v>548.55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IFERROR(__xludf.DUMMYFUNCTION("""COMPUTED_VALUE"""),559.65)</f>
        <v>559.65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IFERROR(__xludf.DUMMYFUNCTION("""COMPUTED_VALUE"""),561.55)</f>
        <v>561.55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IFERROR(__xludf.DUMMYFUNCTION("""COMPUTED_VALUE"""),555.95)</f>
        <v>555.95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IFERROR(__xludf.DUMMYFUNCTION("""COMPUTED_VALUE"""),567.05)</f>
        <v>567.05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IFERROR(__xludf.DUMMYFUNCTION("""COMPUTED_VALUE"""),570.2)</f>
        <v>570.2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IFERROR(__xludf.DUMMYFUNCTION("""COMPUTED_VALUE"""),565.6)</f>
        <v>565.6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IFERROR(__xludf.DUMMYFUNCTION("""COMPUTED_VALUE"""),560.4)</f>
        <v>560.4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IFERROR(__xludf.DUMMYFUNCTION("""COMPUTED_VALUE"""),565.65)</f>
        <v>565.65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IFERROR(__xludf.DUMMYFUNCTION("""COMPUTED_VALUE"""),565.1)</f>
        <v>565.1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IFERROR(__xludf.DUMMYFUNCTION("""COMPUTED_VALUE"""),564.25)</f>
        <v>564.25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IFERROR(__xludf.DUMMYFUNCTION("""COMPUTED_VALUE"""),578.45)</f>
        <v>578.45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IFERROR(__xludf.DUMMYFUNCTION("""COMPUTED_VALUE"""),561.85)</f>
        <v>561.85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IFERROR(__xludf.DUMMYFUNCTION("""COMPUTED_VALUE"""),550.75)</f>
        <v>550.75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IFERROR(__xludf.DUMMYFUNCTION("""COMPUTED_VALUE"""),549.85)</f>
        <v>549.85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IFERROR(__xludf.DUMMYFUNCTION("""COMPUTED_VALUE"""),550.1)</f>
        <v>550.1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IFERROR(__xludf.DUMMYFUNCTION("""COMPUTED_VALUE"""),534.45)</f>
        <v>534.45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IFERROR(__xludf.DUMMYFUNCTION("""COMPUTED_VALUE"""),551.95)</f>
        <v>551.95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IFERROR(__xludf.DUMMYFUNCTION("""COMPUTED_VALUE"""),555.25)</f>
        <v>555.25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IFERROR(__xludf.DUMMYFUNCTION("""COMPUTED_VALUE"""),562.95)</f>
        <v>562.95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IFERROR(__xludf.DUMMYFUNCTION("""COMPUTED_VALUE"""),569.2)</f>
        <v>569.2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IFERROR(__xludf.DUMMYFUNCTION("""COMPUTED_VALUE"""),571.7)</f>
        <v>571.7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IFERROR(__xludf.DUMMYFUNCTION("""COMPUTED_VALUE"""),572.7)</f>
        <v>572.7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IFERROR(__xludf.DUMMYFUNCTION("""COMPUTED_VALUE"""),593.5)</f>
        <v>593.5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IFERROR(__xludf.DUMMYFUNCTION("""COMPUTED_VALUE"""),598.35)</f>
        <v>598.35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IFERROR(__xludf.DUMMYFUNCTION("""COMPUTED_VALUE"""),601.2)</f>
        <v>601.2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IFERROR(__xludf.DUMMYFUNCTION("""COMPUTED_VALUE"""),596.2)</f>
        <v>596.2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IFERROR(__xludf.DUMMYFUNCTION("""COMPUTED_VALUE"""),590.1)</f>
        <v>590.1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IFERROR(__xludf.DUMMYFUNCTION("""COMPUTED_VALUE"""),580.95)</f>
        <v>580.95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IFERROR(__xludf.DUMMYFUNCTION("""COMPUTED_VALUE"""),579.5)</f>
        <v>579.5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IFERROR(__xludf.DUMMYFUNCTION("""COMPUTED_VALUE"""),590.95)</f>
        <v>590.95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IFERROR(__xludf.DUMMYFUNCTION("""COMPUTED_VALUE"""),589.05)</f>
        <v>589.05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IFERROR(__xludf.DUMMYFUNCTION("""COMPUTED_VALUE"""),593.25)</f>
        <v>593.25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IFERROR(__xludf.DUMMYFUNCTION("""COMPUTED_VALUE"""),595.05)</f>
        <v>595.05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IFERROR(__xludf.DUMMYFUNCTION("""COMPUTED_VALUE"""),600.75)</f>
        <v>600.75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IFERROR(__xludf.DUMMYFUNCTION("""COMPUTED_VALUE"""),589.8)</f>
        <v>589.8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IFERROR(__xludf.DUMMYFUNCTION("""COMPUTED_VALUE"""),596.15)</f>
        <v>596.15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IFERROR(__xludf.DUMMYFUNCTION("""COMPUTED_VALUE"""),603.95)</f>
        <v>603.95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IFERROR(__xludf.DUMMYFUNCTION("""COMPUTED_VALUE"""),607.35)</f>
        <v>607.35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IFERROR(__xludf.DUMMYFUNCTION("""COMPUTED_VALUE"""),620.9)</f>
        <v>620.9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IFERROR(__xludf.DUMMYFUNCTION("""COMPUTED_VALUE"""),623.65)</f>
        <v>623.65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IFERROR(__xludf.DUMMYFUNCTION("""COMPUTED_VALUE"""),632.75)</f>
        <v>632.75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IFERROR(__xludf.DUMMYFUNCTION("""COMPUTED_VALUE"""),634.25)</f>
        <v>634.25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IFERROR(__xludf.DUMMYFUNCTION("""COMPUTED_VALUE"""),635.55)</f>
        <v>635.55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IFERROR(__xludf.DUMMYFUNCTION("""COMPUTED_VALUE"""),638.05)</f>
        <v>638.05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IFERROR(__xludf.DUMMYFUNCTION("""COMPUTED_VALUE"""),646.75)</f>
        <v>646.75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IFERROR(__xludf.DUMMYFUNCTION("""COMPUTED_VALUE"""),648.9)</f>
        <v>648.9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IFERROR(__xludf.DUMMYFUNCTION("""COMPUTED_VALUE"""),635.9)</f>
        <v>635.9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IFERROR(__xludf.DUMMYFUNCTION("""COMPUTED_VALUE"""),637.4)</f>
        <v>637.4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IFERROR(__xludf.DUMMYFUNCTION("""COMPUTED_VALUE"""),643.95)</f>
        <v>643.95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IFERROR(__xludf.DUMMYFUNCTION("""COMPUTED_VALUE"""),672.8)</f>
        <v>672.8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IFERROR(__xludf.DUMMYFUNCTION("""COMPUTED_VALUE"""),683.15)</f>
        <v>683.15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IFERROR(__xludf.DUMMYFUNCTION("""COMPUTED_VALUE"""),703.35)</f>
        <v>703.35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IFERROR(__xludf.DUMMYFUNCTION("""COMPUTED_VALUE"""),696.85)</f>
        <v>696.85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IFERROR(__xludf.DUMMYFUNCTION("""COMPUTED_VALUE"""),697.2)</f>
        <v>697.2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IFERROR(__xludf.DUMMYFUNCTION("""COMPUTED_VALUE"""),715.5)</f>
        <v>715.5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IFERROR(__xludf.DUMMYFUNCTION("""COMPUTED_VALUE"""),713.6)</f>
        <v>713.6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IFERROR(__xludf.DUMMYFUNCTION("""COMPUTED_VALUE"""),707.4)</f>
        <v>707.4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IFERROR(__xludf.DUMMYFUNCTION("""COMPUTED_VALUE"""),710.9)</f>
        <v>710.9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IFERROR(__xludf.DUMMYFUNCTION("""COMPUTED_VALUE"""),679.6)</f>
        <v>679.6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IFERROR(__xludf.DUMMYFUNCTION("""COMPUTED_VALUE"""),696.25)</f>
        <v>696.25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IFERROR(__xludf.DUMMYFUNCTION("""COMPUTED_VALUE"""),710.35)</f>
        <v>710.35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IFERROR(__xludf.DUMMYFUNCTION("""COMPUTED_VALUE"""),702.4)</f>
        <v>702.4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IFERROR(__xludf.DUMMYFUNCTION("""COMPUTED_VALUE"""),702.45)</f>
        <v>702.45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IFERROR(__xludf.DUMMYFUNCTION("""COMPUTED_VALUE"""),685.0)</f>
        <v>685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IFERROR(__xludf.DUMMYFUNCTION("""COMPUTED_VALUE"""),686.35)</f>
        <v>686.35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IFERROR(__xludf.DUMMYFUNCTION("""COMPUTED_VALUE"""),689.4)</f>
        <v>689.4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IFERROR(__xludf.DUMMYFUNCTION("""COMPUTED_VALUE"""),685.7)</f>
        <v>685.7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IFERROR(__xludf.DUMMYFUNCTION("""COMPUTED_VALUE"""),710.6)</f>
        <v>710.6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IFERROR(__xludf.DUMMYFUNCTION("""COMPUTED_VALUE"""),724.55)</f>
        <v>724.55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IFERROR(__xludf.DUMMYFUNCTION("""COMPUTED_VALUE"""),726.0)</f>
        <v>726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IFERROR(__xludf.DUMMYFUNCTION("""COMPUTED_VALUE"""),729.0)</f>
        <v>729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IFERROR(__xludf.DUMMYFUNCTION("""COMPUTED_VALUE"""),725.65)</f>
        <v>725.65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IFERROR(__xludf.DUMMYFUNCTION("""COMPUTED_VALUE"""),739.55)</f>
        <v>739.55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IFERROR(__xludf.DUMMYFUNCTION("""COMPUTED_VALUE"""),742.1)</f>
        <v>742.1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IFERROR(__xludf.DUMMYFUNCTION("""COMPUTED_VALUE"""),736.9)</f>
        <v>736.9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IFERROR(__xludf.DUMMYFUNCTION("""COMPUTED_VALUE"""),738.7)</f>
        <v>738.7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IFERROR(__xludf.DUMMYFUNCTION("""COMPUTED_VALUE"""),745.3)</f>
        <v>745.3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IFERROR(__xludf.DUMMYFUNCTION("""COMPUTED_VALUE"""),758.75)</f>
        <v>758.75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IFERROR(__xludf.DUMMYFUNCTION("""COMPUTED_VALUE"""),758.8)</f>
        <v>758.8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IFERROR(__xludf.DUMMYFUNCTION("""COMPUTED_VALUE"""),751.85)</f>
        <v>751.85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IFERROR(__xludf.DUMMYFUNCTION("""COMPUTED_VALUE"""),738.4)</f>
        <v>738.4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IFERROR(__xludf.DUMMYFUNCTION("""COMPUTED_VALUE"""),735.8)</f>
        <v>735.8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IFERROR(__xludf.DUMMYFUNCTION("""COMPUTED_VALUE"""),702.9)</f>
        <v>702.9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IFERROR(__xludf.DUMMYFUNCTION("""COMPUTED_VALUE"""),700.15)</f>
        <v>700.15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IFERROR(__xludf.DUMMYFUNCTION("""COMPUTED_VALUE"""),714.55)</f>
        <v>714.55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IFERROR(__xludf.DUMMYFUNCTION("""COMPUTED_VALUE"""),705.4)</f>
        <v>705.4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IFERROR(__xludf.DUMMYFUNCTION("""COMPUTED_VALUE"""),701.35)</f>
        <v>701.35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IFERROR(__xludf.DUMMYFUNCTION("""COMPUTED_VALUE"""),698.9)</f>
        <v>698.9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IFERROR(__xludf.DUMMYFUNCTION("""COMPUTED_VALUE"""),698.8)</f>
        <v>698.8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IFERROR(__xludf.DUMMYFUNCTION("""COMPUTED_VALUE"""),701.5)</f>
        <v>701.5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IFERROR(__xludf.DUMMYFUNCTION("""COMPUTED_VALUE"""),711.1)</f>
        <v>711.1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IFERROR(__xludf.DUMMYFUNCTION("""COMPUTED_VALUE"""),727.5)</f>
        <v>727.5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IFERROR(__xludf.DUMMYFUNCTION("""COMPUTED_VALUE"""),720.7)</f>
        <v>720.7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IFERROR(__xludf.DUMMYFUNCTION("""COMPUTED_VALUE"""),716.55)</f>
        <v>716.55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IFERROR(__xludf.DUMMYFUNCTION("""COMPUTED_VALUE"""),729.55)</f>
        <v>729.55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IFERROR(__xludf.DUMMYFUNCTION("""COMPUTED_VALUE"""),730.2)</f>
        <v>730.2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IFERROR(__xludf.DUMMYFUNCTION("""COMPUTED_VALUE"""),718.0)</f>
        <v>718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IFERROR(__xludf.DUMMYFUNCTION("""COMPUTED_VALUE"""),710.2)</f>
        <v>710.2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IFERROR(__xludf.DUMMYFUNCTION("""COMPUTED_VALUE"""),702.25)</f>
        <v>702.25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IFERROR(__xludf.DUMMYFUNCTION("""COMPUTED_VALUE"""),708.8)</f>
        <v>708.8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IFERROR(__xludf.DUMMYFUNCTION("""COMPUTED_VALUE"""),705.85)</f>
        <v>705.85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IFERROR(__xludf.DUMMYFUNCTION("""COMPUTED_VALUE"""),710.1)</f>
        <v>710.1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IFERROR(__xludf.DUMMYFUNCTION("""COMPUTED_VALUE"""),717.3)</f>
        <v>717.3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IFERROR(__xludf.DUMMYFUNCTION("""COMPUTED_VALUE"""),723.65)</f>
        <v>723.65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IFERROR(__xludf.DUMMYFUNCTION("""COMPUTED_VALUE"""),723.85)</f>
        <v>723.85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IFERROR(__xludf.DUMMYFUNCTION("""COMPUTED_VALUE"""),740.6)</f>
        <v>740.6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IFERROR(__xludf.DUMMYFUNCTION("""COMPUTED_VALUE"""),714.25)</f>
        <v>714.25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IFERROR(__xludf.DUMMYFUNCTION("""COMPUTED_VALUE"""),726.8)</f>
        <v>726.8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IFERROR(__xludf.DUMMYFUNCTION("""COMPUTED_VALUE"""),726.1)</f>
        <v>726.1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IFERROR(__xludf.DUMMYFUNCTION("""COMPUTED_VALUE"""),742.45)</f>
        <v>742.45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IFERROR(__xludf.DUMMYFUNCTION("""COMPUTED_VALUE"""),745.85)</f>
        <v>745.85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IFERROR(__xludf.DUMMYFUNCTION("""COMPUTED_VALUE"""),728.2)</f>
        <v>728.2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IFERROR(__xludf.DUMMYFUNCTION("""COMPUTED_VALUE"""),723.75)</f>
        <v>723.75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IFERROR(__xludf.DUMMYFUNCTION("""COMPUTED_VALUE"""),714.85)</f>
        <v>714.85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IFERROR(__xludf.DUMMYFUNCTION("""COMPUTED_VALUE"""),709.45)</f>
        <v>709.45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IFERROR(__xludf.DUMMYFUNCTION("""COMPUTED_VALUE"""),718.25)</f>
        <v>718.25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IFERROR(__xludf.DUMMYFUNCTION("""COMPUTED_VALUE"""),742.4)</f>
        <v>742.4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IFERROR(__xludf.DUMMYFUNCTION("""COMPUTED_VALUE"""),727.05)</f>
        <v>727.05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IFERROR(__xludf.DUMMYFUNCTION("""COMPUTED_VALUE"""),720.15)</f>
        <v>720.15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IFERROR(__xludf.DUMMYFUNCTION("""COMPUTED_VALUE"""),710.85)</f>
        <v>710.85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IFERROR(__xludf.DUMMYFUNCTION("""COMPUTED_VALUE"""),717.25)</f>
        <v>717.25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IFERROR(__xludf.DUMMYFUNCTION("""COMPUTED_VALUE"""),708.7)</f>
        <v>708.7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IFERROR(__xludf.DUMMYFUNCTION("""COMPUTED_VALUE"""),711.7)</f>
        <v>711.7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IFERROR(__xludf.DUMMYFUNCTION("""COMPUTED_VALUE"""),708.5)</f>
        <v>708.5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IFERROR(__xludf.DUMMYFUNCTION("""COMPUTED_VALUE"""),705.35)</f>
        <v>705.35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IFERROR(__xludf.DUMMYFUNCTION("""COMPUTED_VALUE"""),700.0)</f>
        <v>700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IFERROR(__xludf.DUMMYFUNCTION("""COMPUTED_VALUE"""),685.05)</f>
        <v>685.05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IFERROR(__xludf.DUMMYFUNCTION("""COMPUTED_VALUE"""),694.0)</f>
        <v>694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IFERROR(__xludf.DUMMYFUNCTION("""COMPUTED_VALUE"""),690.5)</f>
        <v>690.5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IFERROR(__xludf.DUMMYFUNCTION("""COMPUTED_VALUE"""),680.4)</f>
        <v>680.4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IFERROR(__xludf.DUMMYFUNCTION("""COMPUTED_VALUE"""),674.4)</f>
        <v>674.4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IFERROR(__xludf.DUMMYFUNCTION("""COMPUTED_VALUE"""),688.2)</f>
        <v>688.2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IFERROR(__xludf.DUMMYFUNCTION("""COMPUTED_VALUE"""),684.8)</f>
        <v>684.8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IFERROR(__xludf.DUMMYFUNCTION("""COMPUTED_VALUE"""),682.4)</f>
        <v>682.4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IFERROR(__xludf.DUMMYFUNCTION("""COMPUTED_VALUE"""),680.55)</f>
        <v>680.55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IFERROR(__xludf.DUMMYFUNCTION("""COMPUTED_VALUE"""),657.7)</f>
        <v>657.7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IFERROR(__xludf.DUMMYFUNCTION("""COMPUTED_VALUE"""),657.75)</f>
        <v>657.75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IFERROR(__xludf.DUMMYFUNCTION("""COMPUTED_VALUE"""),640.2)</f>
        <v>640.2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IFERROR(__xludf.DUMMYFUNCTION("""COMPUTED_VALUE"""),634.0)</f>
        <v>634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IFERROR(__xludf.DUMMYFUNCTION("""COMPUTED_VALUE"""),650.25)</f>
        <v>650.25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IFERROR(__xludf.DUMMYFUNCTION("""COMPUTED_VALUE"""),643.15)</f>
        <v>643.15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IFERROR(__xludf.DUMMYFUNCTION("""COMPUTED_VALUE"""),636.5)</f>
        <v>636.5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IFERROR(__xludf.DUMMYFUNCTION("""COMPUTED_VALUE"""),641.8)</f>
        <v>641.8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IFERROR(__xludf.DUMMYFUNCTION("""COMPUTED_VALUE"""),633.3)</f>
        <v>633.3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IFERROR(__xludf.DUMMYFUNCTION("""COMPUTED_VALUE"""),634.65)</f>
        <v>634.65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IFERROR(__xludf.DUMMYFUNCTION("""COMPUTED_VALUE"""),626.55)</f>
        <v>626.55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IFERROR(__xludf.DUMMYFUNCTION("""COMPUTED_VALUE"""),632.55)</f>
        <v>632.55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IFERROR(__xludf.DUMMYFUNCTION("""COMPUTED_VALUE"""),634.95)</f>
        <v>634.95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IFERROR(__xludf.DUMMYFUNCTION("""COMPUTED_VALUE"""),626.75)</f>
        <v>626.75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IFERROR(__xludf.DUMMYFUNCTION("""COMPUTED_VALUE"""),624.55)</f>
        <v>624.55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IFERROR(__xludf.DUMMYFUNCTION("""COMPUTED_VALUE"""),623.55)</f>
        <v>623.55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IFERROR(__xludf.DUMMYFUNCTION("""COMPUTED_VALUE"""),623.8)</f>
        <v>623.8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IFERROR(__xludf.DUMMYFUNCTION("""COMPUTED_VALUE"""),622.55)</f>
        <v>622.55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IFERROR(__xludf.DUMMYFUNCTION("""COMPUTED_VALUE"""),622.5)</f>
        <v>622.5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IFERROR(__xludf.DUMMYFUNCTION("""COMPUTED_VALUE"""),626.4)</f>
        <v>626.4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IFERROR(__xludf.DUMMYFUNCTION("""COMPUTED_VALUE"""),621.9)</f>
        <v>621.9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IFERROR(__xludf.DUMMYFUNCTION("""COMPUTED_VALUE"""),617.4)</f>
        <v>617.4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IFERROR(__xludf.DUMMYFUNCTION("""COMPUTED_VALUE"""),617.05)</f>
        <v>617.05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IFERROR(__xludf.DUMMYFUNCTION("""COMPUTED_VALUE"""),617.2)</f>
        <v>617.2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IFERROR(__xludf.DUMMYFUNCTION("""COMPUTED_VALUE"""),620.15)</f>
        <v>620.15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IFERROR(__xludf.DUMMYFUNCTION("""COMPUTED_VALUE"""),623.0)</f>
        <v>623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IFERROR(__xludf.DUMMYFUNCTION("""COMPUTED_VALUE"""),605.95)</f>
        <v>605.95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IFERROR(__xludf.DUMMYFUNCTION("""COMPUTED_VALUE"""),619.85)</f>
        <v>619.85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IFERROR(__xludf.DUMMYFUNCTION("""COMPUTED_VALUE"""),618.0)</f>
        <v>618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IFERROR(__xludf.DUMMYFUNCTION("""COMPUTED_VALUE"""),612.2)</f>
        <v>612.2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IFERROR(__xludf.DUMMYFUNCTION("""COMPUTED_VALUE"""),608.65)</f>
        <v>608.65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IFERROR(__xludf.DUMMYFUNCTION("""COMPUTED_VALUE"""),599.75)</f>
        <v>599.75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IFERROR(__xludf.DUMMYFUNCTION("""COMPUTED_VALUE"""),600.45)</f>
        <v>600.45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IFERROR(__xludf.DUMMYFUNCTION("""COMPUTED_VALUE"""),594.2)</f>
        <v>594.2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IFERROR(__xludf.DUMMYFUNCTION("""COMPUTED_VALUE"""),641.4)</f>
        <v>641.4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IFERROR(__xludf.DUMMYFUNCTION("""COMPUTED_VALUE"""),642.2)</f>
        <v>642.2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IFERROR(__xludf.DUMMYFUNCTION("""COMPUTED_VALUE"""),634.05)</f>
        <v>634.05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IFERROR(__xludf.DUMMYFUNCTION("""COMPUTED_VALUE"""),624.0)</f>
        <v>624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IFERROR(__xludf.DUMMYFUNCTION("""COMPUTED_VALUE"""),618.2)</f>
        <v>618.2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IFERROR(__xludf.DUMMYFUNCTION("""COMPUTED_VALUE"""),621.0)</f>
        <v>621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IFERROR(__xludf.DUMMYFUNCTION("""COMPUTED_VALUE"""),621.1)</f>
        <v>621.1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IFERROR(__xludf.DUMMYFUNCTION("""COMPUTED_VALUE"""),610.2)</f>
        <v>610.2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IFERROR(__xludf.DUMMYFUNCTION("""COMPUTED_VALUE"""),611.55)</f>
        <v>611.55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IFERROR(__xludf.DUMMYFUNCTION("""COMPUTED_VALUE"""),628.35)</f>
        <v>628.35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IFERROR(__xludf.DUMMYFUNCTION("""COMPUTED_VALUE"""),634.15)</f>
        <v>634.15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IFERROR(__xludf.DUMMYFUNCTION("""COMPUTED_VALUE"""),638.05)</f>
        <v>638.05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IFERROR(__xludf.DUMMYFUNCTION("""COMPUTED_VALUE"""),621.4)</f>
        <v>621.4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IFERROR(__xludf.DUMMYFUNCTION("""COMPUTED_VALUE"""),625.9)</f>
        <v>625.9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IFERROR(__xludf.DUMMYFUNCTION("""COMPUTED_VALUE"""),627.85)</f>
        <v>627.85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IFERROR(__xludf.DUMMYFUNCTION("""COMPUTED_VALUE"""),631.95)</f>
        <v>631.95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IFERROR(__xludf.DUMMYFUNCTION("""COMPUTED_VALUE"""),635.7)</f>
        <v>635.7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IFERROR(__xludf.DUMMYFUNCTION("""COMPUTED_VALUE"""),635.7)</f>
        <v>635.7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IFERROR(__xludf.DUMMYFUNCTION("""COMPUTED_VALUE"""),618.6)</f>
        <v>618.6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IFERROR(__xludf.DUMMYFUNCTION("""COMPUTED_VALUE"""),629.15)</f>
        <v>629.15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IFERROR(__xludf.DUMMYFUNCTION("""COMPUTED_VALUE"""),629.6)</f>
        <v>629.6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IFERROR(__xludf.DUMMYFUNCTION("""COMPUTED_VALUE"""),626.2)</f>
        <v>626.2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IFERROR(__xludf.DUMMYFUNCTION("""COMPUTED_VALUE"""),623.25)</f>
        <v>623.25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IFERROR(__xludf.DUMMYFUNCTION("""COMPUTED_VALUE"""),618.95)</f>
        <v>618.95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IFERROR(__xludf.DUMMYFUNCTION("""COMPUTED_VALUE"""),622.85)</f>
        <v>622.85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IFERROR(__xludf.DUMMYFUNCTION("""COMPUTED_VALUE"""),620.0)</f>
        <v>620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IFERROR(__xludf.DUMMYFUNCTION("""COMPUTED_VALUE"""),622.85)</f>
        <v>622.85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IFERROR(__xludf.DUMMYFUNCTION("""COMPUTED_VALUE"""),617.0)</f>
        <v>617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IFERROR(__xludf.DUMMYFUNCTION("""COMPUTED_VALUE"""),622.15)</f>
        <v>622.15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IFERROR(__xludf.DUMMYFUNCTION("""COMPUTED_VALUE"""),618.4)</f>
        <v>618.4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IFERROR(__xludf.DUMMYFUNCTION("""COMPUTED_VALUE"""),608.5)</f>
        <v>608.5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IFERROR(__xludf.DUMMYFUNCTION("""COMPUTED_VALUE"""),618.0)</f>
        <v>618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IFERROR(__xludf.DUMMYFUNCTION("""COMPUTED_VALUE"""),616.5)</f>
        <v>616.5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IFERROR(__xludf.DUMMYFUNCTION("""COMPUTED_VALUE"""),621.2)</f>
        <v>621.2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IFERROR(__xludf.DUMMYFUNCTION("""COMPUTED_VALUE"""),618.25)</f>
        <v>618.25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IFERROR(__xludf.DUMMYFUNCTION("""COMPUTED_VALUE"""),625.2)</f>
        <v>625.2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IFERROR(__xludf.DUMMYFUNCTION("""COMPUTED_VALUE"""),625.9)</f>
        <v>625.9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IFERROR(__xludf.DUMMYFUNCTION("""COMPUTED_VALUE"""),636.95)</f>
        <v>636.95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IFERROR(__xludf.DUMMYFUNCTION("""COMPUTED_VALUE"""),632.0)</f>
        <v>632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IFERROR(__xludf.DUMMYFUNCTION("""COMPUTED_VALUE"""),622.4)</f>
        <v>622.4</v>
      </c>
    </row>
    <row r="544">
      <c r="A544" s="4">
        <f>IFERROR(__xludf.DUMMYFUNCTION("""COMPUTED_VALUE"""),45734.64583333333)</f>
        <v>45734.64583</v>
      </c>
      <c r="B544" s="5">
        <f>IFERROR(__xludf.DUMMYFUNCTION("""COMPUTED_VALUE"""),640.55)</f>
        <v>640.55</v>
      </c>
    </row>
    <row r="545">
      <c r="A545" s="4">
        <f>IFERROR(__xludf.DUMMYFUNCTION("""COMPUTED_VALUE"""),45735.64583333333)</f>
        <v>45735.64583</v>
      </c>
      <c r="B545" s="5">
        <f>IFERROR(__xludf.DUMMYFUNCTION("""COMPUTED_VALUE"""),664.55)</f>
        <v>664.55</v>
      </c>
    </row>
    <row r="546">
      <c r="A546" s="4">
        <f>IFERROR(__xludf.DUMMYFUNCTION("""COMPUTED_VALUE"""),45736.64583333333)</f>
        <v>45736.64583</v>
      </c>
      <c r="B546" s="5">
        <f>IFERROR(__xludf.DUMMYFUNCTION("""COMPUTED_VALUE"""),674.35)</f>
        <v>674.35</v>
      </c>
    </row>
    <row r="547">
      <c r="A547" s="4">
        <f>IFERROR(__xludf.DUMMYFUNCTION("""COMPUTED_VALUE"""),45737.64583333333)</f>
        <v>45737.64583</v>
      </c>
      <c r="B547" s="5">
        <f>IFERROR(__xludf.DUMMYFUNCTION("""COMPUTED_VALUE"""),679.6)</f>
        <v>679.6</v>
      </c>
    </row>
    <row r="548">
      <c r="A548" s="4">
        <f>IFERROR(__xludf.DUMMYFUNCTION("""COMPUTED_VALUE"""),45740.64583333333)</f>
        <v>45740.64583</v>
      </c>
      <c r="B548" s="5">
        <f>IFERROR(__xludf.DUMMYFUNCTION("""COMPUTED_VALUE"""),679.9)</f>
        <v>679.9</v>
      </c>
    </row>
    <row r="549">
      <c r="A549" s="4">
        <f>IFERROR(__xludf.DUMMYFUNCTION("""COMPUTED_VALUE"""),45741.64583333333)</f>
        <v>45741.64583</v>
      </c>
      <c r="B549" s="5">
        <f>IFERROR(__xludf.DUMMYFUNCTION("""COMPUTED_VALUE"""),673.1)</f>
        <v>673.1</v>
      </c>
    </row>
    <row r="550">
      <c r="A550" s="4">
        <f>IFERROR(__xludf.DUMMYFUNCTION("""COMPUTED_VALUE"""),45742.64583333333)</f>
        <v>45742.64583</v>
      </c>
      <c r="B550" s="5">
        <f>IFERROR(__xludf.DUMMYFUNCTION("""COMPUTED_VALUE"""),668.4)</f>
        <v>668.4</v>
      </c>
    </row>
    <row r="551">
      <c r="A551" s="4">
        <f>IFERROR(__xludf.DUMMYFUNCTION("""COMPUTED_VALUE"""),45743.64583333333)</f>
        <v>45743.64583</v>
      </c>
      <c r="B551" s="5">
        <f>IFERROR(__xludf.DUMMYFUNCTION("""COMPUTED_VALUE"""),681.9)</f>
        <v>681.9</v>
      </c>
    </row>
    <row r="552">
      <c r="A552" s="4">
        <f>IFERROR(__xludf.DUMMYFUNCTION("""COMPUTED_VALUE"""),45744.64583333333)</f>
        <v>45744.64583</v>
      </c>
      <c r="B552" s="5">
        <f>IFERROR(__xludf.DUMMYFUNCTION("""COMPUTED_VALUE"""),685.7)</f>
        <v>685.7</v>
      </c>
    </row>
    <row r="553">
      <c r="A553" s="4">
        <f>IFERROR(__xludf.DUMMYFUNCTION("""COMPUTED_VALUE"""),45748.64583333333)</f>
        <v>45748.64583</v>
      </c>
      <c r="B553" s="5">
        <f>IFERROR(__xludf.DUMMYFUNCTION("""COMPUTED_VALUE"""),692.9)</f>
        <v>692.9</v>
      </c>
    </row>
    <row r="554">
      <c r="A554" s="4">
        <f>IFERROR(__xludf.DUMMYFUNCTION("""COMPUTED_VALUE"""),45749.64583333333)</f>
        <v>45749.64583</v>
      </c>
      <c r="B554" s="5">
        <f>IFERROR(__xludf.DUMMYFUNCTION("""COMPUTED_VALUE"""),696.15)</f>
        <v>696.15</v>
      </c>
    </row>
    <row r="555">
      <c r="A555" s="4">
        <f>IFERROR(__xludf.DUMMYFUNCTION("""COMPUTED_VALUE"""),45750.64583333333)</f>
        <v>45750.64583</v>
      </c>
      <c r="B555" s="5">
        <f>IFERROR(__xludf.DUMMYFUNCTION("""COMPUTED_VALUE"""),692.9)</f>
        <v>692.9</v>
      </c>
    </row>
    <row r="556">
      <c r="A556" s="4">
        <f>IFERROR(__xludf.DUMMYFUNCTION("""COMPUTED_VALUE"""),45751.64583333333)</f>
        <v>45751.64583</v>
      </c>
      <c r="B556" s="5">
        <f>IFERROR(__xludf.DUMMYFUNCTION("""COMPUTED_VALUE"""),689.05)</f>
        <v>689.05</v>
      </c>
    </row>
    <row r="557">
      <c r="A557" s="4">
        <f>IFERROR(__xludf.DUMMYFUNCTION("""COMPUTED_VALUE"""),45754.64583333333)</f>
        <v>45754.64583</v>
      </c>
      <c r="B557" s="5">
        <f>IFERROR(__xludf.DUMMYFUNCTION("""COMPUTED_VALUE"""),665.95)</f>
        <v>665.95</v>
      </c>
    </row>
    <row r="558">
      <c r="A558" s="4">
        <f>IFERROR(__xludf.DUMMYFUNCTION("""COMPUTED_VALUE"""),45755.64583333333)</f>
        <v>45755.64583</v>
      </c>
      <c r="B558" s="5">
        <f>IFERROR(__xludf.DUMMYFUNCTION("""COMPUTED_VALUE"""),685.75)</f>
        <v>685.75</v>
      </c>
    </row>
    <row r="559">
      <c r="A559" s="4">
        <f>IFERROR(__xludf.DUMMYFUNCTION("""COMPUTED_VALUE"""),45756.64583333333)</f>
        <v>45756.64583</v>
      </c>
      <c r="B559" s="5">
        <f>IFERROR(__xludf.DUMMYFUNCTION("""COMPUTED_VALUE"""),684.8)</f>
        <v>684.8</v>
      </c>
    </row>
    <row r="560">
      <c r="A560" s="4">
        <f>IFERROR(__xludf.DUMMYFUNCTION("""COMPUTED_VALUE"""),45758.64583333333)</f>
        <v>45758.64583</v>
      </c>
      <c r="B560" s="5">
        <f>IFERROR(__xludf.DUMMYFUNCTION("""COMPUTED_VALUE"""),685.55)</f>
        <v>685.55</v>
      </c>
    </row>
    <row r="561">
      <c r="A561" s="4">
        <f>IFERROR(__xludf.DUMMYFUNCTION("""COMPUTED_VALUE"""),45762.64583333333)</f>
        <v>45762.64583</v>
      </c>
      <c r="B561" s="5">
        <f>IFERROR(__xludf.DUMMYFUNCTION("""COMPUTED_VALUE"""),704.7)</f>
        <v>704.7</v>
      </c>
    </row>
    <row r="562">
      <c r="A562" s="4">
        <f>IFERROR(__xludf.DUMMYFUNCTION("""COMPUTED_VALUE"""),45763.64583333333)</f>
        <v>45763.64583</v>
      </c>
      <c r="B562" s="5">
        <f>IFERROR(__xludf.DUMMYFUNCTION("""COMPUTED_VALUE"""),716.05)</f>
        <v>716.05</v>
      </c>
    </row>
    <row r="563">
      <c r="A563" s="4">
        <f>IFERROR(__xludf.DUMMYFUNCTION("""COMPUTED_VALUE"""),45764.64583333333)</f>
        <v>45764.64583</v>
      </c>
      <c r="B563" s="5">
        <f>IFERROR(__xludf.DUMMYFUNCTION("""COMPUTED_VALUE"""),720.05)</f>
        <v>720.05</v>
      </c>
    </row>
    <row r="564">
      <c r="A564" s="4">
        <f>IFERROR(__xludf.DUMMYFUNCTION("""COMPUTED_VALUE"""),45768.64583333333)</f>
        <v>45768.64583</v>
      </c>
      <c r="B564" s="5">
        <f>IFERROR(__xludf.DUMMYFUNCTION("""COMPUTED_VALUE"""),712.2)</f>
        <v>712.2</v>
      </c>
    </row>
    <row r="565">
      <c r="A565" s="4">
        <f>IFERROR(__xludf.DUMMYFUNCTION("""COMPUTED_VALUE"""),45769.64583333333)</f>
        <v>45769.64583</v>
      </c>
      <c r="B565" s="5">
        <f>IFERROR(__xludf.DUMMYFUNCTION("""COMPUTED_VALUE"""),712.55)</f>
        <v>712.55</v>
      </c>
    </row>
    <row r="566">
      <c r="A566" s="4">
        <f>IFERROR(__xludf.DUMMYFUNCTION("""COMPUTED_VALUE"""),45770.64583333333)</f>
        <v>45770.64583</v>
      </c>
      <c r="B566" s="5">
        <f>IFERROR(__xludf.DUMMYFUNCTION("""COMPUTED_VALUE"""),709.1)</f>
        <v>709.1</v>
      </c>
    </row>
    <row r="567">
      <c r="A567" s="4">
        <f>IFERROR(__xludf.DUMMYFUNCTION("""COMPUTED_VALUE"""),45771.64583333333)</f>
        <v>45771.64583</v>
      </c>
      <c r="B567" s="5">
        <f>IFERROR(__xludf.DUMMYFUNCTION("""COMPUTED_VALUE"""),708.4)</f>
        <v>708.4</v>
      </c>
    </row>
    <row r="568">
      <c r="A568" s="4">
        <f>IFERROR(__xludf.DUMMYFUNCTION("""COMPUTED_VALUE"""),45772.64583333333)</f>
        <v>45772.64583</v>
      </c>
      <c r="B568" s="5">
        <f>IFERROR(__xludf.DUMMYFUNCTION("""COMPUTED_VALUE"""),704.55)</f>
        <v>704.55</v>
      </c>
    </row>
    <row r="569">
      <c r="A569" s="4">
        <f>IFERROR(__xludf.DUMMYFUNCTION("""COMPUTED_VALUE"""),45775.64583333333)</f>
        <v>45775.64583</v>
      </c>
      <c r="B569" s="5">
        <f>IFERROR(__xludf.DUMMYFUNCTION("""COMPUTED_VALUE"""),710.85)</f>
        <v>710.85</v>
      </c>
    </row>
    <row r="570">
      <c r="A570" s="4">
        <f>IFERROR(__xludf.DUMMYFUNCTION("""COMPUTED_VALUE"""),45776.64583333333)</f>
        <v>45776.64583</v>
      </c>
      <c r="B570" s="5">
        <f>IFERROR(__xludf.DUMMYFUNCTION("""COMPUTED_VALUE"""),715.05)</f>
        <v>715.05</v>
      </c>
    </row>
    <row r="571">
      <c r="A571" s="4">
        <f>IFERROR(__xludf.DUMMYFUNCTION("""COMPUTED_VALUE"""),45777.64583333333)</f>
        <v>45777.64583</v>
      </c>
      <c r="B571" s="5">
        <f>IFERROR(__xludf.DUMMYFUNCTION("""COMPUTED_VALUE"""),743.7)</f>
        <v>743.7</v>
      </c>
    </row>
    <row r="572">
      <c r="A572" s="4">
        <f>IFERROR(__xludf.DUMMYFUNCTION("""COMPUTED_VALUE"""),45779.64583333333)</f>
        <v>45779.64583</v>
      </c>
      <c r="B572" s="5">
        <f>IFERROR(__xludf.DUMMYFUNCTION("""COMPUTED_VALUE"""),727.75)</f>
        <v>727.75</v>
      </c>
    </row>
    <row r="573">
      <c r="A573" s="4">
        <f>IFERROR(__xludf.DUMMYFUNCTION("""COMPUTED_VALUE"""),45782.64583333333)</f>
        <v>45782.64583</v>
      </c>
      <c r="B573" s="5">
        <f>IFERROR(__xludf.DUMMYFUNCTION("""COMPUTED_VALUE"""),738.9)</f>
        <v>738.9</v>
      </c>
    </row>
    <row r="574">
      <c r="A574" s="4">
        <f>IFERROR(__xludf.DUMMYFUNCTION("""COMPUTED_VALUE"""),45783.64583333333)</f>
        <v>45783.64583</v>
      </c>
      <c r="B574" s="5">
        <f>IFERROR(__xludf.DUMMYFUNCTION("""COMPUTED_VALUE"""),722.6)</f>
        <v>722.6</v>
      </c>
    </row>
    <row r="575">
      <c r="A575" s="4">
        <f>IFERROR(__xludf.DUMMYFUNCTION("""COMPUTED_VALUE"""),45784.64583333333)</f>
        <v>45784.64583</v>
      </c>
      <c r="B575" s="5">
        <f>IFERROR(__xludf.DUMMYFUNCTION("""COMPUTED_VALUE"""),723.9)</f>
        <v>723.9</v>
      </c>
    </row>
    <row r="576">
      <c r="A576" s="4">
        <f>IFERROR(__xludf.DUMMYFUNCTION("""COMPUTED_VALUE"""),45785.64583333333)</f>
        <v>45785.64583</v>
      </c>
      <c r="B576" s="5">
        <f>IFERROR(__xludf.DUMMYFUNCTION("""COMPUTED_VALUE"""),722.95)</f>
        <v>722.95</v>
      </c>
    </row>
    <row r="577">
      <c r="A577" s="4">
        <f>IFERROR(__xludf.DUMMYFUNCTION("""COMPUTED_VALUE"""),45786.64583333333)</f>
        <v>45786.64583</v>
      </c>
      <c r="B577" s="5">
        <f>IFERROR(__xludf.DUMMYFUNCTION("""COMPUTED_VALUE"""),713.6)</f>
        <v>713.6</v>
      </c>
    </row>
    <row r="578">
      <c r="A578" s="4">
        <f>IFERROR(__xludf.DUMMYFUNCTION("""COMPUTED_VALUE"""),45789.64583333333)</f>
        <v>45789.64583</v>
      </c>
      <c r="B578" s="5">
        <f>IFERROR(__xludf.DUMMYFUNCTION("""COMPUTED_VALUE"""),734.6)</f>
        <v>734.6</v>
      </c>
    </row>
    <row r="579">
      <c r="A579" s="4">
        <f>IFERROR(__xludf.DUMMYFUNCTION("""COMPUTED_VALUE"""),45790.64583333333)</f>
        <v>45790.64583</v>
      </c>
      <c r="B579" s="5">
        <f>IFERROR(__xludf.DUMMYFUNCTION("""COMPUTED_VALUE"""),735.05)</f>
        <v>735.05</v>
      </c>
    </row>
    <row r="580">
      <c r="A580" s="4">
        <f>IFERROR(__xludf.DUMMYFUNCTION("""COMPUTED_VALUE"""),45791.64583333333)</f>
        <v>45791.64583</v>
      </c>
      <c r="B580" s="5">
        <f>IFERROR(__xludf.DUMMYFUNCTION("""COMPUTED_VALUE"""),741.7)</f>
        <v>741.7</v>
      </c>
    </row>
    <row r="581">
      <c r="A581" s="4">
        <f>IFERROR(__xludf.DUMMYFUNCTION("""COMPUTED_VALUE"""),45792.64583333333)</f>
        <v>45792.64583</v>
      </c>
      <c r="B581" s="5">
        <f>IFERROR(__xludf.DUMMYFUNCTION("""COMPUTED_VALUE"""),751.2)</f>
        <v>751.2</v>
      </c>
    </row>
    <row r="582">
      <c r="A582" s="4">
        <f>IFERROR(__xludf.DUMMYFUNCTION("""COMPUTED_VALUE"""),45793.64583333333)</f>
        <v>45793.64583</v>
      </c>
      <c r="B582" s="5">
        <f>IFERROR(__xludf.DUMMYFUNCTION("""COMPUTED_VALUE"""),750.55)</f>
        <v>750.55</v>
      </c>
    </row>
    <row r="583">
      <c r="A583" s="4">
        <f>IFERROR(__xludf.DUMMYFUNCTION("""COMPUTED_VALUE"""),45796.64583333333)</f>
        <v>45796.64583</v>
      </c>
      <c r="B583" s="5">
        <f>IFERROR(__xludf.DUMMYFUNCTION("""COMPUTED_VALUE"""),750.95)</f>
        <v>750.95</v>
      </c>
    </row>
    <row r="584">
      <c r="A584" s="4">
        <f>IFERROR(__xludf.DUMMYFUNCTION("""COMPUTED_VALUE"""),45797.64583333333)</f>
        <v>45797.64583</v>
      </c>
      <c r="B584" s="5">
        <f>IFERROR(__xludf.DUMMYFUNCTION("""COMPUTED_VALUE"""),747.05)</f>
        <v>747.05</v>
      </c>
    </row>
    <row r="585">
      <c r="A585" s="4">
        <f>IFERROR(__xludf.DUMMYFUNCTION("""COMPUTED_VALUE"""),45798.64583333333)</f>
        <v>45798.64583</v>
      </c>
      <c r="B585" s="5">
        <f>IFERROR(__xludf.DUMMYFUNCTION("""COMPUTED_VALUE"""),759.7)</f>
        <v>759.7</v>
      </c>
    </row>
    <row r="586">
      <c r="A586" s="4">
        <f>IFERROR(__xludf.DUMMYFUNCTION("""COMPUTED_VALUE"""),45799.64583333333)</f>
        <v>45799.64583</v>
      </c>
      <c r="B586" s="5">
        <f>IFERROR(__xludf.DUMMYFUNCTION("""COMPUTED_VALUE"""),755.85)</f>
        <v>755.85</v>
      </c>
    </row>
    <row r="587">
      <c r="A587" s="4">
        <f>IFERROR(__xludf.DUMMYFUNCTION("""COMPUTED_VALUE"""),45800.64583333333)</f>
        <v>45800.64583</v>
      </c>
      <c r="B587" s="5">
        <f>IFERROR(__xludf.DUMMYFUNCTION("""COMPUTED_VALUE"""),780.4)</f>
        <v>780.4</v>
      </c>
    </row>
    <row r="588">
      <c r="A588" s="4">
        <f>IFERROR(__xludf.DUMMYFUNCTION("""COMPUTED_VALUE"""),45803.64583333333)</f>
        <v>45803.64583</v>
      </c>
      <c r="B588" s="5">
        <f>IFERROR(__xludf.DUMMYFUNCTION("""COMPUTED_VALUE"""),780.0)</f>
        <v>780</v>
      </c>
    </row>
    <row r="589">
      <c r="A589" s="4">
        <f>IFERROR(__xludf.DUMMYFUNCTION("""COMPUTED_VALUE"""),45804.64583333333)</f>
        <v>45804.64583</v>
      </c>
      <c r="B589" s="5">
        <f>IFERROR(__xludf.DUMMYFUNCTION("""COMPUTED_VALUE"""),775.8)</f>
        <v>775.8</v>
      </c>
    </row>
    <row r="590">
      <c r="A590" s="4">
        <f>IFERROR(__xludf.DUMMYFUNCTION("""COMPUTED_VALUE"""),45805.64583333333)</f>
        <v>45805.64583</v>
      </c>
      <c r="B590" s="5">
        <f>IFERROR(__xludf.DUMMYFUNCTION("""COMPUTED_VALUE"""),789.45)</f>
        <v>789.45</v>
      </c>
    </row>
    <row r="591">
      <c r="A591" s="4">
        <f>IFERROR(__xludf.DUMMYFUNCTION("""COMPUTED_VALUE"""),45806.64583333333)</f>
        <v>45806.64583</v>
      </c>
      <c r="B591" s="5">
        <f>IFERROR(__xludf.DUMMYFUNCTION("""COMPUTED_VALUE"""),780.9)</f>
        <v>780.9</v>
      </c>
    </row>
    <row r="592">
      <c r="A592" s="4">
        <f>IFERROR(__xludf.DUMMYFUNCTION("""COMPUTED_VALUE"""),45807.64583333333)</f>
        <v>45807.64583</v>
      </c>
      <c r="B592" s="5">
        <f>IFERROR(__xludf.DUMMYFUNCTION("""COMPUTED_VALUE"""),776.85)</f>
        <v>776.85</v>
      </c>
    </row>
    <row r="593">
      <c r="A593" s="4">
        <f>IFERROR(__xludf.DUMMYFUNCTION("""COMPUTED_VALUE"""),45810.64583333333)</f>
        <v>45810.64583</v>
      </c>
      <c r="B593" s="5">
        <f>IFERROR(__xludf.DUMMYFUNCTION("""COMPUTED_VALUE"""),766.7)</f>
        <v>766.7</v>
      </c>
    </row>
    <row r="594">
      <c r="A594" s="4">
        <f>IFERROR(__xludf.DUMMYFUNCTION("""COMPUTED_VALUE"""),45811.64583333333)</f>
        <v>45811.64583</v>
      </c>
      <c r="B594" s="5">
        <f>IFERROR(__xludf.DUMMYFUNCTION("""COMPUTED_VALUE"""),757.9)</f>
        <v>757.9</v>
      </c>
    </row>
    <row r="595">
      <c r="A595" s="4">
        <f>IFERROR(__xludf.DUMMYFUNCTION("""COMPUTED_VALUE"""),45812.64583333333)</f>
        <v>45812.64583</v>
      </c>
      <c r="B595" s="5">
        <f>IFERROR(__xludf.DUMMYFUNCTION("""COMPUTED_VALUE"""),758.8)</f>
        <v>758.8</v>
      </c>
    </row>
    <row r="596">
      <c r="A596" s="4">
        <f>IFERROR(__xludf.DUMMYFUNCTION("""COMPUTED_VALUE"""),45813.64583333333)</f>
        <v>45813.64583</v>
      </c>
      <c r="B596" s="5">
        <f>IFERROR(__xludf.DUMMYFUNCTION("""COMPUTED_VALUE"""),761.6)</f>
        <v>761.6</v>
      </c>
    </row>
    <row r="597">
      <c r="A597" s="4">
        <f>IFERROR(__xludf.DUMMYFUNCTION("""COMPUTED_VALUE"""),45814.64583333333)</f>
        <v>45814.64583</v>
      </c>
      <c r="B597" s="5">
        <f>IFERROR(__xludf.DUMMYFUNCTION("""COMPUTED_VALUE"""),755.1)</f>
        <v>755.1</v>
      </c>
    </row>
    <row r="598">
      <c r="A598" s="4">
        <f>IFERROR(__xludf.DUMMYFUNCTION("""COMPUTED_VALUE"""),45817.64583333333)</f>
        <v>45817.64583</v>
      </c>
      <c r="B598" s="5">
        <f>IFERROR(__xludf.DUMMYFUNCTION("""COMPUTED_VALUE"""),760.4)</f>
        <v>760.4</v>
      </c>
    </row>
    <row r="599">
      <c r="A599" s="4">
        <f>IFERROR(__xludf.DUMMYFUNCTION("""COMPUTED_VALUE"""),45818.64583333333)</f>
        <v>45818.64583</v>
      </c>
      <c r="B599" s="5">
        <f>IFERROR(__xludf.DUMMYFUNCTION("""COMPUTED_VALUE"""),762.45)</f>
        <v>762.45</v>
      </c>
    </row>
    <row r="600">
      <c r="A600" s="4">
        <f>IFERROR(__xludf.DUMMYFUNCTION("""COMPUTED_VALUE"""),45819.64583333333)</f>
        <v>45819.64583</v>
      </c>
      <c r="B600" s="5">
        <f>IFERROR(__xludf.DUMMYFUNCTION("""COMPUTED_VALUE"""),764.2)</f>
        <v>764.2</v>
      </c>
    </row>
    <row r="601">
      <c r="A601" s="4">
        <f>IFERROR(__xludf.DUMMYFUNCTION("""COMPUTED_VALUE"""),45820.64583333333)</f>
        <v>45820.64583</v>
      </c>
      <c r="B601" s="5">
        <f>IFERROR(__xludf.DUMMYFUNCTION("""COMPUTED_VALUE"""),754.5)</f>
        <v>754.5</v>
      </c>
    </row>
    <row r="602">
      <c r="A602" s="4">
        <f>IFERROR(__xludf.DUMMYFUNCTION("""COMPUTED_VALUE"""),45821.64583333333)</f>
        <v>45821.64583</v>
      </c>
      <c r="B602" s="5">
        <f>IFERROR(__xludf.DUMMYFUNCTION("""COMPUTED_VALUE"""),752.85)</f>
        <v>752.85</v>
      </c>
    </row>
    <row r="603">
      <c r="A603" s="4">
        <f>IFERROR(__xludf.DUMMYFUNCTION("""COMPUTED_VALUE"""),45824.64583333333)</f>
        <v>45824.64583</v>
      </c>
      <c r="B603" s="5">
        <f>IFERROR(__xludf.DUMMYFUNCTION("""COMPUTED_VALUE"""),770.55)</f>
        <v>770.55</v>
      </c>
    </row>
    <row r="604">
      <c r="A604" s="4">
        <f>IFERROR(__xludf.DUMMYFUNCTION("""COMPUTED_VALUE"""),45825.64583333333)</f>
        <v>45825.64583</v>
      </c>
      <c r="B604" s="5">
        <f>IFERROR(__xludf.DUMMYFUNCTION("""COMPUTED_VALUE"""),773.95)</f>
        <v>773.95</v>
      </c>
    </row>
    <row r="605">
      <c r="A605" s="4">
        <f>IFERROR(__xludf.DUMMYFUNCTION("""COMPUTED_VALUE"""),45826.64583333333)</f>
        <v>45826.64583</v>
      </c>
      <c r="B605" s="5">
        <f>IFERROR(__xludf.DUMMYFUNCTION("""COMPUTED_VALUE"""),766.2)</f>
        <v>766.2</v>
      </c>
    </row>
    <row r="606">
      <c r="A606" s="4">
        <f>IFERROR(__xludf.DUMMYFUNCTION("""COMPUTED_VALUE"""),45827.64583333333)</f>
        <v>45827.64583</v>
      </c>
      <c r="B606" s="5">
        <f>IFERROR(__xludf.DUMMYFUNCTION("""COMPUTED_VALUE"""),761.85)</f>
        <v>761.85</v>
      </c>
    </row>
    <row r="607">
      <c r="A607" s="4">
        <f>IFERROR(__xludf.DUMMYFUNCTION("""COMPUTED_VALUE"""),45828.64583333333)</f>
        <v>45828.64583</v>
      </c>
      <c r="B607" s="5">
        <f>IFERROR(__xludf.DUMMYFUNCTION("""COMPUTED_VALUE"""),778.95)</f>
        <v>778.95</v>
      </c>
    </row>
    <row r="608">
      <c r="A608" s="4">
        <f>IFERROR(__xludf.DUMMYFUNCTION("""COMPUTED_VALUE"""),45831.64583333333)</f>
        <v>45831.64583</v>
      </c>
      <c r="B608" s="5">
        <f>IFERROR(__xludf.DUMMYFUNCTION("""COMPUTED_VALUE"""),774.15)</f>
        <v>774.15</v>
      </c>
    </row>
    <row r="609">
      <c r="A609" s="4">
        <f>IFERROR(__xludf.DUMMYFUNCTION("""COMPUTED_VALUE"""),45832.64583333333)</f>
        <v>45832.64583</v>
      </c>
      <c r="B609" s="5">
        <f>IFERROR(__xludf.DUMMYFUNCTION("""COMPUTED_VALUE"""),779.7)</f>
        <v>779.7</v>
      </c>
    </row>
    <row r="610">
      <c r="A610" s="4">
        <f>IFERROR(__xludf.DUMMYFUNCTION("""COMPUTED_VALUE"""),45833.64583333333)</f>
        <v>45833.64583</v>
      </c>
      <c r="B610" s="5">
        <f>IFERROR(__xludf.DUMMYFUNCTION("""COMPUTED_VALUE"""),785.1)</f>
        <v>785.1</v>
      </c>
    </row>
    <row r="611">
      <c r="A611" s="4">
        <f>IFERROR(__xludf.DUMMYFUNCTION("""COMPUTED_VALUE"""),45834.64583333333)</f>
        <v>45834.64583</v>
      </c>
      <c r="B611" s="5">
        <f>IFERROR(__xludf.DUMMYFUNCTION("""COMPUTED_VALUE"""),799.45)</f>
        <v>799.45</v>
      </c>
    </row>
    <row r="612">
      <c r="A612" s="4">
        <f>IFERROR(__xludf.DUMMYFUNCTION("""COMPUTED_VALUE"""),45835.64583333333)</f>
        <v>45835.64583</v>
      </c>
      <c r="B612" s="5">
        <f>IFERROR(__xludf.DUMMYFUNCTION("""COMPUTED_VALUE"""),806.95)</f>
        <v>806.95</v>
      </c>
    </row>
    <row r="613">
      <c r="A613" s="4">
        <f>IFERROR(__xludf.DUMMYFUNCTION("""COMPUTED_VALUE"""),45838.64583333333)</f>
        <v>45838.64583</v>
      </c>
      <c r="B613" s="5">
        <f>IFERROR(__xludf.DUMMYFUNCTION("""COMPUTED_VALUE"""),814.3)</f>
        <v>814.3</v>
      </c>
    </row>
    <row r="614">
      <c r="A614" s="4">
        <f>IFERROR(__xludf.DUMMYFUNCTION("""COMPUTED_VALUE"""),45839.64583333333)</f>
        <v>45839.64583</v>
      </c>
      <c r="B614" s="5">
        <f>IFERROR(__xludf.DUMMYFUNCTION("""COMPUTED_VALUE"""),809.9)</f>
        <v>809.9</v>
      </c>
    </row>
    <row r="615">
      <c r="A615" s="4">
        <f>IFERROR(__xludf.DUMMYFUNCTION("""COMPUTED_VALUE"""),45840.64583333333)</f>
        <v>45840.64583</v>
      </c>
      <c r="B615" s="5">
        <f>IFERROR(__xludf.DUMMYFUNCTION("""COMPUTED_VALUE"""),789.7)</f>
        <v>789.7</v>
      </c>
    </row>
    <row r="616">
      <c r="A616" s="4">
        <f>IFERROR(__xludf.DUMMYFUNCTION("""COMPUTED_VALUE"""),45841.64583333333)</f>
        <v>45841.64583</v>
      </c>
      <c r="B616" s="5">
        <f>IFERROR(__xludf.DUMMYFUNCTION("""COMPUTED_VALUE"""),785.85)</f>
        <v>785.85</v>
      </c>
    </row>
    <row r="617">
      <c r="A617" s="4">
        <f>IFERROR(__xludf.DUMMYFUNCTION("""COMPUTED_VALUE"""),45842.64583333333)</f>
        <v>45842.64583</v>
      </c>
      <c r="B617" s="5">
        <f>IFERROR(__xludf.DUMMYFUNCTION("""COMPUTED_VALUE"""),785.1)</f>
        <v>785.1</v>
      </c>
    </row>
    <row r="618">
      <c r="A618" s="4">
        <f>IFERROR(__xludf.DUMMYFUNCTION("""COMPUTED_VALUE"""),45845.64583333333)</f>
        <v>45845.64583</v>
      </c>
      <c r="B618" s="5">
        <f>IFERROR(__xludf.DUMMYFUNCTION("""COMPUTED_VALUE"""),789.45)</f>
        <v>789.45</v>
      </c>
    </row>
    <row r="619">
      <c r="A619" s="4">
        <f>IFERROR(__xludf.DUMMYFUNCTION("""COMPUTED_VALUE"""),45846.64583333333)</f>
        <v>45846.64583</v>
      </c>
      <c r="B619" s="5">
        <f>IFERROR(__xludf.DUMMYFUNCTION("""COMPUTED_VALUE"""),794.15)</f>
        <v>794.15</v>
      </c>
    </row>
    <row r="620">
      <c r="A620" s="4">
        <f>IFERROR(__xludf.DUMMYFUNCTION("""COMPUTED_VALUE"""),45847.64583333333)</f>
        <v>45847.64583</v>
      </c>
      <c r="B620" s="5">
        <f>IFERROR(__xludf.DUMMYFUNCTION("""COMPUTED_VALUE"""),786.3)</f>
        <v>786.3</v>
      </c>
    </row>
    <row r="621">
      <c r="A621" s="4">
        <f>IFERROR(__xludf.DUMMYFUNCTION("""COMPUTED_VALUE"""),45848.64583333333)</f>
        <v>45848.64583</v>
      </c>
      <c r="B621" s="5">
        <f>IFERROR(__xludf.DUMMYFUNCTION("""COMPUTED_VALUE"""),771.25)</f>
        <v>771.25</v>
      </c>
    </row>
    <row r="622">
      <c r="A622" s="4">
        <f>IFERROR(__xludf.DUMMYFUNCTION("""COMPUTED_VALUE"""),45849.64583333333)</f>
        <v>45849.64583</v>
      </c>
      <c r="B622" s="5">
        <f>IFERROR(__xludf.DUMMYFUNCTION("""COMPUTED_VALUE"""),759.0)</f>
        <v>759</v>
      </c>
    </row>
    <row r="623">
      <c r="A623" s="4">
        <f>IFERROR(__xludf.DUMMYFUNCTION("""COMPUTED_VALUE"""),45852.64583333333)</f>
        <v>45852.64583</v>
      </c>
      <c r="B623" s="5">
        <f>IFERROR(__xludf.DUMMYFUNCTION("""COMPUTED_VALUE"""),764.75)</f>
        <v>764.75</v>
      </c>
    </row>
    <row r="624">
      <c r="A624" s="4">
        <f>IFERROR(__xludf.DUMMYFUNCTION("""COMPUTED_VALUE"""),45853.64583333333)</f>
        <v>45853.64583</v>
      </c>
      <c r="B624" s="5">
        <f>IFERROR(__xludf.DUMMYFUNCTION("""COMPUTED_VALUE"""),756.85)</f>
        <v>756.85</v>
      </c>
    </row>
    <row r="625">
      <c r="A625" s="4">
        <f>IFERROR(__xludf.DUMMYFUNCTION("""COMPUTED_VALUE"""),45854.64583333333)</f>
        <v>45854.64583</v>
      </c>
      <c r="B625" s="5">
        <f>IFERROR(__xludf.DUMMYFUNCTION("""COMPUTED_VALUE"""),755.95)</f>
        <v>755.95</v>
      </c>
    </row>
    <row r="626">
      <c r="A626" s="4">
        <f>IFERROR(__xludf.DUMMYFUNCTION("""COMPUTED_VALUE"""),45855.64583333333)</f>
        <v>45855.64583</v>
      </c>
      <c r="B626" s="5">
        <f>IFERROR(__xludf.DUMMYFUNCTION("""COMPUTED_VALUE"""),751.8)</f>
        <v>751.8</v>
      </c>
    </row>
    <row r="627">
      <c r="A627" s="4">
        <f>IFERROR(__xludf.DUMMYFUNCTION("""COMPUTED_VALUE"""),45856.64583333333)</f>
        <v>45856.64583</v>
      </c>
      <c r="B627" s="5">
        <f>IFERROR(__xludf.DUMMYFUNCTION("""COMPUTED_VALUE"""),739.5)</f>
        <v>739.5</v>
      </c>
    </row>
    <row r="628">
      <c r="A628" s="4">
        <f>IFERROR(__xludf.DUMMYFUNCTION("""COMPUTED_VALUE"""),45859.64583333333)</f>
        <v>45859.64583</v>
      </c>
      <c r="B628" s="5">
        <f>IFERROR(__xludf.DUMMYFUNCTION("""COMPUTED_VALUE"""),752.3)</f>
        <v>752.3</v>
      </c>
    </row>
    <row r="629">
      <c r="A629" s="4">
        <f>IFERROR(__xludf.DUMMYFUNCTION("""COMPUTED_VALUE"""),45860.64583333333)</f>
        <v>45860.64583</v>
      </c>
      <c r="B629" s="5">
        <f>IFERROR(__xludf.DUMMYFUNCTION("""COMPUTED_VALUE"""),763.3)</f>
        <v>763.3</v>
      </c>
    </row>
    <row r="630">
      <c r="A630" s="4">
        <f>IFERROR(__xludf.DUMMYFUNCTION("""COMPUTED_VALUE"""),45861.64583333333)</f>
        <v>45861.64583</v>
      </c>
      <c r="B630" s="5">
        <f>IFERROR(__xludf.DUMMYFUNCTION("""COMPUTED_VALUE"""),762.5)</f>
        <v>762.5</v>
      </c>
    </row>
    <row r="631">
      <c r="A631" s="4">
        <f>IFERROR(__xludf.DUMMYFUNCTION("""COMPUTED_VALUE"""),45862.64583333333)</f>
        <v>45862.64583</v>
      </c>
      <c r="B631" s="5">
        <f>IFERROR(__xludf.DUMMYFUNCTION("""COMPUTED_VALUE"""),757.3)</f>
        <v>757.3</v>
      </c>
    </row>
    <row r="632">
      <c r="A632" s="4">
        <f>IFERROR(__xludf.DUMMYFUNCTION("""COMPUTED_VALUE"""),45863.64583333333)</f>
        <v>45863.64583</v>
      </c>
      <c r="B632" s="5">
        <f>IFERROR(__xludf.DUMMYFUNCTION("""COMPUTED_VALUE"""),762.35)</f>
        <v>762.35</v>
      </c>
    </row>
    <row r="633">
      <c r="A633" s="4">
        <f>IFERROR(__xludf.DUMMYFUNCTION("""COMPUTED_VALUE"""),45866.64583333333)</f>
        <v>45866.64583</v>
      </c>
      <c r="B633" s="5">
        <f>IFERROR(__xludf.DUMMYFUNCTION("""COMPUTED_VALUE"""),761.2)</f>
        <v>761.2</v>
      </c>
    </row>
    <row r="634">
      <c r="A634" s="4">
        <f>IFERROR(__xludf.DUMMYFUNCTION("""COMPUTED_VALUE"""),45867.64583333333)</f>
        <v>45867.64583</v>
      </c>
      <c r="B634" s="5">
        <f>IFERROR(__xludf.DUMMYFUNCTION("""COMPUTED_VALUE"""),756.35)</f>
        <v>756.35</v>
      </c>
    </row>
    <row r="635">
      <c r="A635" s="4">
        <f>IFERROR(__xludf.DUMMYFUNCTION("""COMPUTED_VALUE"""),45868.64583333333)</f>
        <v>45868.64583</v>
      </c>
      <c r="B635" s="5">
        <f>IFERROR(__xludf.DUMMYFUNCTION("""COMPUTED_VALUE"""),757.45)</f>
        <v>757.45</v>
      </c>
    </row>
    <row r="636">
      <c r="A636" s="4">
        <f>IFERROR(__xludf.DUMMYFUNCTION("""COMPUTED_VALUE"""),45869.64583333333)</f>
        <v>45869.64583</v>
      </c>
      <c r="B636" s="5">
        <f>IFERROR(__xludf.DUMMYFUNCTION("""COMPUTED_VALUE"""),755.5)</f>
        <v>755.5</v>
      </c>
    </row>
    <row r="637">
      <c r="A637" s="4">
        <f>IFERROR(__xludf.DUMMYFUNCTION("""COMPUTED_VALUE"""),45870.64583333333)</f>
        <v>45870.64583</v>
      </c>
      <c r="B637" s="5">
        <f>IFERROR(__xludf.DUMMYFUNCTION("""COMPUTED_VALUE"""),741.7)</f>
        <v>741.7</v>
      </c>
    </row>
    <row r="638">
      <c r="A638" s="4">
        <f>IFERROR(__xludf.DUMMYFUNCTION("""COMPUTED_VALUE"""),45873.64583333333)</f>
        <v>45873.64583</v>
      </c>
      <c r="B638" s="5">
        <f>IFERROR(__xludf.DUMMYFUNCTION("""COMPUTED_VALUE"""),739.8)</f>
        <v>739.8</v>
      </c>
    </row>
    <row r="639">
      <c r="A639" s="4">
        <f>IFERROR(__xludf.DUMMYFUNCTION("""COMPUTED_VALUE"""),45874.64583333333)</f>
        <v>45874.64583</v>
      </c>
      <c r="B639" s="5">
        <f>IFERROR(__xludf.DUMMYFUNCTION("""COMPUTED_VALUE"""),738.5)</f>
        <v>738.5</v>
      </c>
    </row>
    <row r="640">
      <c r="A640" s="4">
        <f>IFERROR(__xludf.DUMMYFUNCTION("""COMPUTED_VALUE"""),45875.64583333333)</f>
        <v>45875.64583</v>
      </c>
      <c r="B640" s="5">
        <f>IFERROR(__xludf.DUMMYFUNCTION("""COMPUTED_VALUE"""),752.55)</f>
        <v>752.55</v>
      </c>
    </row>
    <row r="641">
      <c r="A641" s="4">
        <f>IFERROR(__xludf.DUMMYFUNCTION("""COMPUTED_VALUE"""),45876.64583333333)</f>
        <v>45876.64583</v>
      </c>
      <c r="B641" s="5">
        <f>IFERROR(__xludf.DUMMYFUNCTION("""COMPUTED_VALUE"""),755.7)</f>
        <v>755.7</v>
      </c>
    </row>
    <row r="642">
      <c r="A642" s="4">
        <f>IFERROR(__xludf.DUMMYFUNCTION("""COMPUTED_VALUE"""),45877.64583333333)</f>
        <v>45877.64583</v>
      </c>
      <c r="B642" s="5">
        <f>IFERROR(__xludf.DUMMYFUNCTION("""COMPUTED_VALUE"""),761.55)</f>
        <v>761.55</v>
      </c>
    </row>
    <row r="643">
      <c r="A643" s="4">
        <f>IFERROR(__xludf.DUMMYFUNCTION("""COMPUTED_VALUE"""),45880.64583333333)</f>
        <v>45880.64583</v>
      </c>
      <c r="B643" s="5">
        <f>IFERROR(__xludf.DUMMYFUNCTION("""COMPUTED_VALUE"""),764.75)</f>
        <v>764.75</v>
      </c>
    </row>
    <row r="644">
      <c r="A644" s="4">
        <f>IFERROR(__xludf.DUMMYFUNCTION("""COMPUTED_VALUE"""),45881.64583333333)</f>
        <v>45881.64583</v>
      </c>
      <c r="B644" s="5">
        <f>IFERROR(__xludf.DUMMYFUNCTION("""COMPUTED_VALUE"""),766.2)</f>
        <v>766.2</v>
      </c>
    </row>
    <row r="645">
      <c r="A645" s="4">
        <f>IFERROR(__xludf.DUMMYFUNCTION("""COMPUTED_VALUE"""),45882.64583333333)</f>
        <v>45882.64583</v>
      </c>
      <c r="B645" s="5">
        <f>IFERROR(__xludf.DUMMYFUNCTION("""COMPUTED_VALUE"""),776.6)</f>
        <v>776.6</v>
      </c>
    </row>
    <row r="646">
      <c r="A646" s="4">
        <f>IFERROR(__xludf.DUMMYFUNCTION("""COMPUTED_VALUE"""),45883.64583333333)</f>
        <v>45883.64583</v>
      </c>
      <c r="B646" s="5">
        <f>IFERROR(__xludf.DUMMYFUNCTION("""COMPUTED_VALUE"""),788.75)</f>
        <v>788.75</v>
      </c>
    </row>
    <row r="647">
      <c r="A647" s="4">
        <f>IFERROR(__xludf.DUMMYFUNCTION("""COMPUTED_VALUE"""),45887.64583333333)</f>
        <v>45887.64583</v>
      </c>
      <c r="B647" s="5">
        <f>IFERROR(__xludf.DUMMYFUNCTION("""COMPUTED_VALUE"""),791.0)</f>
        <v>791</v>
      </c>
    </row>
    <row r="648">
      <c r="A648" s="4">
        <f>IFERROR(__xludf.DUMMYFUNCTION("""COMPUTED_VALUE"""),45888.64583333333)</f>
        <v>45888.64583</v>
      </c>
      <c r="B648" s="5">
        <f>IFERROR(__xludf.DUMMYFUNCTION("""COMPUTED_VALUE"""),793.75)</f>
        <v>793.75</v>
      </c>
    </row>
    <row r="649">
      <c r="A649" s="4">
        <f>IFERROR(__xludf.DUMMYFUNCTION("""COMPUTED_VALUE"""),45889.64583333333)</f>
        <v>45889.64583</v>
      </c>
      <c r="B649" s="5">
        <f>IFERROR(__xludf.DUMMYFUNCTION("""COMPUTED_VALUE"""),796.55)</f>
        <v>796.55</v>
      </c>
    </row>
    <row r="650">
      <c r="A650" s="4">
        <f>IFERROR(__xludf.DUMMYFUNCTION("""COMPUTED_VALUE"""),45890.64583333333)</f>
        <v>45890.64583</v>
      </c>
      <c r="B650" s="5">
        <f>IFERROR(__xludf.DUMMYFUNCTION("""COMPUTED_VALUE"""),795.45)</f>
        <v>795.45</v>
      </c>
    </row>
    <row r="651">
      <c r="A651" s="4">
        <f>IFERROR(__xludf.DUMMYFUNCTION("""COMPUTED_VALUE"""),45891.64583333333)</f>
        <v>45891.64583</v>
      </c>
      <c r="B651" s="5">
        <f>IFERROR(__xludf.DUMMYFUNCTION("""COMPUTED_VALUE"""),788.75)</f>
        <v>788.75</v>
      </c>
    </row>
    <row r="652">
      <c r="A652" s="4">
        <f>IFERROR(__xludf.DUMMYFUNCTION("""COMPUTED_VALUE"""),45894.64583333333)</f>
        <v>45894.64583</v>
      </c>
      <c r="B652" s="5">
        <f>IFERROR(__xludf.DUMMYFUNCTION("""COMPUTED_VALUE"""),787.0)</f>
        <v>787</v>
      </c>
    </row>
    <row r="653">
      <c r="A653" s="4">
        <f>IFERROR(__xludf.DUMMYFUNCTION("""COMPUTED_VALUE"""),45895.64583333333)</f>
        <v>45895.64583</v>
      </c>
      <c r="B653" s="5">
        <f>IFERROR(__xludf.DUMMYFUNCTION("""COMPUTED_VALUE"""),776.6)</f>
        <v>776.6</v>
      </c>
    </row>
    <row r="654">
      <c r="A654" s="4">
        <f>IFERROR(__xludf.DUMMYFUNCTION("""COMPUTED_VALUE"""),45897.64583333333)</f>
        <v>45897.64583</v>
      </c>
      <c r="B654" s="5">
        <f>IFERROR(__xludf.DUMMYFUNCTION("""COMPUTED_VALUE"""),775.35)</f>
        <v>775.35</v>
      </c>
    </row>
    <row r="655">
      <c r="A655" s="4">
        <f>IFERROR(__xludf.DUMMYFUNCTION("""COMPUTED_VALUE"""),45898.64583333333)</f>
        <v>45898.64583</v>
      </c>
      <c r="B655" s="5">
        <f>IFERROR(__xludf.DUMMYFUNCTION("""COMPUTED_VALUE"""),772.05)</f>
        <v>772.05</v>
      </c>
    </row>
    <row r="656">
      <c r="A656" s="4">
        <f>IFERROR(__xludf.DUMMYFUNCTION("""COMPUTED_VALUE"""),45901.64583333333)</f>
        <v>45901.64583</v>
      </c>
      <c r="B656" s="5">
        <f>IFERROR(__xludf.DUMMYFUNCTION("""COMPUTED_VALUE"""),781.8)</f>
        <v>781.8</v>
      </c>
    </row>
    <row r="657">
      <c r="A657" s="4">
        <f>IFERROR(__xludf.DUMMYFUNCTION("""COMPUTED_VALUE"""),45902.64583333333)</f>
        <v>45902.64583</v>
      </c>
      <c r="B657" s="5">
        <f>IFERROR(__xludf.DUMMYFUNCTION("""COMPUTED_VALUE"""),782.75)</f>
        <v>782.75</v>
      </c>
    </row>
    <row r="658">
      <c r="A658" s="4">
        <f>IFERROR(__xludf.DUMMYFUNCTION("""COMPUTED_VALUE"""),45903.64583333333)</f>
        <v>45903.64583</v>
      </c>
      <c r="B658" s="5">
        <f>IFERROR(__xludf.DUMMYFUNCTION("""COMPUTED_VALUE"""),776.45)</f>
        <v>776.45</v>
      </c>
    </row>
    <row r="659">
      <c r="A659" s="4">
        <f>IFERROR(__xludf.DUMMYFUNCTION("""COMPUTED_VALUE"""),45904.64583333333)</f>
        <v>45904.64583</v>
      </c>
      <c r="B659" s="5">
        <f>IFERROR(__xludf.DUMMYFUNCTION("""COMPUTED_VALUE"""),754.25)</f>
        <v>754.25</v>
      </c>
    </row>
    <row r="660">
      <c r="A660" s="4">
        <f>IFERROR(__xludf.DUMMYFUNCTION("""COMPUTED_VALUE"""),45905.64583333333)</f>
        <v>45905.64583</v>
      </c>
      <c r="B660" s="5">
        <f>IFERROR(__xludf.DUMMYFUNCTION("""COMPUTED_VALUE"""),759.55)</f>
        <v>759.55</v>
      </c>
    </row>
    <row r="661">
      <c r="A661" s="4">
        <f>IFERROR(__xludf.DUMMYFUNCTION("""COMPUTED_VALUE"""),45908.64583333333)</f>
        <v>45908.64583</v>
      </c>
      <c r="B661" s="5">
        <f>IFERROR(__xludf.DUMMYFUNCTION("""COMPUTED_VALUE"""),753.75)</f>
        <v>753.75</v>
      </c>
    </row>
    <row r="662">
      <c r="A662" s="4">
        <f>IFERROR(__xludf.DUMMYFUNCTION("""COMPUTED_VALUE"""),45909.64583333333)</f>
        <v>45909.64583</v>
      </c>
      <c r="B662" s="5">
        <f>IFERROR(__xludf.DUMMYFUNCTION("""COMPUTED_VALUE"""),761.1)</f>
        <v>761.1</v>
      </c>
    </row>
    <row r="663">
      <c r="A663" s="4">
        <f>IFERROR(__xludf.DUMMYFUNCTION("""COMPUTED_VALUE"""),45910.64583333333)</f>
        <v>45910.64583</v>
      </c>
      <c r="B663" s="5">
        <f>IFERROR(__xludf.DUMMYFUNCTION("""COMPUTED_VALUE"""),777.6)</f>
        <v>777.6</v>
      </c>
    </row>
    <row r="664">
      <c r="A664" s="4">
        <f>IFERROR(__xludf.DUMMYFUNCTION("""COMPUTED_VALUE"""),45911.64583333333)</f>
        <v>45911.64583</v>
      </c>
      <c r="B664" s="5">
        <f>IFERROR(__xludf.DUMMYFUNCTION("""COMPUTED_VALUE"""),774.25)</f>
        <v>774.25</v>
      </c>
    </row>
    <row r="665">
      <c r="A665" s="4">
        <f>IFERROR(__xludf.DUMMYFUNCTION("""COMPUTED_VALUE"""),45912.64583333333)</f>
        <v>45912.64583</v>
      </c>
      <c r="B665" s="5">
        <f>IFERROR(__xludf.DUMMYFUNCTION("""COMPUTED_VALUE"""),779.65)</f>
        <v>779.65</v>
      </c>
    </row>
    <row r="666">
      <c r="A666" s="4">
        <f>IFERROR(__xludf.DUMMYFUNCTION("""COMPUTED_VALUE"""),45915.64583333333)</f>
        <v>45915.64583</v>
      </c>
      <c r="B666" s="5">
        <f>IFERROR(__xludf.DUMMYFUNCTION("""COMPUTED_VALUE"""),777.2)</f>
        <v>777.2</v>
      </c>
    </row>
    <row r="667">
      <c r="A667" s="4">
        <f>IFERROR(__xludf.DUMMYFUNCTION("""COMPUTED_VALUE"""),45916.64583333333)</f>
        <v>45916.64583</v>
      </c>
      <c r="B667" s="5">
        <f>IFERROR(__xludf.DUMMYFUNCTION("""COMPUTED_VALUE"""),774.35)</f>
        <v>774.35</v>
      </c>
    </row>
    <row r="668">
      <c r="A668" s="4">
        <f>IFERROR(__xludf.DUMMYFUNCTION("""COMPUTED_VALUE"""),45917.64583333333)</f>
        <v>45917.64583</v>
      </c>
      <c r="B668" s="5">
        <f>IFERROR(__xludf.DUMMYFUNCTION("""COMPUTED_VALUE"""),768.05)</f>
        <v>768.05</v>
      </c>
    </row>
    <row r="669">
      <c r="A669" s="4">
        <f>IFERROR(__xludf.DUMMYFUNCTION("""COMPUTED_VALUE"""),45918.64583333333)</f>
        <v>45918.64583</v>
      </c>
      <c r="B669" s="5">
        <f>IFERROR(__xludf.DUMMYFUNCTION("""COMPUTED_VALUE"""),784.6)</f>
        <v>784.6</v>
      </c>
    </row>
    <row r="670">
      <c r="A670" s="4">
        <f>IFERROR(__xludf.DUMMYFUNCTION("""COMPUTED_VALUE"""),45919.64583333333)</f>
        <v>45919.64583</v>
      </c>
      <c r="B670" s="5">
        <f>IFERROR(__xludf.DUMMYFUNCTION("""COMPUTED_VALUE"""),782.2)</f>
        <v>782.2</v>
      </c>
    </row>
    <row r="671">
      <c r="A671" s="4">
        <f>IFERROR(__xludf.DUMMYFUNCTION("""COMPUTED_VALUE"""),45922.64583333333)</f>
        <v>45922.64583</v>
      </c>
      <c r="B671" s="5">
        <f>IFERROR(__xludf.DUMMYFUNCTION("""COMPUTED_VALUE"""),787.8)</f>
        <v>787.8</v>
      </c>
    </row>
    <row r="672">
      <c r="A672" s="4">
        <f>IFERROR(__xludf.DUMMYFUNCTION("""COMPUTED_VALUE"""),45923.64583333333)</f>
        <v>45923.64583</v>
      </c>
      <c r="B672" s="5">
        <f>IFERROR(__xludf.DUMMYFUNCTION("""COMPUTED_VALUE"""),775.05)</f>
        <v>775.05</v>
      </c>
    </row>
    <row r="673">
      <c r="A673" s="4">
        <f>IFERROR(__xludf.DUMMYFUNCTION("""COMPUTED_VALUE"""),45924.64583333333)</f>
        <v>45924.64583</v>
      </c>
      <c r="B673" s="5">
        <f>IFERROR(__xludf.DUMMYFUNCTION("""COMPUTED_VALUE"""),770.25)</f>
        <v>770.25</v>
      </c>
    </row>
    <row r="674">
      <c r="A674" s="4">
        <f>IFERROR(__xludf.DUMMYFUNCTION("""COMPUTED_VALUE"""),45925.64583333333)</f>
        <v>45925.64583</v>
      </c>
      <c r="B674" s="5">
        <f>IFERROR(__xludf.DUMMYFUNCTION("""COMPUTED_VALUE"""),765.05)</f>
        <v>765.05</v>
      </c>
    </row>
    <row r="675">
      <c r="A675" s="4">
        <f>IFERROR(__xludf.DUMMYFUNCTION("""COMPUTED_VALUE"""),45926.64583333333)</f>
        <v>45926.64583</v>
      </c>
      <c r="B675" s="5">
        <f>IFERROR(__xludf.DUMMYFUNCTION("""COMPUTED_VALUE"""),764.4)</f>
        <v>764.4</v>
      </c>
    </row>
    <row r="676">
      <c r="A676" s="4">
        <f>IFERROR(__xludf.DUMMYFUNCTION("""COMPUTED_VALUE"""),45929.64583333333)</f>
        <v>45929.64583</v>
      </c>
      <c r="B676" s="5">
        <f>IFERROR(__xludf.DUMMYFUNCTION("""COMPUTED_VALUE"""),756.6)</f>
        <v>756.6</v>
      </c>
    </row>
    <row r="677">
      <c r="A677" s="4">
        <f>IFERROR(__xludf.DUMMYFUNCTION("""COMPUTED_VALUE"""),45930.64583333333)</f>
        <v>45930.64583</v>
      </c>
      <c r="B677" s="5">
        <f>IFERROR(__xludf.DUMMYFUNCTION("""COMPUTED_VALUE"""),756.45)</f>
        <v>756.45</v>
      </c>
    </row>
    <row r="678">
      <c r="A678" s="4">
        <f>IFERROR(__xludf.DUMMYFUNCTION("""COMPUTED_VALUE"""),45931.64583333333)</f>
        <v>45931.64583</v>
      </c>
      <c r="B678" s="5">
        <f>IFERROR(__xludf.DUMMYFUNCTION("""COMPUTED_VALUE"""),764.0)</f>
        <v>764</v>
      </c>
    </row>
    <row r="679">
      <c r="A679" s="4">
        <f>IFERROR(__xludf.DUMMYFUNCTION("""COMPUTED_VALUE"""),45933.64583333333)</f>
        <v>45933.64583</v>
      </c>
      <c r="B679" s="5">
        <f>IFERROR(__xludf.DUMMYFUNCTION("""COMPUTED_VALUE"""),759.2)</f>
        <v>759.2</v>
      </c>
    </row>
    <row r="680">
      <c r="A680" s="4">
        <f>IFERROR(__xludf.DUMMYFUNCTION("""COMPUTED_VALUE"""),45936.64583333333)</f>
        <v>45936.64583</v>
      </c>
      <c r="B680" s="5">
        <f>IFERROR(__xludf.DUMMYFUNCTION("""COMPUTED_VALUE"""),763.05)</f>
        <v>763.05</v>
      </c>
    </row>
    <row r="681">
      <c r="A681" s="4">
        <f>IFERROR(__xludf.DUMMYFUNCTION("""COMPUTED_VALUE"""),45937.64583333333)</f>
        <v>45937.64583</v>
      </c>
      <c r="B681" s="5">
        <f>IFERROR(__xludf.DUMMYFUNCTION("""COMPUTED_VALUE"""),755.6)</f>
        <v>755.6</v>
      </c>
    </row>
    <row r="682">
      <c r="A682" s="4">
        <f>IFERROR(__xludf.DUMMYFUNCTION("""COMPUTED_VALUE"""),45938.64583333333)</f>
        <v>45938.64583</v>
      </c>
      <c r="B682" s="5">
        <f>IFERROR(__xludf.DUMMYFUNCTION("""COMPUTED_VALUE"""),747.3)</f>
        <v>747.3</v>
      </c>
    </row>
    <row r="683">
      <c r="A683" s="4">
        <f>IFERROR(__xludf.DUMMYFUNCTION("""COMPUTED_VALUE"""),45939.64583333333)</f>
        <v>45939.64583</v>
      </c>
      <c r="B683" s="5">
        <f>IFERROR(__xludf.DUMMYFUNCTION("""COMPUTED_VALUE"""),754.35)</f>
        <v>754.35</v>
      </c>
    </row>
    <row r="684">
      <c r="A684" s="4">
        <f>IFERROR(__xludf.DUMMYFUNCTION("""COMPUTED_VALUE"""),45940.64583333333)</f>
        <v>45940.64583</v>
      </c>
      <c r="B684" s="5">
        <f>IFERROR(__xludf.DUMMYFUNCTION("""COMPUTED_VALUE"""),747.3)</f>
        <v>747.3</v>
      </c>
    </row>
    <row r="685">
      <c r="A685" s="4">
        <f>IFERROR(__xludf.DUMMYFUNCTION("""COMPUTED_VALUE"""),45943.64583333333)</f>
        <v>45943.64583</v>
      </c>
      <c r="B685" s="5">
        <f>IFERROR(__xludf.DUMMYFUNCTION("""COMPUTED_VALUE"""),746.55)</f>
        <v>746.55</v>
      </c>
    </row>
    <row r="686">
      <c r="A686" s="4">
        <f>IFERROR(__xludf.DUMMYFUNCTION("""COMPUTED_VALUE"""),45944.64583333333)</f>
        <v>45944.64583</v>
      </c>
      <c r="B686" s="5">
        <f>IFERROR(__xludf.DUMMYFUNCTION("""COMPUTED_VALUE"""),743.55)</f>
        <v>743.55</v>
      </c>
    </row>
    <row r="687">
      <c r="A687" s="4">
        <f>IFERROR(__xludf.DUMMYFUNCTION("""COMPUTED_VALUE"""),45945.64583333333)</f>
        <v>45945.64583</v>
      </c>
      <c r="B687" s="5">
        <f>IFERROR(__xludf.DUMMYFUNCTION("""COMPUTED_VALUE"""),761.15)</f>
        <v>761.15</v>
      </c>
    </row>
    <row r="688">
      <c r="A688" s="4">
        <f>IFERROR(__xludf.DUMMYFUNCTION("""COMPUTED_VALUE"""),45946.64583333333)</f>
        <v>45946.64583</v>
      </c>
      <c r="B688" s="5">
        <f>IFERROR(__xludf.DUMMYFUNCTION("""COMPUTED_VALUE"""),742.85)</f>
        <v>742.85</v>
      </c>
    </row>
    <row r="689">
      <c r="A689" s="4">
        <f>IFERROR(__xludf.DUMMYFUNCTION("""COMPUTED_VALUE"""),45947.64583333333)</f>
        <v>45947.64583</v>
      </c>
      <c r="B689" s="5">
        <f>IFERROR(__xludf.DUMMYFUNCTION("""COMPUTED_VALUE"""),745.95)</f>
        <v>745.95</v>
      </c>
    </row>
    <row r="690">
      <c r="A690" s="4">
        <f>IFERROR(__xludf.DUMMYFUNCTION("""COMPUTED_VALUE"""),45950.64583333333)</f>
        <v>45950.64583</v>
      </c>
      <c r="B690" s="5">
        <f>IFERROR(__xludf.DUMMYFUNCTION("""COMPUTED_VALUE"""),742.25)</f>
        <v>742.25</v>
      </c>
    </row>
    <row r="691">
      <c r="A691" s="4">
        <f>IFERROR(__xludf.DUMMYFUNCTION("""COMPUTED_VALUE"""),45951.64583333333)</f>
        <v>45951.64583</v>
      </c>
      <c r="B691" s="5">
        <f>IFERROR(__xludf.DUMMYFUNCTION("""COMPUTED_VALUE"""),743.7)</f>
        <v>743.7</v>
      </c>
    </row>
    <row r="692">
      <c r="A692" s="4">
        <f>IFERROR(__xludf.DUMMYFUNCTION("""COMPUTED_VALUE"""),45953.64583333333)</f>
        <v>45953.64583</v>
      </c>
      <c r="B692" s="5">
        <f>IFERROR(__xludf.DUMMYFUNCTION("""COMPUTED_VALUE"""),743.65)</f>
        <v>743.65</v>
      </c>
    </row>
    <row r="693">
      <c r="A693" s="4">
        <f>IFERROR(__xludf.DUMMYFUNCTION("""COMPUTED_VALUE"""),45954.64583333333)</f>
        <v>45954.64583</v>
      </c>
      <c r="B693" s="5">
        <f>IFERROR(__xludf.DUMMYFUNCTION("""COMPUTED_VALUE"""),734.95)</f>
        <v>734.95</v>
      </c>
    </row>
    <row r="694">
      <c r="A694" s="4">
        <f>IFERROR(__xludf.DUMMYFUNCTION("""COMPUTED_VALUE"""),45957.64583333333)</f>
        <v>45957.64583</v>
      </c>
      <c r="B694" s="5">
        <f>IFERROR(__xludf.DUMMYFUNCTION("""COMPUTED_VALUE"""),737.25)</f>
        <v>737.25</v>
      </c>
    </row>
    <row r="695">
      <c r="A695" s="4">
        <f>IFERROR(__xludf.DUMMYFUNCTION("""COMPUTED_VALUE"""),45958.64583333333)</f>
        <v>45958.64583</v>
      </c>
      <c r="B695" s="5">
        <f>IFERROR(__xludf.DUMMYFUNCTION("""COMPUTED_VALUE"""),747.0)</f>
        <v>747</v>
      </c>
    </row>
    <row r="696">
      <c r="A696" s="4">
        <f>IFERROR(__xludf.DUMMYFUNCTION("""COMPUTED_VALUE"""),45959.64583333333)</f>
        <v>45959.64583</v>
      </c>
      <c r="B696" s="5">
        <f>IFERROR(__xludf.DUMMYFUNCTION("""COMPUTED_VALUE"""),761.3)</f>
        <v>761.3</v>
      </c>
    </row>
    <row r="697">
      <c r="A697" s="4">
        <f>IFERROR(__xludf.DUMMYFUNCTION("""COMPUTED_VALUE"""),45960.64583333333)</f>
        <v>45960.64583</v>
      </c>
      <c r="B697" s="5">
        <f>IFERROR(__xludf.DUMMYFUNCTION("""COMPUTED_VALUE"""),746.6)</f>
        <v>746.6</v>
      </c>
    </row>
    <row r="698">
      <c r="A698" s="4">
        <f>IFERROR(__xludf.DUMMYFUNCTION("""COMPUTED_VALUE"""),45961.64583333333)</f>
        <v>45961.64583</v>
      </c>
      <c r="B698" s="5">
        <f>IFERROR(__xludf.DUMMYFUNCTION("""COMPUTED_VALUE"""),731.85)</f>
        <v>731.85</v>
      </c>
    </row>
    <row r="699">
      <c r="A699" s="4">
        <f>IFERROR(__xludf.DUMMYFUNCTION("""COMPUTED_VALUE"""),45964.64583333333)</f>
        <v>45964.64583</v>
      </c>
      <c r="B699" s="5">
        <f>IFERROR(__xludf.DUMMYFUNCTION("""COMPUTED_VALUE"""),736.0)</f>
        <v>736</v>
      </c>
    </row>
    <row r="700">
      <c r="A700" s="4">
        <f>IFERROR(__xludf.DUMMYFUNCTION("""COMPUTED_VALUE"""),45965.64583333333)</f>
        <v>45965.64583</v>
      </c>
      <c r="B700" s="5">
        <f>IFERROR(__xludf.DUMMYFUNCTION("""COMPUTED_VALUE"""),742.45)</f>
        <v>742.45</v>
      </c>
    </row>
    <row r="701">
      <c r="A701" s="4">
        <f>IFERROR(__xludf.DUMMYFUNCTION("""COMPUTED_VALUE"""),45967.64583333333)</f>
        <v>45967.64583</v>
      </c>
      <c r="B701" s="5">
        <f>IFERROR(__xludf.DUMMYFUNCTION("""COMPUTED_VALUE"""),736.05)</f>
        <v>736.05</v>
      </c>
    </row>
    <row r="702">
      <c r="A702" s="4">
        <f>IFERROR(__xludf.DUMMYFUNCTION("""COMPUTED_VALUE"""),45968.64583333333)</f>
        <v>45968.64583</v>
      </c>
      <c r="B702" s="5">
        <f>IFERROR(__xludf.DUMMYFUNCTION("""COMPUTED_VALUE"""),749.25)</f>
        <v>749.25</v>
      </c>
    </row>
    <row r="703">
      <c r="A703" s="4">
        <f>IFERROR(__xludf.DUMMYFUNCTION("""COMPUTED_VALUE"""),45971.64583333333)</f>
        <v>45971.64583</v>
      </c>
      <c r="B703" s="5">
        <f>IFERROR(__xludf.DUMMYFUNCTION("""COMPUTED_VALUE"""),750.7)</f>
        <v>750.7</v>
      </c>
    </row>
    <row r="704">
      <c r="A704" s="4">
        <f>IFERROR(__xludf.DUMMYFUNCTION("""COMPUTED_VALUE"""),45972.64583333333)</f>
        <v>45972.64583</v>
      </c>
      <c r="B704" s="5">
        <f>IFERROR(__xludf.DUMMYFUNCTION("""COMPUTED_VALUE"""),763.9)</f>
        <v>763.9</v>
      </c>
    </row>
    <row r="705">
      <c r="A705" s="4">
        <f>IFERROR(__xludf.DUMMYFUNCTION("""COMPUTED_VALUE"""),45973.64583333333)</f>
        <v>45973.64583</v>
      </c>
      <c r="B705" s="5">
        <f>IFERROR(__xludf.DUMMYFUNCTION("""COMPUTED_VALUE"""),783.1)</f>
        <v>783.1</v>
      </c>
    </row>
    <row r="706">
      <c r="A706" s="4">
        <f>IFERROR(__xludf.DUMMYFUNCTION("""COMPUTED_VALUE"""),45974.64583333333)</f>
        <v>45974.64583</v>
      </c>
      <c r="B706" s="5">
        <f>IFERROR(__xludf.DUMMYFUNCTION("""COMPUTED_VALUE"""),782.2)</f>
        <v>782.2</v>
      </c>
    </row>
    <row r="707">
      <c r="A707" s="4">
        <f>IFERROR(__xludf.DUMMYFUNCTION("""COMPUTED_VALUE"""),45975.64583333333)</f>
        <v>45975.64583</v>
      </c>
      <c r="B707" s="5">
        <f>IFERROR(__xludf.DUMMYFUNCTION("""COMPUTED_VALUE"""),773.7)</f>
        <v>773.7</v>
      </c>
    </row>
    <row r="708">
      <c r="A708" s="4">
        <f>IFERROR(__xludf.DUMMYFUNCTION("""COMPUTED_VALUE"""),45978.64583333333)</f>
        <v>45978.64583</v>
      </c>
      <c r="B708" s="5">
        <f>IFERROR(__xludf.DUMMYFUNCTION("""COMPUTED_VALUE"""),770.25)</f>
        <v>770.25</v>
      </c>
    </row>
    <row r="709">
      <c r="A709" s="4">
        <f>IFERROR(__xludf.DUMMYFUNCTION("""COMPUTED_VALUE"""),45979.64583333333)</f>
        <v>45979.64583</v>
      </c>
      <c r="B709" s="5">
        <f>IFERROR(__xludf.DUMMYFUNCTION("""COMPUTED_VALUE"""),761.8)</f>
        <v>761.8</v>
      </c>
    </row>
    <row r="710">
      <c r="A710" s="4">
        <f>IFERROR(__xludf.DUMMYFUNCTION("""COMPUTED_VALUE"""),45980.64583333333)</f>
        <v>45980.64583</v>
      </c>
      <c r="B710" s="5">
        <f>IFERROR(__xludf.DUMMYFUNCTION("""COMPUTED_VALUE"""),761.1)</f>
        <v>761.1</v>
      </c>
    </row>
    <row r="711">
      <c r="A711" s="4">
        <f>IFERROR(__xludf.DUMMYFUNCTION("""COMPUTED_VALUE"""),45981.64583333333)</f>
        <v>45981.64583</v>
      </c>
      <c r="B711" s="5">
        <f>IFERROR(__xludf.DUMMYFUNCTION("""COMPUTED_VALUE"""),762.2)</f>
        <v>762.2</v>
      </c>
    </row>
    <row r="712">
      <c r="A712" s="4">
        <f>IFERROR(__xludf.DUMMYFUNCTION("""COMPUTED_VALUE"""),45982.64583333333)</f>
        <v>45982.64583</v>
      </c>
      <c r="B712" s="5">
        <f>IFERROR(__xludf.DUMMYFUNCTION("""COMPUTED_VALUE"""),764.0)</f>
        <v>764</v>
      </c>
    </row>
    <row r="713">
      <c r="A713" s="4">
        <f>IFERROR(__xludf.DUMMYFUNCTION("""COMPUTED_VALUE"""),45985.64583333333)</f>
        <v>45985.64583</v>
      </c>
      <c r="B713" s="5">
        <f>IFERROR(__xludf.DUMMYFUNCTION("""COMPUTED_VALUE"""),761.65)</f>
        <v>761.65</v>
      </c>
    </row>
    <row r="714">
      <c r="A714" s="4">
        <f>IFERROR(__xludf.DUMMYFUNCTION("""COMPUTED_VALUE"""),45986.64583333333)</f>
        <v>45986.64583</v>
      </c>
      <c r="B714" s="5">
        <f>IFERROR(__xludf.DUMMYFUNCTION("""COMPUTED_VALUE"""),766.55)</f>
        <v>766.55</v>
      </c>
    </row>
    <row r="715">
      <c r="A715" s="4">
        <f>IFERROR(__xludf.DUMMYFUNCTION("""COMPUTED_VALUE"""),45987.64583333333)</f>
        <v>45987.64583</v>
      </c>
      <c r="B715" s="5">
        <f>IFERROR(__xludf.DUMMYFUNCTION("""COMPUTED_VALUE"""),787.55)</f>
        <v>787.55</v>
      </c>
    </row>
    <row r="716">
      <c r="A716" s="4">
        <f>IFERROR(__xludf.DUMMYFUNCTION("""COMPUTED_VALUE"""),45988.64583333333)</f>
        <v>45988.64583</v>
      </c>
      <c r="B716" s="5">
        <f>IFERROR(__xludf.DUMMYFUNCTION("""COMPUTED_VALUE"""),777.8)</f>
        <v>777.8</v>
      </c>
    </row>
    <row r="717">
      <c r="A717" s="4">
        <f>IFERROR(__xludf.DUMMYFUNCTION("""COMPUTED_VALUE"""),45989.64583333333)</f>
        <v>45989.64583</v>
      </c>
      <c r="B717" s="5">
        <f>IFERROR(__xludf.DUMMYFUNCTION("""COMPUTED_VALUE"""),764.3)</f>
        <v>764.3</v>
      </c>
    </row>
    <row r="718">
      <c r="A718" s="4">
        <f>IFERROR(__xludf.DUMMYFUNCTION("""COMPUTED_VALUE"""),45992.64583333333)</f>
        <v>45992.64583</v>
      </c>
      <c r="B718" s="5">
        <f>IFERROR(__xludf.DUMMYFUNCTION("""COMPUTED_VALUE"""),766.75)</f>
        <v>766.75</v>
      </c>
    </row>
    <row r="719">
      <c r="A719" s="4">
        <f>IFERROR(__xludf.DUMMYFUNCTION("""COMPUTED_VALUE"""),45993.64583333333)</f>
        <v>45993.64583</v>
      </c>
      <c r="B719" s="5">
        <f>IFERROR(__xludf.DUMMYFUNCTION("""COMPUTED_VALUE"""),759.0)</f>
        <v>759</v>
      </c>
    </row>
    <row r="720">
      <c r="A720" s="4">
        <f>IFERROR(__xludf.DUMMYFUNCTION("""COMPUTED_VALUE"""),45994.64583333333)</f>
        <v>45994.64583</v>
      </c>
      <c r="B720" s="5">
        <f>IFERROR(__xludf.DUMMYFUNCTION("""COMPUTED_VALUE"""),751.95)</f>
        <v>751.95</v>
      </c>
    </row>
    <row r="721">
      <c r="A721" s="4">
        <f>IFERROR(__xludf.DUMMYFUNCTION("""COMPUTED_VALUE"""),45995.64583333333)</f>
        <v>45995.64583</v>
      </c>
      <c r="B721" s="5">
        <f>IFERROR(__xludf.DUMMYFUNCTION("""COMPUTED_VALUE"""),760.8)</f>
        <v>760.8</v>
      </c>
    </row>
    <row r="722">
      <c r="A722" s="4">
        <f>IFERROR(__xludf.DUMMYFUNCTION("""COMPUTED_VALUE"""),45996.64583333333)</f>
        <v>45996.64583</v>
      </c>
      <c r="B722" s="5">
        <f>IFERROR(__xludf.DUMMYFUNCTION("""COMPUTED_VALUE"""),768.3)</f>
        <v>768.3</v>
      </c>
    </row>
    <row r="723">
      <c r="A723" s="4">
        <f>IFERROR(__xludf.DUMMYFUNCTION("""COMPUTED_VALUE"""),45999.64583333333)</f>
        <v>45999.64583</v>
      </c>
      <c r="B723" s="5">
        <f>IFERROR(__xludf.DUMMYFUNCTION("""COMPUTED_VALUE"""),764.05)</f>
        <v>764.05</v>
      </c>
    </row>
    <row r="724">
      <c r="A724" s="4">
        <f>IFERROR(__xludf.DUMMYFUNCTION("""COMPUTED_VALUE"""),46000.64583333333)</f>
        <v>46000.64583</v>
      </c>
      <c r="B724" s="5">
        <f>IFERROR(__xludf.DUMMYFUNCTION("""COMPUTED_VALUE"""),762.9)</f>
        <v>762.9</v>
      </c>
    </row>
    <row r="725">
      <c r="A725" s="4">
        <f>IFERROR(__xludf.DUMMYFUNCTION("""COMPUTED_VALUE"""),46001.64583333333)</f>
        <v>46001.64583</v>
      </c>
      <c r="B725" s="5">
        <f>IFERROR(__xludf.DUMMYFUNCTION("""COMPUTED_VALUE"""),771.05)</f>
        <v>771.05</v>
      </c>
    </row>
    <row r="726">
      <c r="A726" s="4">
        <f>IFERROR(__xludf.DUMMYFUNCTION("""COMPUTED_VALUE"""),46002.64583333333)</f>
        <v>46002.64583</v>
      </c>
      <c r="B726" s="5">
        <f>IFERROR(__xludf.DUMMYFUNCTION("""COMPUTED_VALUE"""),775.2)</f>
        <v>775.2</v>
      </c>
    </row>
    <row r="727">
      <c r="A727" s="4">
        <f>IFERROR(__xludf.DUMMYFUNCTION("""COMPUTED_VALUE"""),46003.64583333333)</f>
        <v>46003.64583</v>
      </c>
      <c r="B727" s="5">
        <f>IFERROR(__xludf.DUMMYFUNCTION("""COMPUTED_VALUE"""),777.5)</f>
        <v>777.5</v>
      </c>
    </row>
    <row r="728">
      <c r="A728" s="4">
        <f>IFERROR(__xludf.DUMMYFUNCTION("""COMPUTED_VALUE"""),46006.64583333333)</f>
        <v>46006.64583</v>
      </c>
      <c r="B728" s="5">
        <f>IFERROR(__xludf.DUMMYFUNCTION("""COMPUTED_VALUE"""),772.7)</f>
        <v>772.7</v>
      </c>
    </row>
    <row r="729">
      <c r="A729" s="4">
        <f>IFERROR(__xludf.DUMMYFUNCTION("""COMPUTED_VALUE"""),46007.64583333333)</f>
        <v>46007.64583</v>
      </c>
      <c r="B729" s="5">
        <f>IFERROR(__xludf.DUMMYFUNCTION("""COMPUTED_VALUE"""),764.35)</f>
        <v>764.35</v>
      </c>
    </row>
    <row r="730">
      <c r="A730" s="4">
        <f>IFERROR(__xludf.DUMMYFUNCTION("""COMPUTED_VALUE"""),46008.64583333333)</f>
        <v>46008.64583</v>
      </c>
      <c r="B730" s="5">
        <f>IFERROR(__xludf.DUMMYFUNCTION("""COMPUTED_VALUE"""),753.5)</f>
        <v>753.5</v>
      </c>
    </row>
    <row r="731">
      <c r="A731" s="4">
        <f>IFERROR(__xludf.DUMMYFUNCTION("""COMPUTED_VALUE"""),46009.64583333333)</f>
        <v>46009.64583</v>
      </c>
      <c r="B731" s="5">
        <f>IFERROR(__xludf.DUMMYFUNCTION("""COMPUTED_VALUE"""),757.0)</f>
        <v>757</v>
      </c>
    </row>
    <row r="732">
      <c r="A732" s="4">
        <f>IFERROR(__xludf.DUMMYFUNCTION("""COMPUTED_VALUE"""),46010.64583333333)</f>
        <v>46010.64583</v>
      </c>
      <c r="B732" s="5">
        <f>IFERROR(__xludf.DUMMYFUNCTION("""COMPUTED_VALUE"""),766.45)</f>
        <v>766.45</v>
      </c>
    </row>
    <row r="733">
      <c r="A733" s="4">
        <f>IFERROR(__xludf.DUMMYFUNCTION("""COMPUTED_VALUE"""),46013.64583333333)</f>
        <v>46013.64583</v>
      </c>
      <c r="B733" s="5">
        <f>IFERROR(__xludf.DUMMYFUNCTION("""COMPUTED_VALUE"""),761.8)</f>
        <v>761.8</v>
      </c>
    </row>
    <row r="734">
      <c r="A734" s="4">
        <f>IFERROR(__xludf.DUMMYFUNCTION("""COMPUTED_VALUE"""),46014.64583333333)</f>
        <v>46014.64583</v>
      </c>
      <c r="B734" s="5">
        <f>IFERROR(__xludf.DUMMYFUNCTION("""COMPUTED_VALUE"""),763.95)</f>
        <v>763.95</v>
      </c>
    </row>
    <row r="735">
      <c r="A735" s="4">
        <f>IFERROR(__xludf.DUMMYFUNCTION("""COMPUTED_VALUE"""),46015.64583333333)</f>
        <v>46015.64583</v>
      </c>
      <c r="B735" s="5">
        <f>IFERROR(__xludf.DUMMYFUNCTION("""COMPUTED_VALUE"""),755.35)</f>
        <v>755.35</v>
      </c>
    </row>
    <row r="736">
      <c r="A736" s="4">
        <f>IFERROR(__xludf.DUMMYFUNCTION("""COMPUTED_VALUE"""),46017.64583333333)</f>
        <v>46017.64583</v>
      </c>
      <c r="B736" s="5">
        <f>IFERROR(__xludf.DUMMYFUNCTION("""COMPUTED_VALUE"""),748.45)</f>
        <v>748.45</v>
      </c>
    </row>
    <row r="737">
      <c r="A737" s="4">
        <f>IFERROR(__xludf.DUMMYFUNCTION("""COMPUTED_VALUE"""),46020.64583333333)</f>
        <v>46020.64583</v>
      </c>
      <c r="B737" s="5">
        <f>IFERROR(__xludf.DUMMYFUNCTION("""COMPUTED_VALUE"""),746.45)</f>
        <v>746.45</v>
      </c>
    </row>
    <row r="738">
      <c r="A738" s="4">
        <f>IFERROR(__xludf.DUMMYFUNCTION("""COMPUTED_VALUE"""),46021.64583333333)</f>
        <v>46021.64583</v>
      </c>
      <c r="B738" s="5">
        <f>IFERROR(__xludf.DUMMYFUNCTION("""COMPUTED_VALUE"""),743.0)</f>
        <v>743</v>
      </c>
    </row>
    <row r="739">
      <c r="A739" s="4">
        <f>IFERROR(__xludf.DUMMYFUNCTION("""COMPUTED_VALUE"""),46022.64583333333)</f>
        <v>46022.64583</v>
      </c>
      <c r="B739" s="5">
        <f>IFERROR(__xludf.DUMMYFUNCTION("""COMPUTED_VALUE"""),749.85)</f>
        <v>749.85</v>
      </c>
    </row>
    <row r="740">
      <c r="A740" s="4">
        <f>IFERROR(__xludf.DUMMYFUNCTION("""COMPUTED_VALUE"""),46023.64583333333)</f>
        <v>46023.64583</v>
      </c>
      <c r="B740" s="5">
        <f>IFERROR(__xludf.DUMMYFUNCTION("""COMPUTED_VALUE"""),750.1)</f>
        <v>750.1</v>
      </c>
    </row>
    <row r="741">
      <c r="A741" s="4">
        <f>IFERROR(__xludf.DUMMYFUNCTION("""COMPUTED_VALUE"""),46024.64583333333)</f>
        <v>46024.64583</v>
      </c>
      <c r="B741" s="5">
        <f>IFERROR(__xludf.DUMMYFUNCTION("""COMPUTED_VALUE"""),754.85)</f>
        <v>754.85</v>
      </c>
    </row>
    <row r="742">
      <c r="A742" s="4">
        <f>IFERROR(__xludf.DUMMYFUNCTION("""COMPUTED_VALUE"""),46027.64583333333)</f>
        <v>46027.64583</v>
      </c>
      <c r="B742" s="5">
        <f>IFERROR(__xludf.DUMMYFUNCTION("""COMPUTED_VALUE"""),759.3)</f>
        <v>759.3</v>
      </c>
    </row>
    <row r="743">
      <c r="A743" s="4">
        <f>IFERROR(__xludf.DUMMYFUNCTION("""COMPUTED_VALUE"""),46028.64583333333)</f>
        <v>46028.64583</v>
      </c>
      <c r="B743" s="5">
        <f>IFERROR(__xludf.DUMMYFUNCTION("""COMPUTED_VALUE"""),777.85)</f>
        <v>777.85</v>
      </c>
    </row>
    <row r="744">
      <c r="A744" s="4">
        <f>IFERROR(__xludf.DUMMYFUNCTION("""COMPUTED_VALUE"""),46029.64583333333)</f>
        <v>46029.64583</v>
      </c>
      <c r="B744" s="5">
        <f>IFERROR(__xludf.DUMMYFUNCTION("""COMPUTED_VALUE"""),772.35)</f>
        <v>772.35</v>
      </c>
    </row>
    <row r="745">
      <c r="A745" s="4">
        <f>IFERROR(__xludf.DUMMYFUNCTION("""COMPUTED_VALUE"""),46030.64583333333)</f>
        <v>46030.64583</v>
      </c>
      <c r="B745" s="5">
        <f>IFERROR(__xludf.DUMMYFUNCTION("""COMPUTED_VALUE"""),758.15)</f>
        <v>758.15</v>
      </c>
    </row>
    <row r="746">
      <c r="A746" s="4">
        <f>IFERROR(__xludf.DUMMYFUNCTION("""COMPUTED_VALUE"""),46031.64583333333)</f>
        <v>46031.64583</v>
      </c>
      <c r="B746" s="5">
        <f>IFERROR(__xludf.DUMMYFUNCTION("""COMPUTED_VALUE"""),749.9)</f>
        <v>749.9</v>
      </c>
    </row>
    <row r="747">
      <c r="A747" s="4">
        <f>IFERROR(__xludf.DUMMYFUNCTION("""COMPUTED_VALUE"""),46034.64583333333)</f>
        <v>46034.64583</v>
      </c>
      <c r="B747" s="5">
        <f>IFERROR(__xludf.DUMMYFUNCTION("""COMPUTED_VALUE"""),754.65)</f>
        <v>754.65</v>
      </c>
    </row>
    <row r="748">
      <c r="A748" s="4">
        <f>IFERROR(__xludf.DUMMYFUNCTION("""COMPUTED_VALUE"""),46035.64583333333)</f>
        <v>46035.64583</v>
      </c>
      <c r="B748" s="5">
        <f>IFERROR(__xludf.DUMMYFUNCTION("""COMPUTED_VALUE"""),748.5)</f>
        <v>748.5</v>
      </c>
    </row>
    <row r="749">
      <c r="A749" s="4">
        <f>IFERROR(__xludf.DUMMYFUNCTION("""COMPUTED_VALUE"""),46036.64583333333)</f>
        <v>46036.64583</v>
      </c>
      <c r="B749" s="5">
        <f>IFERROR(__xludf.DUMMYFUNCTION("""COMPUTED_VALUE"""),743.2)</f>
        <v>743.2</v>
      </c>
    </row>
    <row r="750">
      <c r="A750" s="4">
        <f>IFERROR(__xludf.DUMMYFUNCTION("""COMPUTED_VALUE"""),46038.64583333333)</f>
        <v>46038.64583</v>
      </c>
      <c r="B750" s="5">
        <f>IFERROR(__xludf.DUMMYFUNCTION("""COMPUTED_VALUE"""),732.55)</f>
        <v>732.55</v>
      </c>
    </row>
    <row r="751">
      <c r="A751" s="4">
        <f>IFERROR(__xludf.DUMMYFUNCTION("""COMPUTED_VALUE"""),46041.64583333333)</f>
        <v>46041.64583</v>
      </c>
      <c r="B751" s="5">
        <f>IFERROR(__xludf.DUMMYFUNCTION("""COMPUTED_VALUE"""),736.8)</f>
        <v>736.8</v>
      </c>
    </row>
    <row r="752">
      <c r="A752" s="4">
        <f>IFERROR(__xludf.DUMMYFUNCTION("""COMPUTED_VALUE"""),46042.64583333333)</f>
        <v>46042.64583</v>
      </c>
      <c r="B752" s="5">
        <f>IFERROR(__xludf.DUMMYFUNCTION("""COMPUTED_VALUE"""),732.1)</f>
        <v>732.1</v>
      </c>
    </row>
    <row r="753">
      <c r="A753" s="4">
        <f>IFERROR(__xludf.DUMMYFUNCTION("""COMPUTED_VALUE"""),46043.64583333333)</f>
        <v>46043.64583</v>
      </c>
      <c r="B753" s="5">
        <f>IFERROR(__xludf.DUMMYFUNCTION("""COMPUTED_VALUE"""),724.35)</f>
        <v>724.35</v>
      </c>
    </row>
    <row r="754">
      <c r="A754" s="4">
        <f>IFERROR(__xludf.DUMMYFUNCTION("""COMPUTED_VALUE"""),46044.64583333333)</f>
        <v>46044.64583</v>
      </c>
      <c r="B754" s="5">
        <f>IFERROR(__xludf.DUMMYFUNCTION("""COMPUTED_VALUE"""),725.1)</f>
        <v>725.1</v>
      </c>
    </row>
    <row r="755">
      <c r="A755" s="4">
        <f>IFERROR(__xludf.DUMMYFUNCTION("""COMPUTED_VALUE"""),46045.64583333333)</f>
        <v>46045.64583</v>
      </c>
      <c r="B755" s="5">
        <f>IFERROR(__xludf.DUMMYFUNCTION("""COMPUTED_VALUE"""),712.1)</f>
        <v>712.1</v>
      </c>
    </row>
    <row r="756">
      <c r="A756" s="4">
        <f>IFERROR(__xludf.DUMMYFUNCTION("""COMPUTED_VALUE"""),46049.64583333333)</f>
        <v>46049.64583</v>
      </c>
      <c r="B756" s="5">
        <f>IFERROR(__xludf.DUMMYFUNCTION("""COMPUTED_VALUE"""),720.05)</f>
        <v>720.05</v>
      </c>
    </row>
    <row r="757">
      <c r="A757" s="4">
        <f>IFERROR(__xludf.DUMMYFUNCTION("""COMPUTED_VALUE"""),46050.64583333333)</f>
        <v>46050.64583</v>
      </c>
      <c r="B757" s="5">
        <f>IFERROR(__xludf.DUMMYFUNCTION("""COMPUTED_VALUE"""),728.6)</f>
        <v>728.6</v>
      </c>
    </row>
    <row r="758">
      <c r="A758" s="4">
        <f>IFERROR(__xludf.DUMMYFUNCTION("""COMPUTED_VALUE"""),46051.64583333333)</f>
        <v>46051.64583</v>
      </c>
      <c r="B758" s="5">
        <f>IFERROR(__xludf.DUMMYFUNCTION("""COMPUTED_VALUE"""),727.1)</f>
        <v>727.1</v>
      </c>
    </row>
    <row r="759">
      <c r="A759" s="4">
        <f>IFERROR(__xludf.DUMMYFUNCTION("""COMPUTED_VALUE"""),46052.64583333333)</f>
        <v>46052.64583</v>
      </c>
      <c r="B759" s="5">
        <f>IFERROR(__xludf.DUMMYFUNCTION("""COMPUTED_VALUE"""),731.0)</f>
        <v>731</v>
      </c>
    </row>
    <row r="760">
      <c r="A760" s="4">
        <f>IFERROR(__xludf.DUMMYFUNCTION("""COMPUTED_VALUE"""),46055.64583333333)</f>
        <v>46055.64583</v>
      </c>
      <c r="B760" s="5">
        <f>IFERROR(__xludf.DUMMYFUNCTION("""COMPUTED_VALUE"""),717.5)</f>
        <v>717.5</v>
      </c>
    </row>
    <row r="761">
      <c r="A761" s="4">
        <f>IFERROR(__xludf.DUMMYFUNCTION("""COMPUTED_VALUE"""),46056.64583333333)</f>
        <v>46056.64583</v>
      </c>
      <c r="B761" s="5">
        <f>IFERROR(__xludf.DUMMYFUNCTION("""COMPUTED_VALUE"""),720.15)</f>
        <v>720.15</v>
      </c>
    </row>
    <row r="762">
      <c r="A762" s="4">
        <f>IFERROR(__xludf.DUMMYFUNCTION("""COMPUTED_VALUE"""),46057.64583333333)</f>
        <v>46057.64583</v>
      </c>
      <c r="B762" s="5">
        <f>IFERROR(__xludf.DUMMYFUNCTION("""COMPUTED_VALUE"""),722.5)</f>
        <v>722.5</v>
      </c>
    </row>
    <row r="763">
      <c r="A763" s="4">
        <f>IFERROR(__xludf.DUMMYFUNCTION("""COMPUTED_VALUE"""),46058.64583333333)</f>
        <v>46058.64583</v>
      </c>
      <c r="B763" s="5">
        <f>IFERROR(__xludf.DUMMYFUNCTION("""COMPUTED_VALUE"""),720.7)</f>
        <v>720.7</v>
      </c>
    </row>
    <row r="764">
      <c r="A764" s="4">
        <f>IFERROR(__xludf.DUMMYFUNCTION("""COMPUTED_VALUE"""),46059.64583333333)</f>
        <v>46059.64583</v>
      </c>
      <c r="B764" s="5">
        <f>IFERROR(__xludf.DUMMYFUNCTION("""COMPUTED_VALUE"""),703.5)</f>
        <v>703.5</v>
      </c>
    </row>
    <row r="765">
      <c r="A765" s="4">
        <f>IFERROR(__xludf.DUMMYFUNCTION("""COMPUTED_VALUE"""),46062.64583333333)</f>
        <v>46062.64583</v>
      </c>
      <c r="B765" s="5">
        <f>IFERROR(__xludf.DUMMYFUNCTION("""COMPUTED_VALUE"""),707.9)</f>
        <v>707.9</v>
      </c>
    </row>
    <row r="766">
      <c r="A766" s="4">
        <f>IFERROR(__xludf.DUMMYFUNCTION("""COMPUTED_VALUE"""),46063.64583333333)</f>
        <v>46063.64583</v>
      </c>
      <c r="B766" s="5">
        <f>IFERROR(__xludf.DUMMYFUNCTION("""COMPUTED_VALUE"""),703.95)</f>
        <v>703.95</v>
      </c>
    </row>
    <row r="767">
      <c r="A767" s="4">
        <f>IFERROR(__xludf.DUMMYFUNCTION("""COMPUTED_VALUE"""),46064.64583333333)</f>
        <v>46064.64583</v>
      </c>
      <c r="B767" s="5">
        <f>IFERROR(__xludf.DUMMYFUNCTION("""COMPUTED_VALUE"""),701.1)</f>
        <v>701.1</v>
      </c>
    </row>
    <row r="768">
      <c r="A768" s="4">
        <f>IFERROR(__xludf.DUMMYFUNCTION("""COMPUTED_VALUE"""),46065.64583333333)</f>
        <v>46065.64583</v>
      </c>
      <c r="B768" s="5">
        <f>IFERROR(__xludf.DUMMYFUNCTION("""COMPUTED_VALUE"""),702.7)</f>
        <v>702.7</v>
      </c>
    </row>
    <row r="769">
      <c r="A769" s="4">
        <f>IFERROR(__xludf.DUMMYFUNCTION("""COMPUTED_VALUE"""),46066.64583333333)</f>
        <v>46066.64583</v>
      </c>
      <c r="B769" s="5">
        <f>IFERROR(__xludf.DUMMYFUNCTION("""COMPUTED_VALUE"""),696.8)</f>
        <v>696.8</v>
      </c>
    </row>
    <row r="770">
      <c r="A770" s="4">
        <f>IFERROR(__xludf.DUMMYFUNCTION("""COMPUTED_VALUE"""),46069.64583333333)</f>
        <v>46069.64583</v>
      </c>
      <c r="B770" s="5">
        <f>IFERROR(__xludf.DUMMYFUNCTION("""COMPUTED_VALUE"""),703.9)</f>
        <v>703.9</v>
      </c>
    </row>
    <row r="771">
      <c r="A771" s="4">
        <f>IFERROR(__xludf.DUMMYFUNCTION("""COMPUTED_VALUE"""),46070.64583333333)</f>
        <v>46070.64583</v>
      </c>
      <c r="B771" s="5">
        <f>IFERROR(__xludf.DUMMYFUNCTION("""COMPUTED_VALUE"""),705.8)</f>
        <v>705.8</v>
      </c>
    </row>
    <row r="772">
      <c r="A772" s="4">
        <f>IFERROR(__xludf.DUMMYFUNCTION("""COMPUTED_VALUE"""),46071.64583333333)</f>
        <v>46071.64583</v>
      </c>
      <c r="B772" s="5">
        <f>IFERROR(__xludf.DUMMYFUNCTION("""COMPUTED_VALUE"""),729.6)</f>
        <v>729.6</v>
      </c>
    </row>
    <row r="773">
      <c r="A773" s="4">
        <f>IFERROR(__xludf.DUMMYFUNCTION("""COMPUTED_VALUE"""),46072.64583333333)</f>
        <v>46072.64583</v>
      </c>
      <c r="B773" s="5">
        <f>IFERROR(__xludf.DUMMYFUNCTION("""COMPUTED_VALUE"""),733.15)</f>
        <v>733.15</v>
      </c>
    </row>
    <row r="774">
      <c r="A774" s="4">
        <f>IFERROR(__xludf.DUMMYFUNCTION("""COMPUTED_VALUE"""),46073.64583333333)</f>
        <v>46073.64583</v>
      </c>
      <c r="B774" s="5">
        <f>IFERROR(__xludf.DUMMYFUNCTION("""COMPUTED_VALUE"""),728.65)</f>
        <v>728.65</v>
      </c>
    </row>
    <row r="775">
      <c r="A775" s="4">
        <f>IFERROR(__xludf.DUMMYFUNCTION("""COMPUTED_VALUE"""),46076.64583333333)</f>
        <v>46076.64583</v>
      </c>
      <c r="B775" s="5">
        <f>IFERROR(__xludf.DUMMYFUNCTION("""COMPUTED_VALUE"""),742.45)</f>
        <v>742.45</v>
      </c>
    </row>
    <row r="776">
      <c r="A776" s="4">
        <f>IFERROR(__xludf.DUMMYFUNCTION("""COMPUTED_VALUE"""),46077.64583333333)</f>
        <v>46077.64583</v>
      </c>
      <c r="B776" s="5">
        <f>IFERROR(__xludf.DUMMYFUNCTION("""COMPUTED_VALUE"""),734.75)</f>
        <v>734.75</v>
      </c>
    </row>
    <row r="777">
      <c r="A777" s="4">
        <f>IFERROR(__xludf.DUMMYFUNCTION("""COMPUTED_VALUE"""),46078.64583333333)</f>
        <v>46078.64583</v>
      </c>
      <c r="B777" s="5">
        <f>IFERROR(__xludf.DUMMYFUNCTION("""COMPUTED_VALUE"""),735.25)</f>
        <v>735.25</v>
      </c>
    </row>
    <row r="778">
      <c r="A778" s="4">
        <f>IFERROR(__xludf.DUMMYFUNCTION("""COMPUTED_VALUE"""),46079.64583333333)</f>
        <v>46079.64583</v>
      </c>
      <c r="B778" s="5">
        <f>IFERROR(__xludf.DUMMYFUNCTION("""COMPUTED_VALUE"""),734.0)</f>
        <v>734</v>
      </c>
    </row>
    <row r="779">
      <c r="A779" s="4">
        <f>IFERROR(__xludf.DUMMYFUNCTION("""COMPUTED_VALUE"""),46080.64583333333)</f>
        <v>46080.64583</v>
      </c>
      <c r="B779" s="5">
        <f>IFERROR(__xludf.DUMMYFUNCTION("""COMPUTED_VALUE"""),715.3)</f>
        <v>715.3</v>
      </c>
    </row>
    <row r="780">
      <c r="A780" s="4">
        <f>IFERROR(__xludf.DUMMYFUNCTION("""COMPUTED_VALUE"""),46083.64583333333)</f>
        <v>46083.64583</v>
      </c>
      <c r="B780" s="5">
        <f>IFERROR(__xludf.DUMMYFUNCTION("""COMPUTED_VALUE"""),707.3)</f>
        <v>707.3</v>
      </c>
    </row>
    <row r="781">
      <c r="A781" s="4">
        <f>IFERROR(__xludf.DUMMYFUNCTION("""COMPUTED_VALUE"""),46086.64583333333)</f>
        <v>46086.64583</v>
      </c>
      <c r="B781" s="5">
        <f>IFERROR(__xludf.DUMMYFUNCTION("""COMPUTED_VALUE"""),684.3)</f>
        <v>684.3</v>
      </c>
    </row>
    <row r="782">
      <c r="A782" s="4">
        <f>IFERROR(__xludf.DUMMYFUNCTION("""COMPUTED_VALUE"""),46087.64583333333)</f>
        <v>46087.64583</v>
      </c>
      <c r="B782" s="5">
        <f>IFERROR(__xludf.DUMMYFUNCTION("""COMPUTED_VALUE"""),668.55)</f>
        <v>668.55</v>
      </c>
    </row>
    <row r="783">
      <c r="A783" s="4">
        <f>IFERROR(__xludf.DUMMYFUNCTION("""COMPUTED_VALUE"""),46090.64583333333)</f>
        <v>46090.64583</v>
      </c>
      <c r="B783" s="5">
        <f>IFERROR(__xludf.DUMMYFUNCTION("""COMPUTED_VALUE"""),653.75)</f>
        <v>653.75</v>
      </c>
    </row>
    <row r="784">
      <c r="A784" s="4">
        <f>IFERROR(__xludf.DUMMYFUNCTION("""COMPUTED_VALUE"""),46091.64583333333)</f>
        <v>46091.64583</v>
      </c>
      <c r="B784" s="5">
        <f>IFERROR(__xludf.DUMMYFUNCTION("""COMPUTED_VALUE"""),656.1)</f>
        <v>656.1</v>
      </c>
    </row>
    <row r="785">
      <c r="A785" s="4">
        <f>IFERROR(__xludf.DUMMYFUNCTION("""COMPUTED_VALUE"""),46092.64583333333)</f>
        <v>46092.64583</v>
      </c>
      <c r="B785" s="5">
        <f>IFERROR(__xludf.DUMMYFUNCTION("""COMPUTED_VALUE"""),647.9)</f>
        <v>647.9</v>
      </c>
    </row>
    <row r="786">
      <c r="A786" s="4">
        <f>IFERROR(__xludf.DUMMYFUNCTION("""COMPUTED_VALUE"""),46093.64583333333)</f>
        <v>46093.64583</v>
      </c>
      <c r="B786" s="5">
        <f>IFERROR(__xludf.DUMMYFUNCTION("""COMPUTED_VALUE"""),645.7)</f>
        <v>645.7</v>
      </c>
    </row>
    <row r="787">
      <c r="A787" s="4">
        <f>IFERROR(__xludf.DUMMYFUNCTION("""COMPUTED_VALUE"""),46094.64583333333)</f>
        <v>46094.64583</v>
      </c>
      <c r="B787" s="5">
        <f>IFERROR(__xludf.DUMMYFUNCTION("""COMPUTED_VALUE"""),625.75)</f>
        <v>625.75</v>
      </c>
    </row>
    <row r="788">
      <c r="A788" s="4">
        <f>IFERROR(__xludf.DUMMYFUNCTION("""COMPUTED_VALUE"""),46097.64583333333)</f>
        <v>46097.64583</v>
      </c>
      <c r="B788" s="5">
        <f>IFERROR(__xludf.DUMMYFUNCTION("""COMPUTED_VALUE"""),626.0)</f>
        <v>626</v>
      </c>
    </row>
    <row r="789">
      <c r="A789" s="4">
        <f>IFERROR(__xludf.DUMMYFUNCTION("""COMPUTED_VALUE"""),46098.64583333333)</f>
        <v>46098.64583</v>
      </c>
      <c r="B789" s="5">
        <f>IFERROR(__xludf.DUMMYFUNCTION("""COMPUTED_VALUE"""),642.3)</f>
        <v>642.3</v>
      </c>
    </row>
    <row r="790">
      <c r="A790" s="4">
        <f>IFERROR(__xludf.DUMMYFUNCTION("""COMPUTED_VALUE"""),46099.64583333333)</f>
        <v>46099.64583</v>
      </c>
      <c r="B790" s="5">
        <f>IFERROR(__xludf.DUMMYFUNCTION("""COMPUTED_VALUE"""),643.35)</f>
        <v>643.35</v>
      </c>
    </row>
    <row r="791">
      <c r="A791" s="4">
        <f>IFERROR(__xludf.DUMMYFUNCTION("""COMPUTED_VALUE"""),46100.64583333333)</f>
        <v>46100.64583</v>
      </c>
      <c r="B791" s="5">
        <f>IFERROR(__xludf.DUMMYFUNCTION("""COMPUTED_VALUE"""),633.5)</f>
        <v>633.5</v>
      </c>
    </row>
    <row r="792">
      <c r="A792" s="4">
        <f>IFERROR(__xludf.DUMMYFUNCTION("""COMPUTED_VALUE"""),46101.64583333333)</f>
        <v>46101.64583</v>
      </c>
      <c r="B792" s="5">
        <f>IFERROR(__xludf.DUMMYFUNCTION("""COMPUTED_VALUE"""),623.65)</f>
        <v>623.65</v>
      </c>
    </row>
    <row r="793">
      <c r="A793" s="4">
        <f>IFERROR(__xludf.DUMMYFUNCTION("""COMPUTED_VALUE"""),46104.64583333333)</f>
        <v>46104.64583</v>
      </c>
      <c r="B793" s="5">
        <f>IFERROR(__xludf.DUMMYFUNCTION("""COMPUTED_VALUE"""),592.1)</f>
        <v>592.1</v>
      </c>
    </row>
    <row r="794">
      <c r="A794" s="4">
        <f>IFERROR(__xludf.DUMMYFUNCTION("""COMPUTED_VALUE"""),46105.64583333333)</f>
        <v>46105.64583</v>
      </c>
      <c r="B794" s="5">
        <f>IFERROR(__xludf.DUMMYFUNCTION("""COMPUTED_VALUE"""),603.0)</f>
        <v>603</v>
      </c>
    </row>
    <row r="795">
      <c r="A795" s="4">
        <f>IFERROR(__xludf.DUMMYFUNCTION("""COMPUTED_VALUE"""),46106.64583333333)</f>
        <v>46106.64583</v>
      </c>
      <c r="B795" s="5">
        <f>IFERROR(__xludf.DUMMYFUNCTION("""COMPUTED_VALUE"""),612.9)</f>
        <v>612.9</v>
      </c>
    </row>
    <row r="796">
      <c r="A796" s="4">
        <f>IFERROR(__xludf.DUMMYFUNCTION("""COMPUTED_VALUE"""),46108.64583333333)</f>
        <v>46108.64583</v>
      </c>
      <c r="B796" s="5">
        <f>IFERROR(__xludf.DUMMYFUNCTION("""COMPUTED_VALUE"""),610.2)</f>
        <v>610.2</v>
      </c>
    </row>
    <row r="797">
      <c r="A797" s="4">
        <f>IFERROR(__xludf.DUMMYFUNCTION("""COMPUTED_VALUE"""),46111.64583333333)</f>
        <v>46111.64583</v>
      </c>
      <c r="B797" s="5">
        <f>IFERROR(__xludf.DUMMYFUNCTION("""COMPUTED_VALUE"""),590.6)</f>
        <v>590.6</v>
      </c>
    </row>
    <row r="798">
      <c r="A798" s="4">
        <f>IFERROR(__xludf.DUMMYFUNCTION("""COMPUTED_VALUE"""),46113.64583333333)</f>
        <v>46113.64583</v>
      </c>
      <c r="B798" s="5">
        <f>IFERROR(__xludf.DUMMYFUNCTION("""COMPUTED_VALUE"""),572.95)</f>
        <v>572.95</v>
      </c>
    </row>
    <row r="799">
      <c r="A799" s="4">
        <f>IFERROR(__xludf.DUMMYFUNCTION("""COMPUTED_VALUE"""),46114.64583333333)</f>
        <v>46114.64583</v>
      </c>
      <c r="B799" s="5">
        <f>IFERROR(__xludf.DUMMYFUNCTION("""COMPUTED_VALUE"""),566.1)</f>
        <v>566.1</v>
      </c>
    </row>
    <row r="800">
      <c r="A800" s="4">
        <f>IFERROR(__xludf.DUMMYFUNCTION("""COMPUTED_VALUE"""),46118.64583333333)</f>
        <v>46118.64583</v>
      </c>
      <c r="B800" s="5">
        <f>IFERROR(__xludf.DUMMYFUNCTION("""COMPUTED_VALUE"""),580.4)</f>
        <v>580.4</v>
      </c>
    </row>
    <row r="801">
      <c r="A801" s="4">
        <f>IFERROR(__xludf.DUMMYFUNCTION("""COMPUTED_VALUE"""),46119.64583333333)</f>
        <v>46119.64583</v>
      </c>
      <c r="B801" s="5">
        <f>IFERROR(__xludf.DUMMYFUNCTION("""COMPUTED_VALUE"""),581.7)</f>
        <v>581.7</v>
      </c>
    </row>
    <row r="802">
      <c r="A802" s="4">
        <f>IFERROR(__xludf.DUMMYFUNCTION("""COMPUTED_VALUE"""),46120.64583333333)</f>
        <v>46120.64583</v>
      </c>
      <c r="B802" s="5">
        <f>IFERROR(__xludf.DUMMYFUNCTION("""COMPUTED_VALUE"""),598.3)</f>
        <v>598.3</v>
      </c>
    </row>
    <row r="803">
      <c r="A803" s="4">
        <f>IFERROR(__xludf.DUMMYFUNCTION("""COMPUTED_VALUE"""),46121.64583333333)</f>
        <v>46121.64583</v>
      </c>
      <c r="B803" s="5">
        <f>IFERROR(__xludf.DUMMYFUNCTION("""COMPUTED_VALUE"""),591.2)</f>
        <v>591.2</v>
      </c>
    </row>
    <row r="804">
      <c r="A804" s="4">
        <f>IFERROR(__xludf.DUMMYFUNCTION("""COMPUTED_VALUE"""),46122.64583333333)</f>
        <v>46122.64583</v>
      </c>
      <c r="B804" s="5">
        <f>IFERROR(__xludf.DUMMYFUNCTION("""COMPUTED_VALUE"""),604.15)</f>
        <v>604.15</v>
      </c>
    </row>
    <row r="805">
      <c r="A805" s="4">
        <f>IFERROR(__xludf.DUMMYFUNCTION("""COMPUTED_VALUE"""),46125.64583333333)</f>
        <v>46125.64583</v>
      </c>
      <c r="B805" s="5">
        <f>IFERROR(__xludf.DUMMYFUNCTION("""COMPUTED_VALUE"""),619.1)</f>
        <v>619.1</v>
      </c>
    </row>
    <row r="806">
      <c r="A806" s="4">
        <f>IFERROR(__xludf.DUMMYFUNCTION("""COMPUTED_VALUE"""),46127.64583333333)</f>
        <v>46127.64583</v>
      </c>
      <c r="B806" s="5">
        <f>IFERROR(__xludf.DUMMYFUNCTION("""COMPUTED_VALUE"""),640.45)</f>
        <v>640.45</v>
      </c>
    </row>
    <row r="807">
      <c r="A807" s="4">
        <f>IFERROR(__xludf.DUMMYFUNCTION("""COMPUTED_VALUE"""),46128.64583333333)</f>
        <v>46128.64583</v>
      </c>
      <c r="B807" s="5">
        <f>IFERROR(__xludf.DUMMYFUNCTION("""COMPUTED_VALUE"""),631.5)</f>
        <v>631.5</v>
      </c>
    </row>
    <row r="808">
      <c r="A808" s="4">
        <f>IFERROR(__xludf.DUMMYFUNCTION("""COMPUTED_VALUE"""),46129.64583333333)</f>
        <v>46129.64583</v>
      </c>
      <c r="B808" s="5">
        <f>IFERROR(__xludf.DUMMYFUNCTION("""COMPUTED_VALUE"""),616.45)</f>
        <v>616.45</v>
      </c>
    </row>
    <row r="809">
      <c r="A809" s="4">
        <f>IFERROR(__xludf.DUMMYFUNCTION("""COMPUTED_VALUE"""),46132.64583333333)</f>
        <v>46132.64583</v>
      </c>
      <c r="B809" s="5">
        <f>IFERROR(__xludf.DUMMYFUNCTION("""COMPUTED_VALUE"""),609.75)</f>
        <v>609.75</v>
      </c>
    </row>
    <row r="810">
      <c r="A810" s="4">
        <f>IFERROR(__xludf.DUMMYFUNCTION("""COMPUTED_VALUE"""),46133.64583333333)</f>
        <v>46133.64583</v>
      </c>
      <c r="B810" s="5">
        <f>IFERROR(__xludf.DUMMYFUNCTION("""COMPUTED_VALUE"""),614.2)</f>
        <v>614.2</v>
      </c>
    </row>
    <row r="811">
      <c r="A811" s="4">
        <f>IFERROR(__xludf.DUMMYFUNCTION("""COMPUTED_VALUE"""),46134.64583333333)</f>
        <v>46134.64583</v>
      </c>
      <c r="B811" s="5">
        <f>IFERROR(__xludf.DUMMYFUNCTION("""COMPUTED_VALUE"""),604.05)</f>
        <v>604.05</v>
      </c>
    </row>
    <row r="812">
      <c r="A812" s="4">
        <f>IFERROR(__xludf.DUMMYFUNCTION("""COMPUTED_VALUE"""),46135.64583333333)</f>
        <v>46135.64583</v>
      </c>
      <c r="B812" s="5">
        <f>IFERROR(__xludf.DUMMYFUNCTION("""COMPUTED_VALUE"""),598.65)</f>
        <v>598.65</v>
      </c>
    </row>
    <row r="813">
      <c r="A813" s="4">
        <f>IFERROR(__xludf.DUMMYFUNCTION("""COMPUTED_VALUE"""),46136.64583333333)</f>
        <v>46136.64583</v>
      </c>
      <c r="B813" s="5">
        <f>IFERROR(__xludf.DUMMYFUNCTION("""COMPUTED_VALUE"""),588.2)</f>
        <v>588.2</v>
      </c>
    </row>
    <row r="814">
      <c r="A814" s="4">
        <f>IFERROR(__xludf.DUMMYFUNCTION("""COMPUTED_VALUE"""),46139.64583333333)</f>
        <v>46139.64583</v>
      </c>
      <c r="B814" s="5">
        <f>IFERROR(__xludf.DUMMYFUNCTION("""COMPUTED_VALUE"""),597.3)</f>
        <v>597.3</v>
      </c>
    </row>
    <row r="815">
      <c r="A815" s="4">
        <f>IFERROR(__xludf.DUMMYFUNCTION("""COMPUTED_VALUE"""),46140.64583333333)</f>
        <v>46140.64583</v>
      </c>
      <c r="B815" s="5">
        <f>IFERROR(__xludf.DUMMYFUNCTION("""COMPUTED_VALUE"""),590.15)</f>
        <v>590.15</v>
      </c>
    </row>
    <row r="816">
      <c r="A816" s="4">
        <f>IFERROR(__xludf.DUMMYFUNCTION("""COMPUTED_VALUE"""),46141.64583333333)</f>
        <v>46141.64583</v>
      </c>
      <c r="B816" s="5">
        <f>IFERROR(__xludf.DUMMYFUNCTION("""COMPUTED_VALUE"""),594.4)</f>
        <v>594.4</v>
      </c>
    </row>
    <row r="817">
      <c r="A817" s="4">
        <f>IFERROR(__xludf.DUMMYFUNCTION("""COMPUTED_VALUE"""),46142.64583333333)</f>
        <v>46142.64583</v>
      </c>
      <c r="B817" s="5">
        <f>IFERROR(__xludf.DUMMYFUNCTION("""COMPUTED_VALUE"""),586.9)</f>
        <v>586.9</v>
      </c>
    </row>
    <row r="818">
      <c r="A818" s="4">
        <f>IFERROR(__xludf.DUMMYFUNCTION("""COMPUTED_VALUE"""),46146.64583333333)</f>
        <v>46146.64583</v>
      </c>
      <c r="B818" s="5">
        <f>IFERROR(__xludf.DUMMYFUNCTION("""COMPUTED_VALUE"""),588.35)</f>
        <v>588.35</v>
      </c>
    </row>
    <row r="819">
      <c r="A819" s="4">
        <f>IFERROR(__xludf.DUMMYFUNCTION("""COMPUTED_VALUE"""),46147.64583333333)</f>
        <v>46147.64583</v>
      </c>
      <c r="B819" s="5">
        <f>IFERROR(__xludf.DUMMYFUNCTION("""COMPUTED_VALUE"""),594.1)</f>
        <v>594.1</v>
      </c>
    </row>
    <row r="820">
      <c r="A820" s="4">
        <f>IFERROR(__xludf.DUMMYFUNCTION("""COMPUTED_VALUE"""),46148.64583333333)</f>
        <v>46148.64583</v>
      </c>
      <c r="B820" s="5">
        <f>IFERROR(__xludf.DUMMYFUNCTION("""COMPUTED_VALUE"""),606.35)</f>
        <v>606.35</v>
      </c>
    </row>
    <row r="821">
      <c r="A821" s="4">
        <f>IFERROR(__xludf.DUMMYFUNCTION("""COMPUTED_VALUE"""),46149.64583333333)</f>
        <v>46149.64583</v>
      </c>
      <c r="B821" s="5">
        <f>IFERROR(__xludf.DUMMYFUNCTION("""COMPUTED_VALUE"""),625.4)</f>
        <v>625.4</v>
      </c>
    </row>
    <row r="822">
      <c r="A822" s="4">
        <f>IFERROR(__xludf.DUMMYFUNCTION("""COMPUTED_VALUE"""),46150.64583333333)</f>
        <v>46150.64583</v>
      </c>
      <c r="B822" s="5">
        <f>IFERROR(__xludf.DUMMYFUNCTION("""COMPUTED_VALUE"""),621.7)</f>
        <v>621.7</v>
      </c>
    </row>
    <row r="823">
      <c r="A823" s="4">
        <f>IFERROR(__xludf.DUMMYFUNCTION("""COMPUTED_VALUE"""),46153.64583333333)</f>
        <v>46153.64583</v>
      </c>
      <c r="B823" s="5">
        <f>IFERROR(__xludf.DUMMYFUNCTION("""COMPUTED_VALUE"""),622.7)</f>
        <v>622.7</v>
      </c>
    </row>
    <row r="824">
      <c r="A824" s="4">
        <f>IFERROR(__xludf.DUMMYFUNCTION("""COMPUTED_VALUE"""),46154.64583333333)</f>
        <v>46154.64583</v>
      </c>
      <c r="B824" s="5">
        <f>IFERROR(__xludf.DUMMYFUNCTION("""COMPUTED_VALUE"""),601.8)</f>
        <v>601.8</v>
      </c>
    </row>
    <row r="825">
      <c r="A825" s="4">
        <f>IFERROR(__xludf.DUMMYFUNCTION("""COMPUTED_VALUE"""),46155.64583333333)</f>
        <v>46155.64583</v>
      </c>
      <c r="B825" s="5">
        <f>IFERROR(__xludf.DUMMYFUNCTION("""COMPUTED_VALUE"""),602.8)</f>
        <v>602.8</v>
      </c>
    </row>
    <row r="826">
      <c r="A826" s="4">
        <f>IFERROR(__xludf.DUMMYFUNCTION("""COMPUTED_VALUE"""),46156.64583333333)</f>
        <v>46156.64583</v>
      </c>
      <c r="B826" s="5">
        <f>IFERROR(__xludf.DUMMYFUNCTION("""COMPUTED_VALUE"""),612.55)</f>
        <v>612.55</v>
      </c>
    </row>
    <row r="827">
      <c r="A827" s="4">
        <f>IFERROR(__xludf.DUMMYFUNCTION("""COMPUTED_VALUE"""),46157.64583333333)</f>
        <v>46157.64583</v>
      </c>
      <c r="B827" s="5">
        <f>IFERROR(__xludf.DUMMYFUNCTION("""COMPUTED_VALUE"""),608.7)</f>
        <v>608.7</v>
      </c>
    </row>
    <row r="828">
      <c r="A828" s="4">
        <f>IFERROR(__xludf.DUMMYFUNCTION("""COMPUTED_VALUE"""),46160.64583333333)</f>
        <v>46160.64583</v>
      </c>
      <c r="B828" s="5">
        <f>IFERROR(__xludf.DUMMYFUNCTION("""COMPUTED_VALUE"""),604.95)</f>
        <v>604.95</v>
      </c>
    </row>
    <row r="829">
      <c r="A829" s="4">
        <f>IFERROR(__xludf.DUMMYFUNCTION("""COMPUTED_VALUE"""),46161.64583333333)</f>
        <v>46161.64583</v>
      </c>
      <c r="B829" s="5">
        <f>IFERROR(__xludf.DUMMYFUNCTION("""COMPUTED_VALUE"""),610.4)</f>
        <v>610.4</v>
      </c>
    </row>
    <row r="830">
      <c r="A830" s="4">
        <f>IFERROR(__xludf.DUMMYFUNCTION("""COMPUTED_VALUE"""),46162.64583333333)</f>
        <v>46162.64583</v>
      </c>
      <c r="B830" s="5">
        <f>IFERROR(__xludf.DUMMYFUNCTION("""COMPUTED_VALUE"""),605.1)</f>
        <v>605.1</v>
      </c>
    </row>
    <row r="831">
      <c r="A831" s="4">
        <f>IFERROR(__xludf.DUMMYFUNCTION("""COMPUTED_VALUE"""),46163.64583333333)</f>
        <v>46163.64583</v>
      </c>
      <c r="B831" s="5">
        <f>IFERROR(__xludf.DUMMYFUNCTION("""COMPUTED_VALUE"""),614.35)</f>
        <v>614.35</v>
      </c>
    </row>
    <row r="832">
      <c r="A832" s="4">
        <f>IFERROR(__xludf.DUMMYFUNCTION("""COMPUTED_VALUE"""),46164.64583333333)</f>
        <v>46164.64583</v>
      </c>
      <c r="B832" s="5">
        <f>IFERROR(__xludf.DUMMYFUNCTION("""COMPUTED_VALUE"""),616.6)</f>
        <v>616.6</v>
      </c>
    </row>
    <row r="833">
      <c r="A833" s="4">
        <f>IFERROR(__xludf.DUMMYFUNCTION("""COMPUTED_VALUE"""),46167.64583333333)</f>
        <v>46167.64583</v>
      </c>
      <c r="B833" s="5">
        <f>IFERROR(__xludf.DUMMYFUNCTION("""COMPUTED_VALUE"""),620.0)</f>
        <v>620</v>
      </c>
    </row>
    <row r="834">
      <c r="A834" s="4">
        <f>IFERROR(__xludf.DUMMYFUNCTION("""COMPUTED_VALUE"""),46168.64583333333)</f>
        <v>46168.64583</v>
      </c>
      <c r="B834" s="5">
        <f>IFERROR(__xludf.DUMMYFUNCTION("""COMPUTED_VALUE"""),618.85)</f>
        <v>618.85</v>
      </c>
    </row>
    <row r="835">
      <c r="A835" s="4">
        <f>IFERROR(__xludf.DUMMYFUNCTION("""COMPUTED_VALUE"""),46169.64583333333)</f>
        <v>46169.64583</v>
      </c>
      <c r="B835" s="5">
        <f>IFERROR(__xludf.DUMMYFUNCTION("""COMPUTED_VALUE"""),609.6)</f>
        <v>609.6</v>
      </c>
    </row>
    <row r="836">
      <c r="A836" s="4">
        <f>IFERROR(__xludf.DUMMYFUNCTION("""COMPUTED_VALUE"""),46171.64583333333)</f>
        <v>46171.64583</v>
      </c>
      <c r="B836" s="5">
        <f>IFERROR(__xludf.DUMMYFUNCTION("""COMPUTED_VALUE"""),594.8)</f>
        <v>594.8</v>
      </c>
    </row>
    <row r="837">
      <c r="A837" s="4">
        <f>IFERROR(__xludf.DUMMYFUNCTION("""COMPUTED_VALUE"""),46174.64583333333)</f>
        <v>46174.64583</v>
      </c>
      <c r="B837" s="5">
        <f>IFERROR(__xludf.DUMMYFUNCTION("""COMPUTED_VALUE"""),586.55)</f>
        <v>586.55</v>
      </c>
    </row>
    <row r="838">
      <c r="A838" s="4">
        <f>IFERROR(__xludf.DUMMYFUNCTION("""COMPUTED_VALUE"""),46175.64583333333)</f>
        <v>46175.64583</v>
      </c>
      <c r="B838" s="5">
        <f>IFERROR(__xludf.DUMMYFUNCTION("""COMPUTED_VALUE"""),579.9)</f>
        <v>579.9</v>
      </c>
    </row>
    <row r="839">
      <c r="A839" s="4">
        <f>IFERROR(__xludf.DUMMYFUNCTION("""COMPUTED_VALUE"""),46176.64583333333)</f>
        <v>46176.64583</v>
      </c>
      <c r="B839" s="5">
        <f>IFERROR(__xludf.DUMMYFUNCTION("""COMPUTED_VALUE"""),574.4)</f>
        <v>574.4</v>
      </c>
    </row>
    <row r="840">
      <c r="A840" s="4">
        <f>IFERROR(__xludf.DUMMYFUNCTION("""COMPUTED_VALUE"""),46177.64583333333)</f>
        <v>46177.64583</v>
      </c>
      <c r="B840" s="5">
        <f>IFERROR(__xludf.DUMMYFUNCTION("""COMPUTED_VALUE"""),573.75)</f>
        <v>573.75</v>
      </c>
    </row>
    <row r="841">
      <c r="A841" s="4">
        <f>IFERROR(__xludf.DUMMYFUNCTION("""COMPUTED_VALUE"""),46178.64583333333)</f>
        <v>46178.64583</v>
      </c>
      <c r="B841" s="5">
        <f>IFERROR(__xludf.DUMMYFUNCTION("""COMPUTED_VALUE"""),575.3)</f>
        <v>575.3</v>
      </c>
    </row>
    <row r="842">
      <c r="A842" s="4">
        <f>IFERROR(__xludf.DUMMYFUNCTION("""COMPUTED_VALUE"""),46181.64583333333)</f>
        <v>46181.64583</v>
      </c>
      <c r="B842" s="5">
        <f>IFERROR(__xludf.DUMMYFUNCTION("""COMPUTED_VALUE"""),564.55)</f>
        <v>564.55</v>
      </c>
    </row>
    <row r="843">
      <c r="A843" s="4">
        <f>IFERROR(__xludf.DUMMYFUNCTION("""COMPUTED_VALUE"""),46182.64583333333)</f>
        <v>46182.64583</v>
      </c>
      <c r="B843" s="5">
        <f>IFERROR(__xludf.DUMMYFUNCTION("""COMPUTED_VALUE"""),560.6)</f>
        <v>560.6</v>
      </c>
    </row>
    <row r="844">
      <c r="A844" s="4">
        <f>IFERROR(__xludf.DUMMYFUNCTION("""COMPUTED_VALUE"""),46183.64583333333)</f>
        <v>46183.64583</v>
      </c>
      <c r="B844" s="5">
        <f>IFERROR(__xludf.DUMMYFUNCTION("""COMPUTED_VALUE"""),549.55)</f>
        <v>549.55</v>
      </c>
    </row>
    <row r="845">
      <c r="A845" s="4">
        <f>IFERROR(__xludf.DUMMYFUNCTION("""COMPUTED_VALUE"""),46184.64583333333)</f>
        <v>46184.64583</v>
      </c>
      <c r="B845" s="5">
        <f>IFERROR(__xludf.DUMMYFUNCTION("""COMPUTED_VALUE"""),545.25)</f>
        <v>545.25</v>
      </c>
    </row>
    <row r="846">
      <c r="A846" s="4">
        <f>IFERROR(__xludf.DUMMYFUNCTION("""COMPUTED_VALUE"""),46185.64583333333)</f>
        <v>46185.64583</v>
      </c>
      <c r="B846" s="5">
        <f>IFERROR(__xludf.DUMMYFUNCTION("""COMPUTED_VALUE"""),555.35)</f>
        <v>555.35</v>
      </c>
    </row>
    <row r="847">
      <c r="A847" s="4">
        <f>IFERROR(__xludf.DUMMYFUNCTION("""COMPUTED_VALUE"""),46188.64583333333)</f>
        <v>46188.64583</v>
      </c>
      <c r="B847" s="5">
        <f>IFERROR(__xludf.DUMMYFUNCTION("""COMPUTED_VALUE"""),581.2)</f>
        <v>581.2</v>
      </c>
    </row>
    <row r="848">
      <c r="A848" s="4">
        <f>IFERROR(__xludf.DUMMYFUNCTION("""COMPUTED_VALUE"""),46189.64583333333)</f>
        <v>46189.64583</v>
      </c>
      <c r="B848" s="5">
        <f>IFERROR(__xludf.DUMMYFUNCTION("""COMPUTED_VALUE"""),574.4)</f>
        <v>574.4</v>
      </c>
    </row>
    <row r="849">
      <c r="A849" s="4">
        <f>IFERROR(__xludf.DUMMYFUNCTION("""COMPUTED_VALUE"""),46190.64583333333)</f>
        <v>46190.64583</v>
      </c>
      <c r="B849" s="5">
        <f>IFERROR(__xludf.DUMMYFUNCTION("""COMPUTED_VALUE"""),581.8)</f>
        <v>581.8</v>
      </c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47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IFERROR(__xludf.DUMMYFUNCTION("""COMPUTED_VALUE"""),166.93)</f>
        <v>166.93</v>
      </c>
    </row>
    <row r="4">
      <c r="A4" s="4">
        <f>IFERROR(__xludf.DUMMYFUNCTION("""COMPUTED_VALUE"""),44929.64583333333)</f>
        <v>44929.64583</v>
      </c>
      <c r="B4" s="5">
        <f>IFERROR(__xludf.DUMMYFUNCTION("""COMPUTED_VALUE"""),168.43)</f>
        <v>168.43</v>
      </c>
    </row>
    <row r="5">
      <c r="A5" s="4">
        <f>IFERROR(__xludf.DUMMYFUNCTION("""COMPUTED_VALUE"""),44930.64583333333)</f>
        <v>44930.64583</v>
      </c>
      <c r="B5" s="5">
        <f>IFERROR(__xludf.DUMMYFUNCTION("""COMPUTED_VALUE"""),168.15)</f>
        <v>168.15</v>
      </c>
    </row>
    <row r="6">
      <c r="A6" s="4">
        <f>IFERROR(__xludf.DUMMYFUNCTION("""COMPUTED_VALUE"""),44931.64583333333)</f>
        <v>44931.64583</v>
      </c>
      <c r="B6" s="5">
        <f>IFERROR(__xludf.DUMMYFUNCTION("""COMPUTED_VALUE"""),171.18)</f>
        <v>171.18</v>
      </c>
    </row>
    <row r="7">
      <c r="A7" s="4">
        <f>IFERROR(__xludf.DUMMYFUNCTION("""COMPUTED_VALUE"""),44932.64583333333)</f>
        <v>44932.64583</v>
      </c>
      <c r="B7" s="5">
        <f>IFERROR(__xludf.DUMMYFUNCTION("""COMPUTED_VALUE"""),172.35)</f>
        <v>172.35</v>
      </c>
    </row>
    <row r="8">
      <c r="A8" s="4">
        <f>IFERROR(__xludf.DUMMYFUNCTION("""COMPUTED_VALUE"""),44935.64583333333)</f>
        <v>44935.64583</v>
      </c>
      <c r="B8" s="5">
        <f>IFERROR(__xludf.DUMMYFUNCTION("""COMPUTED_VALUE"""),173.38)</f>
        <v>173.38</v>
      </c>
    </row>
    <row r="9">
      <c r="A9" s="4">
        <f>IFERROR(__xludf.DUMMYFUNCTION("""COMPUTED_VALUE"""),44936.64583333333)</f>
        <v>44936.64583</v>
      </c>
      <c r="B9" s="5">
        <f>IFERROR(__xludf.DUMMYFUNCTION("""COMPUTED_VALUE"""),173.68)</f>
        <v>173.68</v>
      </c>
    </row>
    <row r="10">
      <c r="A10" s="4">
        <f>IFERROR(__xludf.DUMMYFUNCTION("""COMPUTED_VALUE"""),44937.64583333333)</f>
        <v>44937.64583</v>
      </c>
      <c r="B10" s="5">
        <f>IFERROR(__xludf.DUMMYFUNCTION("""COMPUTED_VALUE"""),176.25)</f>
        <v>176.25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IFERROR(__xludf.DUMMYFUNCTION("""COMPUTED_VALUE"""),172.53)</f>
        <v>172.53</v>
      </c>
    </row>
    <row r="12">
      <c r="A12" s="4">
        <f>IFERROR(__xludf.DUMMYFUNCTION("""COMPUTED_VALUE"""),44939.64583333333)</f>
        <v>44939.64583</v>
      </c>
      <c r="B12" s="5">
        <f>IFERROR(__xludf.DUMMYFUNCTION("""COMPUTED_VALUE"""),175.05)</f>
        <v>175.05</v>
      </c>
    </row>
    <row r="13">
      <c r="A13" s="4">
        <f>IFERROR(__xludf.DUMMYFUNCTION("""COMPUTED_VALUE"""),44942.64583333333)</f>
        <v>44942.64583</v>
      </c>
      <c r="B13" s="5">
        <f>IFERROR(__xludf.DUMMYFUNCTION("""COMPUTED_VALUE"""),174.48)</f>
        <v>174.48</v>
      </c>
    </row>
    <row r="14">
      <c r="A14" s="4">
        <f>IFERROR(__xludf.DUMMYFUNCTION("""COMPUTED_VALUE"""),44943.64583333333)</f>
        <v>44943.64583</v>
      </c>
      <c r="B14" s="5">
        <f>IFERROR(__xludf.DUMMYFUNCTION("""COMPUTED_VALUE"""),174.2)</f>
        <v>174.2</v>
      </c>
    </row>
    <row r="15">
      <c r="A15" s="4">
        <f>IFERROR(__xludf.DUMMYFUNCTION("""COMPUTED_VALUE"""),44944.64583333333)</f>
        <v>44944.64583</v>
      </c>
      <c r="B15" s="5">
        <f>IFERROR(__xludf.DUMMYFUNCTION("""COMPUTED_VALUE"""),173.03)</f>
        <v>173.03</v>
      </c>
    </row>
    <row r="16">
      <c r="A16" s="4">
        <f>IFERROR(__xludf.DUMMYFUNCTION("""COMPUTED_VALUE"""),44945.64583333333)</f>
        <v>44945.64583</v>
      </c>
      <c r="B16" s="5">
        <f>IFERROR(__xludf.DUMMYFUNCTION("""COMPUTED_VALUE"""),174.83)</f>
        <v>174.83</v>
      </c>
    </row>
    <row r="17">
      <c r="A17" s="4">
        <f>IFERROR(__xludf.DUMMYFUNCTION("""COMPUTED_VALUE"""),44946.64583333333)</f>
        <v>44946.64583</v>
      </c>
      <c r="B17" s="5">
        <f>IFERROR(__xludf.DUMMYFUNCTION("""COMPUTED_VALUE"""),173.18)</f>
        <v>173.18</v>
      </c>
    </row>
    <row r="18">
      <c r="A18" s="4">
        <f>IFERROR(__xludf.DUMMYFUNCTION("""COMPUTED_VALUE"""),44949.64583333333)</f>
        <v>44949.64583</v>
      </c>
      <c r="B18" s="5">
        <f>IFERROR(__xludf.DUMMYFUNCTION("""COMPUTED_VALUE"""),174.8)</f>
        <v>174.8</v>
      </c>
    </row>
    <row r="19">
      <c r="A19" s="4">
        <f>IFERROR(__xludf.DUMMYFUNCTION("""COMPUTED_VALUE"""),44950.64583333333)</f>
        <v>44950.64583</v>
      </c>
      <c r="B19" s="5">
        <f>IFERROR(__xludf.DUMMYFUNCTION("""COMPUTED_VALUE"""),174.48)</f>
        <v>174.48</v>
      </c>
    </row>
    <row r="20">
      <c r="A20" s="4">
        <f>IFERROR(__xludf.DUMMYFUNCTION("""COMPUTED_VALUE"""),44951.64583333333)</f>
        <v>44951.64583</v>
      </c>
      <c r="B20" s="5">
        <f>IFERROR(__xludf.DUMMYFUNCTION("""COMPUTED_VALUE"""),173.38)</f>
        <v>173.38</v>
      </c>
    </row>
    <row r="21">
      <c r="A21" s="4">
        <f>IFERROR(__xludf.DUMMYFUNCTION("""COMPUTED_VALUE"""),44953.64583333333)</f>
        <v>44953.64583</v>
      </c>
      <c r="B21" s="5">
        <f>IFERROR(__xludf.DUMMYFUNCTION("""COMPUTED_VALUE"""),168.28)</f>
        <v>168.28</v>
      </c>
    </row>
    <row r="22">
      <c r="A22" s="4">
        <f>IFERROR(__xludf.DUMMYFUNCTION("""COMPUTED_VALUE"""),44956.64583333333)</f>
        <v>44956.64583</v>
      </c>
      <c r="B22" s="5">
        <f>IFERROR(__xludf.DUMMYFUNCTION("""COMPUTED_VALUE"""),167.55)</f>
        <v>167.55</v>
      </c>
    </row>
    <row r="23">
      <c r="A23" s="4">
        <f>IFERROR(__xludf.DUMMYFUNCTION("""COMPUTED_VALUE"""),44957.64583333333)</f>
        <v>44957.64583</v>
      </c>
      <c r="B23" s="5">
        <f>IFERROR(__xludf.DUMMYFUNCTION("""COMPUTED_VALUE"""),171.63)</f>
        <v>171.63</v>
      </c>
    </row>
    <row r="24">
      <c r="A24" s="4">
        <f>IFERROR(__xludf.DUMMYFUNCTION("""COMPUTED_VALUE"""),44958.64583333333)</f>
        <v>44958.64583</v>
      </c>
      <c r="B24" s="5">
        <f>IFERROR(__xludf.DUMMYFUNCTION("""COMPUTED_VALUE"""),167.35)</f>
        <v>167.35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IFERROR(__xludf.DUMMYFUNCTION("""COMPUTED_VALUE"""),166.1)</f>
        <v>166.1</v>
      </c>
    </row>
    <row r="26">
      <c r="A26" s="4">
        <f>IFERROR(__xludf.DUMMYFUNCTION("""COMPUTED_VALUE"""),44960.64583333333)</f>
        <v>44960.64583</v>
      </c>
      <c r="B26" s="5">
        <f>IFERROR(__xludf.DUMMYFUNCTION("""COMPUTED_VALUE"""),163.35)</f>
        <v>163.35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IFERROR(__xludf.DUMMYFUNCTION("""COMPUTED_VALUE"""),166.88)</f>
        <v>166.88</v>
      </c>
    </row>
    <row r="28">
      <c r="A28" s="4">
        <f>IFERROR(__xludf.DUMMYFUNCTION("""COMPUTED_VALUE"""),44964.64583333333)</f>
        <v>44964.64583</v>
      </c>
      <c r="B28" s="5">
        <f>IFERROR(__xludf.DUMMYFUNCTION("""COMPUTED_VALUE"""),166.08)</f>
        <v>166.08</v>
      </c>
    </row>
    <row r="29">
      <c r="A29" s="4">
        <f>IFERROR(__xludf.DUMMYFUNCTION("""COMPUTED_VALUE"""),44965.64583333333)</f>
        <v>44965.64583</v>
      </c>
      <c r="B29" s="5">
        <f>IFERROR(__xludf.DUMMYFUNCTION("""COMPUTED_VALUE"""),167.1)</f>
        <v>167.1</v>
      </c>
    </row>
    <row r="30">
      <c r="A30" s="4">
        <f>IFERROR(__xludf.DUMMYFUNCTION("""COMPUTED_VALUE"""),44966.64583333333)</f>
        <v>44966.64583</v>
      </c>
      <c r="B30" s="5">
        <f>IFERROR(__xludf.DUMMYFUNCTION("""COMPUTED_VALUE"""),166.85)</f>
        <v>166.85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IFERROR(__xludf.DUMMYFUNCTION("""COMPUTED_VALUE"""),167.0)</f>
        <v>167</v>
      </c>
    </row>
    <row r="32">
      <c r="A32" s="4">
        <f>IFERROR(__xludf.DUMMYFUNCTION("""COMPUTED_VALUE"""),44970.64583333333)</f>
        <v>44970.64583</v>
      </c>
      <c r="B32" s="5">
        <f>IFERROR(__xludf.DUMMYFUNCTION("""COMPUTED_VALUE"""),167.45)</f>
        <v>167.45</v>
      </c>
    </row>
    <row r="33">
      <c r="A33" s="4">
        <f>IFERROR(__xludf.DUMMYFUNCTION("""COMPUTED_VALUE"""),44971.64583333333)</f>
        <v>44971.64583</v>
      </c>
      <c r="B33" s="5">
        <f>IFERROR(__xludf.DUMMYFUNCTION("""COMPUTED_VALUE"""),165.58)</f>
        <v>165.58</v>
      </c>
    </row>
    <row r="34">
      <c r="A34" s="4">
        <f>IFERROR(__xludf.DUMMYFUNCTION("""COMPUTED_VALUE"""),44972.64583333333)</f>
        <v>44972.64583</v>
      </c>
      <c r="B34" s="5">
        <f>IFERROR(__xludf.DUMMYFUNCTION("""COMPUTED_VALUE"""),165.58)</f>
        <v>165.58</v>
      </c>
    </row>
    <row r="35">
      <c r="A35" s="4">
        <f>IFERROR(__xludf.DUMMYFUNCTION("""COMPUTED_VALUE"""),44973.64583333333)</f>
        <v>44973.64583</v>
      </c>
      <c r="B35" s="5">
        <f>IFERROR(__xludf.DUMMYFUNCTION("""COMPUTED_VALUE"""),162.85)</f>
        <v>162.85</v>
      </c>
    </row>
    <row r="36">
      <c r="A36" s="4">
        <f>IFERROR(__xludf.DUMMYFUNCTION("""COMPUTED_VALUE"""),44974.64583333333)</f>
        <v>44974.64583</v>
      </c>
      <c r="B36" s="5">
        <f>IFERROR(__xludf.DUMMYFUNCTION("""COMPUTED_VALUE"""),165.85)</f>
        <v>165.85</v>
      </c>
    </row>
    <row r="37">
      <c r="A37" s="4">
        <f>IFERROR(__xludf.DUMMYFUNCTION("""COMPUTED_VALUE"""),44977.64583333333)</f>
        <v>44977.64583</v>
      </c>
      <c r="B37" s="5">
        <f>IFERROR(__xludf.DUMMYFUNCTION("""COMPUTED_VALUE"""),163.07)</f>
        <v>163.07</v>
      </c>
    </row>
    <row r="38">
      <c r="A38" s="4">
        <f>IFERROR(__xludf.DUMMYFUNCTION("""COMPUTED_VALUE"""),44978.64583333333)</f>
        <v>44978.64583</v>
      </c>
      <c r="B38" s="5">
        <f>IFERROR(__xludf.DUMMYFUNCTION("""COMPUTED_VALUE"""),161.63)</f>
        <v>161.63</v>
      </c>
    </row>
    <row r="39">
      <c r="A39" s="4">
        <f>IFERROR(__xludf.DUMMYFUNCTION("""COMPUTED_VALUE"""),44979.64583333333)</f>
        <v>44979.64583</v>
      </c>
      <c r="B39" s="5">
        <f>IFERROR(__xludf.DUMMYFUNCTION("""COMPUTED_VALUE"""),160.23)</f>
        <v>160.23</v>
      </c>
    </row>
    <row r="40">
      <c r="A40" s="4">
        <f>IFERROR(__xludf.DUMMYFUNCTION("""COMPUTED_VALUE"""),44980.64583333333)</f>
        <v>44980.64583</v>
      </c>
      <c r="B40" s="5">
        <f>IFERROR(__xludf.DUMMYFUNCTION("""COMPUTED_VALUE"""),160.28)</f>
        <v>160.28</v>
      </c>
    </row>
    <row r="41">
      <c r="A41" s="4">
        <f>IFERROR(__xludf.DUMMYFUNCTION("""COMPUTED_VALUE"""),44981.64583333333)</f>
        <v>44981.64583</v>
      </c>
      <c r="B41" s="5">
        <f>IFERROR(__xludf.DUMMYFUNCTION("""COMPUTED_VALUE"""),158.78)</f>
        <v>158.78</v>
      </c>
    </row>
    <row r="42">
      <c r="A42" s="4">
        <f>IFERROR(__xludf.DUMMYFUNCTION("""COMPUTED_VALUE"""),44984.64583333333)</f>
        <v>44984.64583</v>
      </c>
      <c r="B42" s="5">
        <f>IFERROR(__xludf.DUMMYFUNCTION("""COMPUTED_VALUE"""),160.23)</f>
        <v>160.23</v>
      </c>
    </row>
    <row r="43">
      <c r="A43" s="4">
        <f>IFERROR(__xludf.DUMMYFUNCTION("""COMPUTED_VALUE"""),44985.64583333333)</f>
        <v>44985.64583</v>
      </c>
      <c r="B43" s="5">
        <f>IFERROR(__xludf.DUMMYFUNCTION("""COMPUTED_VALUE"""),158.68)</f>
        <v>158.68</v>
      </c>
    </row>
    <row r="44">
      <c r="A44" s="4">
        <f>IFERROR(__xludf.DUMMYFUNCTION("""COMPUTED_VALUE"""),44986.64583333333)</f>
        <v>44986.64583</v>
      </c>
      <c r="B44" s="5">
        <f>IFERROR(__xludf.DUMMYFUNCTION("""COMPUTED_VALUE"""),157.95)</f>
        <v>157.95</v>
      </c>
    </row>
    <row r="45">
      <c r="A45" s="4">
        <f>IFERROR(__xludf.DUMMYFUNCTION("""COMPUTED_VALUE"""),44987.64583333333)</f>
        <v>44987.64583</v>
      </c>
      <c r="B45" s="5">
        <f>IFERROR(__xludf.DUMMYFUNCTION("""COMPUTED_VALUE"""),160.53)</f>
        <v>160.53</v>
      </c>
    </row>
    <row r="46">
      <c r="A46" s="4">
        <f>IFERROR(__xludf.DUMMYFUNCTION("""COMPUTED_VALUE"""),44988.64583333333)</f>
        <v>44988.64583</v>
      </c>
      <c r="B46" s="5">
        <f>IFERROR(__xludf.DUMMYFUNCTION("""COMPUTED_VALUE"""),160.7)</f>
        <v>160.7</v>
      </c>
    </row>
    <row r="47">
      <c r="A47" s="4">
        <f>IFERROR(__xludf.DUMMYFUNCTION("""COMPUTED_VALUE"""),44991.64583333333)</f>
        <v>44991.64583</v>
      </c>
      <c r="B47" s="5">
        <f>IFERROR(__xludf.DUMMYFUNCTION("""COMPUTED_VALUE"""),162.28)</f>
        <v>162.28</v>
      </c>
    </row>
    <row r="48">
      <c r="A48" s="4">
        <f>IFERROR(__xludf.DUMMYFUNCTION("""COMPUTED_VALUE"""),44993.64583333333)</f>
        <v>44993.64583</v>
      </c>
      <c r="B48" s="5">
        <f>IFERROR(__xludf.DUMMYFUNCTION("""COMPUTED_VALUE"""),163.05)</f>
        <v>163.05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IFERROR(__xludf.DUMMYFUNCTION("""COMPUTED_VALUE"""),162.43)</f>
        <v>162.43</v>
      </c>
    </row>
    <row r="50">
      <c r="A50" s="4">
        <f>IFERROR(__xludf.DUMMYFUNCTION("""COMPUTED_VALUE"""),44995.64583333333)</f>
        <v>44995.64583</v>
      </c>
      <c r="B50" s="5">
        <f>IFERROR(__xludf.DUMMYFUNCTION("""COMPUTED_VALUE"""),163.03)</f>
        <v>163.03</v>
      </c>
    </row>
    <row r="51">
      <c r="A51" s="4">
        <f>IFERROR(__xludf.DUMMYFUNCTION("""COMPUTED_VALUE"""),44998.64583333333)</f>
        <v>44998.64583</v>
      </c>
      <c r="B51" s="5">
        <f>IFERROR(__xludf.DUMMYFUNCTION("""COMPUTED_VALUE"""),161.3)</f>
        <v>161.3</v>
      </c>
    </row>
    <row r="52">
      <c r="A52" s="4">
        <f>IFERROR(__xludf.DUMMYFUNCTION("""COMPUTED_VALUE"""),44999.64583333333)</f>
        <v>44999.64583</v>
      </c>
      <c r="B52" s="5">
        <f>IFERROR(__xludf.DUMMYFUNCTION("""COMPUTED_VALUE"""),163.1)</f>
        <v>163.1</v>
      </c>
    </row>
    <row r="53">
      <c r="A53" s="4">
        <f>IFERROR(__xludf.DUMMYFUNCTION("""COMPUTED_VALUE"""),45000.64583333333)</f>
        <v>45000.64583</v>
      </c>
      <c r="B53" s="5">
        <f>IFERROR(__xludf.DUMMYFUNCTION("""COMPUTED_VALUE"""),165.15)</f>
        <v>165.15</v>
      </c>
    </row>
    <row r="54">
      <c r="A54" s="4">
        <f>IFERROR(__xludf.DUMMYFUNCTION("""COMPUTED_VALUE"""),45001.64583333333)</f>
        <v>45001.64583</v>
      </c>
      <c r="B54" s="5">
        <f>IFERROR(__xludf.DUMMYFUNCTION("""COMPUTED_VALUE"""),175.45)</f>
        <v>175.45</v>
      </c>
    </row>
    <row r="55">
      <c r="A55" s="4">
        <f>IFERROR(__xludf.DUMMYFUNCTION("""COMPUTED_VALUE"""),45002.64583333333)</f>
        <v>45002.64583</v>
      </c>
      <c r="B55" s="5">
        <f>IFERROR(__xludf.DUMMYFUNCTION("""COMPUTED_VALUE"""),175.7)</f>
        <v>175.7</v>
      </c>
    </row>
    <row r="56">
      <c r="A56" s="4">
        <f>IFERROR(__xludf.DUMMYFUNCTION("""COMPUTED_VALUE"""),45005.64583333333)</f>
        <v>45005.64583</v>
      </c>
      <c r="B56" s="5">
        <f>IFERROR(__xludf.DUMMYFUNCTION("""COMPUTED_VALUE"""),179.83)</f>
        <v>179.83</v>
      </c>
    </row>
    <row r="57">
      <c r="A57" s="4">
        <f>IFERROR(__xludf.DUMMYFUNCTION("""COMPUTED_VALUE"""),45006.64583333333)</f>
        <v>45006.64583</v>
      </c>
      <c r="B57" s="5">
        <f>IFERROR(__xludf.DUMMYFUNCTION("""COMPUTED_VALUE"""),179.28)</f>
        <v>179.28</v>
      </c>
    </row>
    <row r="58">
      <c r="A58" s="4">
        <f>IFERROR(__xludf.DUMMYFUNCTION("""COMPUTED_VALUE"""),45007.64583333333)</f>
        <v>45007.64583</v>
      </c>
      <c r="B58" s="5">
        <f>IFERROR(__xludf.DUMMYFUNCTION("""COMPUTED_VALUE"""),175.9)</f>
        <v>175.9</v>
      </c>
    </row>
    <row r="59">
      <c r="A59" s="4">
        <f>IFERROR(__xludf.DUMMYFUNCTION("""COMPUTED_VALUE"""),45008.64583333333)</f>
        <v>45008.64583</v>
      </c>
      <c r="B59" s="5">
        <f>IFERROR(__xludf.DUMMYFUNCTION("""COMPUTED_VALUE"""),174.18)</f>
        <v>174.18</v>
      </c>
    </row>
    <row r="60">
      <c r="A60" s="4">
        <f>IFERROR(__xludf.DUMMYFUNCTION("""COMPUTED_VALUE"""),45009.64583333333)</f>
        <v>45009.64583</v>
      </c>
      <c r="B60" s="5">
        <f>IFERROR(__xludf.DUMMYFUNCTION("""COMPUTED_VALUE"""),172.7)</f>
        <v>172.7</v>
      </c>
    </row>
    <row r="61">
      <c r="A61" s="4">
        <f>IFERROR(__xludf.DUMMYFUNCTION("""COMPUTED_VALUE"""),45012.64583333333)</f>
        <v>45012.64583</v>
      </c>
      <c r="B61" s="5">
        <f>IFERROR(__xludf.DUMMYFUNCTION("""COMPUTED_VALUE"""),172.43)</f>
        <v>172.43</v>
      </c>
    </row>
    <row r="62">
      <c r="A62" s="4">
        <f>IFERROR(__xludf.DUMMYFUNCTION("""COMPUTED_VALUE"""),45013.64583333333)</f>
        <v>45013.64583</v>
      </c>
      <c r="B62" s="5">
        <f>IFERROR(__xludf.DUMMYFUNCTION("""COMPUTED_VALUE"""),169.93)</f>
        <v>169.93</v>
      </c>
    </row>
    <row r="63">
      <c r="A63" s="4">
        <f>IFERROR(__xludf.DUMMYFUNCTION("""COMPUTED_VALUE"""),45014.64583333333)</f>
        <v>45014.64583</v>
      </c>
      <c r="B63" s="5">
        <f>IFERROR(__xludf.DUMMYFUNCTION("""COMPUTED_VALUE"""),169.93)</f>
        <v>169.93</v>
      </c>
    </row>
    <row r="64">
      <c r="A64" s="4">
        <f>IFERROR(__xludf.DUMMYFUNCTION("""COMPUTED_VALUE"""),45016.64583333333)</f>
        <v>45016.64583</v>
      </c>
      <c r="B64" s="5">
        <f>IFERROR(__xludf.DUMMYFUNCTION("""COMPUTED_VALUE"""),172.15)</f>
        <v>172.15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IFERROR(__xludf.DUMMYFUNCTION("""COMPUTED_VALUE"""),164.98)</f>
        <v>164.98</v>
      </c>
    </row>
    <row r="66">
      <c r="A66" s="4">
        <f>IFERROR(__xludf.DUMMYFUNCTION("""COMPUTED_VALUE"""),45021.64583333333)</f>
        <v>45021.64583</v>
      </c>
      <c r="B66" s="5">
        <f>IFERROR(__xludf.DUMMYFUNCTION("""COMPUTED_VALUE"""),164.03)</f>
        <v>164.03</v>
      </c>
    </row>
    <row r="67">
      <c r="A67" s="4">
        <f>IFERROR(__xludf.DUMMYFUNCTION("""COMPUTED_VALUE"""),45022.64583333333)</f>
        <v>45022.64583</v>
      </c>
      <c r="B67" s="5">
        <f>IFERROR(__xludf.DUMMYFUNCTION("""COMPUTED_VALUE"""),166.0)</f>
        <v>166</v>
      </c>
    </row>
    <row r="68">
      <c r="A68" s="4">
        <f>IFERROR(__xludf.DUMMYFUNCTION("""COMPUTED_VALUE"""),45026.64583333333)</f>
        <v>45026.64583</v>
      </c>
      <c r="B68" s="5">
        <f>IFERROR(__xludf.DUMMYFUNCTION("""COMPUTED_VALUE"""),167.9)</f>
        <v>167.9</v>
      </c>
    </row>
    <row r="69">
      <c r="A69" s="4">
        <f>IFERROR(__xludf.DUMMYFUNCTION("""COMPUTED_VALUE"""),45027.64583333333)</f>
        <v>45027.64583</v>
      </c>
      <c r="B69" s="5">
        <f>IFERROR(__xludf.DUMMYFUNCTION("""COMPUTED_VALUE"""),169.55)</f>
        <v>169.55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IFERROR(__xludf.DUMMYFUNCTION("""COMPUTED_VALUE"""),168.65)</f>
        <v>168.65</v>
      </c>
    </row>
    <row r="71">
      <c r="A71" s="4">
        <f>IFERROR(__xludf.DUMMYFUNCTION("""COMPUTED_VALUE"""),45029.64583333333)</f>
        <v>45029.64583</v>
      </c>
      <c r="B71" s="5">
        <f>IFERROR(__xludf.DUMMYFUNCTION("""COMPUTED_VALUE"""),166.13)</f>
        <v>166.13</v>
      </c>
    </row>
    <row r="72">
      <c r="A72" s="4">
        <f>IFERROR(__xludf.DUMMYFUNCTION("""COMPUTED_VALUE"""),45033.64583333333)</f>
        <v>45033.64583</v>
      </c>
      <c r="B72" s="5">
        <f>IFERROR(__xludf.DUMMYFUNCTION("""COMPUTED_VALUE"""),167.85)</f>
        <v>167.85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IFERROR(__xludf.DUMMYFUNCTION("""COMPUTED_VALUE"""),167.4)</f>
        <v>167.4</v>
      </c>
    </row>
    <row r="74">
      <c r="A74" s="4">
        <f>IFERROR(__xludf.DUMMYFUNCTION("""COMPUTED_VALUE"""),45035.64583333333)</f>
        <v>45035.64583</v>
      </c>
      <c r="B74" s="5">
        <f>IFERROR(__xludf.DUMMYFUNCTION("""COMPUTED_VALUE"""),171.0)</f>
        <v>171</v>
      </c>
    </row>
    <row r="75">
      <c r="A75" s="4">
        <f>IFERROR(__xludf.DUMMYFUNCTION("""COMPUTED_VALUE"""),45036.64583333333)</f>
        <v>45036.64583</v>
      </c>
      <c r="B75" s="5">
        <f>IFERROR(__xludf.DUMMYFUNCTION("""COMPUTED_VALUE"""),171.85)</f>
        <v>171.85</v>
      </c>
    </row>
    <row r="76">
      <c r="A76" s="4">
        <f>IFERROR(__xludf.DUMMYFUNCTION("""COMPUTED_VALUE"""),45037.64583333333)</f>
        <v>45037.64583</v>
      </c>
      <c r="B76" s="5">
        <f>IFERROR(__xludf.DUMMYFUNCTION("""COMPUTED_VALUE"""),173.1)</f>
        <v>173.1</v>
      </c>
    </row>
    <row r="77">
      <c r="A77" s="4">
        <f>IFERROR(__xludf.DUMMYFUNCTION("""COMPUTED_VALUE"""),45040.64583333333)</f>
        <v>45040.64583</v>
      </c>
      <c r="B77" s="5">
        <f>IFERROR(__xludf.DUMMYFUNCTION("""COMPUTED_VALUE"""),173.6)</f>
        <v>173.6</v>
      </c>
    </row>
    <row r="78">
      <c r="A78" s="4">
        <f>IFERROR(__xludf.DUMMYFUNCTION("""COMPUTED_VALUE"""),45041.64583333333)</f>
        <v>45041.64583</v>
      </c>
      <c r="B78" s="5">
        <f>IFERROR(__xludf.DUMMYFUNCTION("""COMPUTED_VALUE"""),173.75)</f>
        <v>173.75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IFERROR(__xludf.DUMMYFUNCTION("""COMPUTED_VALUE"""),174.5)</f>
        <v>174.5</v>
      </c>
    </row>
    <row r="80">
      <c r="A80" s="4">
        <f>IFERROR(__xludf.DUMMYFUNCTION("""COMPUTED_VALUE"""),45043.64583333333)</f>
        <v>45043.64583</v>
      </c>
      <c r="B80" s="5">
        <f>IFERROR(__xludf.DUMMYFUNCTION("""COMPUTED_VALUE"""),177.83)</f>
        <v>177.83</v>
      </c>
    </row>
    <row r="81">
      <c r="A81" s="4">
        <f>IFERROR(__xludf.DUMMYFUNCTION("""COMPUTED_VALUE"""),45044.64583333333)</f>
        <v>45044.64583</v>
      </c>
      <c r="B81" s="5">
        <f>IFERROR(__xludf.DUMMYFUNCTION("""COMPUTED_VALUE"""),178.8)</f>
        <v>178.8</v>
      </c>
    </row>
    <row r="82">
      <c r="A82" s="4">
        <f>IFERROR(__xludf.DUMMYFUNCTION("""COMPUTED_VALUE"""),45048.64583333333)</f>
        <v>45048.64583</v>
      </c>
      <c r="B82" s="5">
        <f>IFERROR(__xludf.DUMMYFUNCTION("""COMPUTED_VALUE"""),180.55)</f>
        <v>180.55</v>
      </c>
    </row>
    <row r="83">
      <c r="A83" s="4">
        <f>IFERROR(__xludf.DUMMYFUNCTION("""COMPUTED_VALUE"""),45049.64583333333)</f>
        <v>45049.64583</v>
      </c>
      <c r="B83" s="5">
        <f>IFERROR(__xludf.DUMMYFUNCTION("""COMPUTED_VALUE"""),180.4)</f>
        <v>180.4</v>
      </c>
    </row>
    <row r="84">
      <c r="A84" s="4">
        <f>IFERROR(__xludf.DUMMYFUNCTION("""COMPUTED_VALUE"""),45050.64583333333)</f>
        <v>45050.64583</v>
      </c>
      <c r="B84" s="5">
        <f>IFERROR(__xludf.DUMMYFUNCTION("""COMPUTED_VALUE"""),184.18)</f>
        <v>184.18</v>
      </c>
    </row>
    <row r="85">
      <c r="A85" s="4">
        <f>IFERROR(__xludf.DUMMYFUNCTION("""COMPUTED_VALUE"""),45051.64583333333)</f>
        <v>45051.64583</v>
      </c>
      <c r="B85" s="5">
        <f>IFERROR(__xludf.DUMMYFUNCTION("""COMPUTED_VALUE"""),182.73)</f>
        <v>182.73</v>
      </c>
    </row>
    <row r="86">
      <c r="A86" s="4">
        <f>IFERROR(__xludf.DUMMYFUNCTION("""COMPUTED_VALUE"""),45054.64583333333)</f>
        <v>45054.64583</v>
      </c>
      <c r="B86" s="5">
        <f>IFERROR(__xludf.DUMMYFUNCTION("""COMPUTED_VALUE"""),183.85)</f>
        <v>183.85</v>
      </c>
    </row>
    <row r="87">
      <c r="A87" s="4">
        <f>IFERROR(__xludf.DUMMYFUNCTION("""COMPUTED_VALUE"""),45055.64583333333)</f>
        <v>45055.64583</v>
      </c>
      <c r="B87" s="5">
        <f>IFERROR(__xludf.DUMMYFUNCTION("""COMPUTED_VALUE"""),183.53)</f>
        <v>183.53</v>
      </c>
    </row>
    <row r="88">
      <c r="A88" s="4">
        <f>IFERROR(__xludf.DUMMYFUNCTION("""COMPUTED_VALUE"""),45056.64583333333)</f>
        <v>45056.64583</v>
      </c>
      <c r="B88" s="5">
        <f>IFERROR(__xludf.DUMMYFUNCTION("""COMPUTED_VALUE"""),186.08)</f>
        <v>186.08</v>
      </c>
    </row>
    <row r="89">
      <c r="A89" s="4">
        <f>IFERROR(__xludf.DUMMYFUNCTION("""COMPUTED_VALUE"""),45057.64583333333)</f>
        <v>45057.64583</v>
      </c>
      <c r="B89" s="5">
        <f>IFERROR(__xludf.DUMMYFUNCTION("""COMPUTED_VALUE"""),186.28)</f>
        <v>186.28</v>
      </c>
    </row>
    <row r="90">
      <c r="A90" s="4">
        <f>IFERROR(__xludf.DUMMYFUNCTION("""COMPUTED_VALUE"""),45058.64583333333)</f>
        <v>45058.64583</v>
      </c>
      <c r="B90" s="5">
        <f>IFERROR(__xludf.DUMMYFUNCTION("""COMPUTED_VALUE"""),180.95)</f>
        <v>180.95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IFERROR(__xludf.DUMMYFUNCTION("""COMPUTED_VALUE"""),178.5)</f>
        <v>178.5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IFERROR(__xludf.DUMMYFUNCTION("""COMPUTED_VALUE"""),181.15)</f>
        <v>181.15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IFERROR(__xludf.DUMMYFUNCTION("""COMPUTED_VALUE"""),182.38)</f>
        <v>182.38</v>
      </c>
    </row>
    <row r="94">
      <c r="A94" s="4">
        <f>IFERROR(__xludf.DUMMYFUNCTION("""COMPUTED_VALUE"""),45064.64583333333)</f>
        <v>45064.64583</v>
      </c>
      <c r="B94" s="5">
        <f>IFERROR(__xludf.DUMMYFUNCTION("""COMPUTED_VALUE"""),180.35)</f>
        <v>180.35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IFERROR(__xludf.DUMMYFUNCTION("""COMPUTED_VALUE"""),180.15)</f>
        <v>180.15</v>
      </c>
    </row>
    <row r="96">
      <c r="A96" s="4">
        <f>IFERROR(__xludf.DUMMYFUNCTION("""COMPUTED_VALUE"""),45068.64583333333)</f>
        <v>45068.64583</v>
      </c>
      <c r="B96" s="5">
        <f>IFERROR(__xludf.DUMMYFUNCTION("""COMPUTED_VALUE"""),180.8)</f>
        <v>180.8</v>
      </c>
    </row>
    <row r="97">
      <c r="A97" s="4">
        <f>IFERROR(__xludf.DUMMYFUNCTION("""COMPUTED_VALUE"""),45069.64583333333)</f>
        <v>45069.64583</v>
      </c>
      <c r="B97" s="5">
        <f>IFERROR(__xludf.DUMMYFUNCTION("""COMPUTED_VALUE"""),183.3)</f>
        <v>183.3</v>
      </c>
    </row>
    <row r="98">
      <c r="A98" s="4">
        <f>IFERROR(__xludf.DUMMYFUNCTION("""COMPUTED_VALUE"""),45070.64583333333)</f>
        <v>45070.64583</v>
      </c>
      <c r="B98" s="5">
        <f>IFERROR(__xludf.DUMMYFUNCTION("""COMPUTED_VALUE"""),181.65)</f>
        <v>181.65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IFERROR(__xludf.DUMMYFUNCTION("""COMPUTED_VALUE"""),181.65)</f>
        <v>181.65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IFERROR(__xludf.DUMMYFUNCTION("""COMPUTED_VALUE"""),182.15)</f>
        <v>182.15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IFERROR(__xludf.DUMMYFUNCTION("""COMPUTED_VALUE"""),180.85)</f>
        <v>180.85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IFERROR(__xludf.DUMMYFUNCTION("""COMPUTED_VALUE"""),180.2)</f>
        <v>180.2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IFERROR(__xludf.DUMMYFUNCTION("""COMPUTED_VALUE"""),181.75)</f>
        <v>181.75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IFERROR(__xludf.DUMMYFUNCTION("""COMPUTED_VALUE"""),182.28)</f>
        <v>182.28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IFERROR(__xludf.DUMMYFUNCTION("""COMPUTED_VALUE"""),180.03)</f>
        <v>180.03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IFERROR(__xludf.DUMMYFUNCTION("""COMPUTED_VALUE"""),178.4)</f>
        <v>178.4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IFERROR(__xludf.DUMMYFUNCTION("""COMPUTED_VALUE"""),178.08)</f>
        <v>178.08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IFERROR(__xludf.DUMMYFUNCTION("""COMPUTED_VALUE"""),184.05)</f>
        <v>184.05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IFERROR(__xludf.DUMMYFUNCTION("""COMPUTED_VALUE"""),180.55)</f>
        <v>180.55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IFERROR(__xludf.DUMMYFUNCTION("""COMPUTED_VALUE"""),179.73)</f>
        <v>179.73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IFERROR(__xludf.DUMMYFUNCTION("""COMPUTED_VALUE"""),185.83)</f>
        <v>185.83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IFERROR(__xludf.DUMMYFUNCTION("""COMPUTED_VALUE"""),186.8)</f>
        <v>186.8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IFERROR(__xludf.DUMMYFUNCTION("""COMPUTED_VALUE"""),186.78)</f>
        <v>186.78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IFERROR(__xludf.DUMMYFUNCTION("""COMPUTED_VALUE"""),189.45)</f>
        <v>189.45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IFERROR(__xludf.DUMMYFUNCTION("""COMPUTED_VALUE"""),188.4)</f>
        <v>188.4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IFERROR(__xludf.DUMMYFUNCTION("""COMPUTED_VALUE"""),187.38)</f>
        <v>187.38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IFERROR(__xludf.DUMMYFUNCTION("""COMPUTED_VALUE"""),186.23)</f>
        <v>186.23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IFERROR(__xludf.DUMMYFUNCTION("""COMPUTED_VALUE"""),186.4)</f>
        <v>186.4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IFERROR(__xludf.DUMMYFUNCTION("""COMPUTED_VALUE"""),186.7)</f>
        <v>186.7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IFERROR(__xludf.DUMMYFUNCTION("""COMPUTED_VALUE"""),179.8)</f>
        <v>179.8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IFERROR(__xludf.DUMMYFUNCTION("""COMPUTED_VALUE"""),179.15)</f>
        <v>179.15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IFERROR(__xludf.DUMMYFUNCTION("""COMPUTED_VALUE"""),180.18)</f>
        <v>180.18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IFERROR(__xludf.DUMMYFUNCTION("""COMPUTED_VALUE"""),182.7)</f>
        <v>182.7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IFERROR(__xludf.DUMMYFUNCTION("""COMPUTED_VALUE"""),182.35)</f>
        <v>182.35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IFERROR(__xludf.DUMMYFUNCTION("""COMPUTED_VALUE"""),187.65)</f>
        <v>187.65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IFERROR(__xludf.DUMMYFUNCTION("""COMPUTED_VALUE"""),188.33)</f>
        <v>188.33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IFERROR(__xludf.DUMMYFUNCTION("""COMPUTED_VALUE"""),193.28)</f>
        <v>193.28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IFERROR(__xludf.DUMMYFUNCTION("""COMPUTED_VALUE"""),196.65)</f>
        <v>196.65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IFERROR(__xludf.DUMMYFUNCTION("""COMPUTED_VALUE"""),195.83)</f>
        <v>195.83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IFERROR(__xludf.DUMMYFUNCTION("""COMPUTED_VALUE"""),193.1)</f>
        <v>193.1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IFERROR(__xludf.DUMMYFUNCTION("""COMPUTED_VALUE"""),195.45)</f>
        <v>195.45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IFERROR(__xludf.DUMMYFUNCTION("""COMPUTED_VALUE"""),193.1)</f>
        <v>193.1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IFERROR(__xludf.DUMMYFUNCTION("""COMPUTED_VALUE"""),189.78)</f>
        <v>189.78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IFERROR(__xludf.DUMMYFUNCTION("""COMPUTED_VALUE"""),189.78)</f>
        <v>189.78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IFERROR(__xludf.DUMMYFUNCTION("""COMPUTED_VALUE"""),190.88)</f>
        <v>190.88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IFERROR(__xludf.DUMMYFUNCTION("""COMPUTED_VALUE"""),189.48)</f>
        <v>189.48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IFERROR(__xludf.DUMMYFUNCTION("""COMPUTED_VALUE"""),192.28)</f>
        <v>192.28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IFERROR(__xludf.DUMMYFUNCTION("""COMPUTED_VALUE"""),193.98)</f>
        <v>193.98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IFERROR(__xludf.DUMMYFUNCTION("""COMPUTED_VALUE"""),195.33)</f>
        <v>195.33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IFERROR(__xludf.DUMMYFUNCTION("""COMPUTED_VALUE"""),194.78)</f>
        <v>194.78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IFERROR(__xludf.DUMMYFUNCTION("""COMPUTED_VALUE"""),193.2)</f>
        <v>193.2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IFERROR(__xludf.DUMMYFUNCTION("""COMPUTED_VALUE"""),193.6)</f>
        <v>193.6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IFERROR(__xludf.DUMMYFUNCTION("""COMPUTED_VALUE"""),189.63)</f>
        <v>189.63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IFERROR(__xludf.DUMMYFUNCTION("""COMPUTED_VALUE"""),186.73)</f>
        <v>186.73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IFERROR(__xludf.DUMMYFUNCTION("""COMPUTED_VALUE"""),188.75)</f>
        <v>188.75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IFERROR(__xludf.DUMMYFUNCTION("""COMPUTED_VALUE"""),188.75)</f>
        <v>188.75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IFERROR(__xludf.DUMMYFUNCTION("""COMPUTED_VALUE"""),184.55)</f>
        <v>184.55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IFERROR(__xludf.DUMMYFUNCTION("""COMPUTED_VALUE"""),184.0)</f>
        <v>184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IFERROR(__xludf.DUMMYFUNCTION("""COMPUTED_VALUE"""),180.2)</f>
        <v>180.2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IFERROR(__xludf.DUMMYFUNCTION("""COMPUTED_VALUE"""),180.33)</f>
        <v>180.33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IFERROR(__xludf.DUMMYFUNCTION("""COMPUTED_VALUE"""),178.93)</f>
        <v>178.93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IFERROR(__xludf.DUMMYFUNCTION("""COMPUTED_VALUE"""),180.18)</f>
        <v>180.18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IFERROR(__xludf.DUMMYFUNCTION("""COMPUTED_VALUE"""),181.33)</f>
        <v>181.33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IFERROR(__xludf.DUMMYFUNCTION("""COMPUTED_VALUE"""),178.78)</f>
        <v>178.78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IFERROR(__xludf.DUMMYFUNCTION("""COMPUTED_VALUE"""),178.28)</f>
        <v>178.28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IFERROR(__xludf.DUMMYFUNCTION("""COMPUTED_VALUE"""),178.95)</f>
        <v>178.95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IFERROR(__xludf.DUMMYFUNCTION("""COMPUTED_VALUE"""),178.48)</f>
        <v>178.48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IFERROR(__xludf.DUMMYFUNCTION("""COMPUTED_VALUE"""),176.45)</f>
        <v>176.45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IFERROR(__xludf.DUMMYFUNCTION("""COMPUTED_VALUE"""),176.03)</f>
        <v>176.03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IFERROR(__xludf.DUMMYFUNCTION("""COMPUTED_VALUE"""),173.45)</f>
        <v>173.45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IFERROR(__xludf.DUMMYFUNCTION("""COMPUTED_VALUE"""),172.4)</f>
        <v>172.4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IFERROR(__xludf.DUMMYFUNCTION("""COMPUTED_VALUE"""),175.63)</f>
        <v>175.63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IFERROR(__xludf.DUMMYFUNCTION("""COMPUTED_VALUE"""),175.13)</f>
        <v>175.13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IFERROR(__xludf.DUMMYFUNCTION("""COMPUTED_VALUE"""),177.65)</f>
        <v>177.65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IFERROR(__xludf.DUMMYFUNCTION("""COMPUTED_VALUE"""),178.4)</f>
        <v>178.4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IFERROR(__xludf.DUMMYFUNCTION("""COMPUTED_VALUE"""),175.98)</f>
        <v>175.98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IFERROR(__xludf.DUMMYFUNCTION("""COMPUTED_VALUE"""),170.28)</f>
        <v>170.28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IFERROR(__xludf.DUMMYFUNCTION("""COMPUTED_VALUE"""),172.1)</f>
        <v>172.1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IFERROR(__xludf.DUMMYFUNCTION("""COMPUTED_VALUE"""),172.35)</f>
        <v>172.35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IFERROR(__xludf.DUMMYFUNCTION("""COMPUTED_VALUE"""),175.1)</f>
        <v>175.1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IFERROR(__xludf.DUMMYFUNCTION("""COMPUTED_VALUE"""),176.58)</f>
        <v>176.58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IFERROR(__xludf.DUMMYFUNCTION("""COMPUTED_VALUE"""),177.3)</f>
        <v>177.3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IFERROR(__xludf.DUMMYFUNCTION("""COMPUTED_VALUE"""),180.98)</f>
        <v>180.98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IFERROR(__xludf.DUMMYFUNCTION("""COMPUTED_VALUE"""),181.88)</f>
        <v>181.88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IFERROR(__xludf.DUMMYFUNCTION("""COMPUTED_VALUE"""),174.2)</f>
        <v>174.2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IFERROR(__xludf.DUMMYFUNCTION("""COMPUTED_VALUE"""),177.8)</f>
        <v>177.8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IFERROR(__xludf.DUMMYFUNCTION("""COMPUTED_VALUE"""),179.38)</f>
        <v>179.38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IFERROR(__xludf.DUMMYFUNCTION("""COMPUTED_VALUE"""),176.13)</f>
        <v>176.13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IFERROR(__xludf.DUMMYFUNCTION("""COMPUTED_VALUE"""),180.18)</f>
        <v>180.18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IFERROR(__xludf.DUMMYFUNCTION("""COMPUTED_VALUE"""),176.28)</f>
        <v>176.28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IFERROR(__xludf.DUMMYFUNCTION("""COMPUTED_VALUE"""),177.63)</f>
        <v>177.63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IFERROR(__xludf.DUMMYFUNCTION("""COMPUTED_VALUE"""),175.98)</f>
        <v>175.98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IFERROR(__xludf.DUMMYFUNCTION("""COMPUTED_VALUE"""),175.95)</f>
        <v>175.95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IFERROR(__xludf.DUMMYFUNCTION("""COMPUTED_VALUE"""),175.83)</f>
        <v>175.83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IFERROR(__xludf.DUMMYFUNCTION("""COMPUTED_VALUE"""),174.5)</f>
        <v>174.5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IFERROR(__xludf.DUMMYFUNCTION("""COMPUTED_VALUE"""),171.98)</f>
        <v>171.98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IFERROR(__xludf.DUMMYFUNCTION("""COMPUTED_VALUE"""),173.3)</f>
        <v>173.3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IFERROR(__xludf.DUMMYFUNCTION("""COMPUTED_VALUE"""),170.68)</f>
        <v>170.68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IFERROR(__xludf.DUMMYFUNCTION("""COMPUTED_VALUE"""),170.68)</f>
        <v>170.68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IFERROR(__xludf.DUMMYFUNCTION("""COMPUTED_VALUE"""),172.23)</f>
        <v>172.23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IFERROR(__xludf.DUMMYFUNCTION("""COMPUTED_VALUE"""),173.6)</f>
        <v>173.6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IFERROR(__xludf.DUMMYFUNCTION("""COMPUTED_VALUE"""),170.0)</f>
        <v>170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IFERROR(__xludf.DUMMYFUNCTION("""COMPUTED_VALUE"""),170.2)</f>
        <v>170.2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IFERROR(__xludf.DUMMYFUNCTION("""COMPUTED_VALUE"""),171.28)</f>
        <v>171.28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IFERROR(__xludf.DUMMYFUNCTION("""COMPUTED_VALUE"""),174.35)</f>
        <v>174.35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IFERROR(__xludf.DUMMYFUNCTION("""COMPUTED_VALUE"""),173.85)</f>
        <v>173.85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IFERROR(__xludf.DUMMYFUNCTION("""COMPUTED_VALUE"""),173.63)</f>
        <v>173.63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IFERROR(__xludf.DUMMYFUNCTION("""COMPUTED_VALUE"""),177.35)</f>
        <v>177.35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IFERROR(__xludf.DUMMYFUNCTION("""COMPUTED_VALUE"""),175.1)</f>
        <v>175.1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IFERROR(__xludf.DUMMYFUNCTION("""COMPUTED_VALUE"""),176.85)</f>
        <v>176.85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IFERROR(__xludf.DUMMYFUNCTION("""COMPUTED_VALUE"""),173.2)</f>
        <v>173.2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IFERROR(__xludf.DUMMYFUNCTION("""COMPUTED_VALUE"""),171.4)</f>
        <v>171.4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IFERROR(__xludf.DUMMYFUNCTION("""COMPUTED_VALUE"""),169.98)</f>
        <v>169.98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IFERROR(__xludf.DUMMYFUNCTION("""COMPUTED_VALUE"""),167.5)</f>
        <v>167.5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IFERROR(__xludf.DUMMYFUNCTION("""COMPUTED_VALUE"""),167.48)</f>
        <v>167.48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IFERROR(__xludf.DUMMYFUNCTION("""COMPUTED_VALUE"""),173.45)</f>
        <v>173.45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IFERROR(__xludf.DUMMYFUNCTION("""COMPUTED_VALUE"""),174.63)</f>
        <v>174.63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IFERROR(__xludf.DUMMYFUNCTION("""COMPUTED_VALUE"""),178.45)</f>
        <v>178.45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IFERROR(__xludf.DUMMYFUNCTION("""COMPUTED_VALUE"""),180.28)</f>
        <v>180.28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IFERROR(__xludf.DUMMYFUNCTION("""COMPUTED_VALUE"""),180.75)</f>
        <v>180.75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IFERROR(__xludf.DUMMYFUNCTION("""COMPUTED_VALUE"""),183.13)</f>
        <v>183.13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IFERROR(__xludf.DUMMYFUNCTION("""COMPUTED_VALUE"""),186.4)</f>
        <v>186.4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IFERROR(__xludf.DUMMYFUNCTION("""COMPUTED_VALUE"""),192.1)</f>
        <v>192.1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IFERROR(__xludf.DUMMYFUNCTION("""COMPUTED_VALUE"""),191.78)</f>
        <v>191.78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IFERROR(__xludf.DUMMYFUNCTION("""COMPUTED_VALUE"""),192.03)</f>
        <v>192.03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IFERROR(__xludf.DUMMYFUNCTION("""COMPUTED_VALUE"""),193.55)</f>
        <v>193.55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IFERROR(__xludf.DUMMYFUNCTION("""COMPUTED_VALUE"""),196.28)</f>
        <v>196.28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IFERROR(__xludf.DUMMYFUNCTION("""COMPUTED_VALUE"""),199.33)</f>
        <v>199.33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IFERROR(__xludf.DUMMYFUNCTION("""COMPUTED_VALUE"""),195.13)</f>
        <v>195.13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IFERROR(__xludf.DUMMYFUNCTION("""COMPUTED_VALUE"""),196.0)</f>
        <v>196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IFERROR(__xludf.DUMMYFUNCTION("""COMPUTED_VALUE"""),194.0)</f>
        <v>194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IFERROR(__xludf.DUMMYFUNCTION("""COMPUTED_VALUE"""),201.05)</f>
        <v>201.05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IFERROR(__xludf.DUMMYFUNCTION("""COMPUTED_VALUE"""),205.65)</f>
        <v>205.65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IFERROR(__xludf.DUMMYFUNCTION("""COMPUTED_VALUE"""),205.3)</f>
        <v>205.3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IFERROR(__xludf.DUMMYFUNCTION("""COMPUTED_VALUE"""),212.25)</f>
        <v>212.25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IFERROR(__xludf.DUMMYFUNCTION("""COMPUTED_VALUE"""),214.33)</f>
        <v>214.33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IFERROR(__xludf.DUMMYFUNCTION("""COMPUTED_VALUE"""),217.85)</f>
        <v>217.85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IFERROR(__xludf.DUMMYFUNCTION("""COMPUTED_VALUE"""),219.0)</f>
        <v>219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IFERROR(__xludf.DUMMYFUNCTION("""COMPUTED_VALUE"""),230.75)</f>
        <v>230.75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IFERROR(__xludf.DUMMYFUNCTION("""COMPUTED_VALUE"""),236.1)</f>
        <v>236.1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IFERROR(__xludf.DUMMYFUNCTION("""COMPUTED_VALUE"""),236.43)</f>
        <v>236.43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IFERROR(__xludf.DUMMYFUNCTION("""COMPUTED_VALUE"""),237.35)</f>
        <v>237.35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IFERROR(__xludf.DUMMYFUNCTION("""COMPUTED_VALUE"""),235.23)</f>
        <v>235.23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IFERROR(__xludf.DUMMYFUNCTION("""COMPUTED_VALUE"""),232.75)</f>
        <v>232.75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IFERROR(__xludf.DUMMYFUNCTION("""COMPUTED_VALUE"""),223.78)</f>
        <v>223.78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IFERROR(__xludf.DUMMYFUNCTION("""COMPUTED_VALUE"""),223.75)</f>
        <v>223.75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IFERROR(__xludf.DUMMYFUNCTION("""COMPUTED_VALUE"""),222.85)</f>
        <v>222.85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IFERROR(__xludf.DUMMYFUNCTION("""COMPUTED_VALUE"""),224.5)</f>
        <v>224.5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IFERROR(__xludf.DUMMYFUNCTION("""COMPUTED_VALUE"""),223.63)</f>
        <v>223.63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IFERROR(__xludf.DUMMYFUNCTION("""COMPUTED_VALUE"""),224.88)</f>
        <v>224.88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IFERROR(__xludf.DUMMYFUNCTION("""COMPUTED_VALUE"""),219.73)</f>
        <v>219.73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IFERROR(__xludf.DUMMYFUNCTION("""COMPUTED_VALUE"""),224.78)</f>
        <v>224.78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IFERROR(__xludf.DUMMYFUNCTION("""COMPUTED_VALUE"""),223.33)</f>
        <v>223.33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IFERROR(__xludf.DUMMYFUNCTION("""COMPUTED_VALUE"""),225.8)</f>
        <v>225.8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IFERROR(__xludf.DUMMYFUNCTION("""COMPUTED_VALUE"""),227.35)</f>
        <v>227.35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IFERROR(__xludf.DUMMYFUNCTION("""COMPUTED_VALUE"""),232.9)</f>
        <v>232.9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IFERROR(__xludf.DUMMYFUNCTION("""COMPUTED_VALUE"""),225.33)</f>
        <v>225.33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IFERROR(__xludf.DUMMYFUNCTION("""COMPUTED_VALUE"""),226.03)</f>
        <v>226.03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IFERROR(__xludf.DUMMYFUNCTION("""COMPUTED_VALUE"""),228.13)</f>
        <v>228.13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IFERROR(__xludf.DUMMYFUNCTION("""COMPUTED_VALUE"""),230.53)</f>
        <v>230.53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IFERROR(__xludf.DUMMYFUNCTION("""COMPUTED_VALUE"""),226.33)</f>
        <v>226.33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IFERROR(__xludf.DUMMYFUNCTION("""COMPUTED_VALUE"""),226.55)</f>
        <v>226.55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IFERROR(__xludf.DUMMYFUNCTION("""COMPUTED_VALUE"""),227.5)</f>
        <v>227.5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IFERROR(__xludf.DUMMYFUNCTION("""COMPUTED_VALUE"""),229.98)</f>
        <v>229.98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IFERROR(__xludf.DUMMYFUNCTION("""COMPUTED_VALUE"""),225.63)</f>
        <v>225.63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IFERROR(__xludf.DUMMYFUNCTION("""COMPUTED_VALUE"""),229.35)</f>
        <v>229.35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IFERROR(__xludf.DUMMYFUNCTION("""COMPUTED_VALUE"""),229.13)</f>
        <v>229.13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IFERROR(__xludf.DUMMYFUNCTION("""COMPUTED_VALUE"""),229.98)</f>
        <v>229.98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IFERROR(__xludf.DUMMYFUNCTION("""COMPUTED_VALUE"""),236.43)</f>
        <v>236.43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IFERROR(__xludf.DUMMYFUNCTION("""COMPUTED_VALUE"""),235.83)</f>
        <v>235.83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IFERROR(__xludf.DUMMYFUNCTION("""COMPUTED_VALUE"""),236.6)</f>
        <v>236.6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IFERROR(__xludf.DUMMYFUNCTION("""COMPUTED_VALUE"""),240.48)</f>
        <v>240.48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IFERROR(__xludf.DUMMYFUNCTION("""COMPUTED_VALUE"""),231.53)</f>
        <v>231.53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IFERROR(__xludf.DUMMYFUNCTION("""COMPUTED_VALUE"""),238.58)</f>
        <v>238.58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IFERROR(__xludf.DUMMYFUNCTION("""COMPUTED_VALUE"""),237.2)</f>
        <v>237.2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IFERROR(__xludf.DUMMYFUNCTION("""COMPUTED_VALUE"""),246.33)</f>
        <v>246.33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IFERROR(__xludf.DUMMYFUNCTION("""COMPUTED_VALUE"""),252.1)</f>
        <v>252.1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IFERROR(__xludf.DUMMYFUNCTION("""COMPUTED_VALUE"""),251.18)</f>
        <v>251.18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IFERROR(__xludf.DUMMYFUNCTION("""COMPUTED_VALUE"""),254.23)</f>
        <v>254.23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IFERROR(__xludf.DUMMYFUNCTION("""COMPUTED_VALUE"""),279.18)</f>
        <v>279.18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IFERROR(__xludf.DUMMYFUNCTION("""COMPUTED_VALUE"""),287.38)</f>
        <v>287.38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IFERROR(__xludf.DUMMYFUNCTION("""COMPUTED_VALUE"""),304.65)</f>
        <v>304.65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IFERROR(__xludf.DUMMYFUNCTION("""COMPUTED_VALUE"""),301.02)</f>
        <v>301.02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IFERROR(__xludf.DUMMYFUNCTION("""COMPUTED_VALUE"""),310.25)</f>
        <v>310.25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IFERROR(__xludf.DUMMYFUNCTION("""COMPUTED_VALUE"""),307.15)</f>
        <v>307.15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IFERROR(__xludf.DUMMYFUNCTION("""COMPUTED_VALUE"""),295.23)</f>
        <v>295.23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IFERROR(__xludf.DUMMYFUNCTION("""COMPUTED_VALUE"""),292.15)</f>
        <v>292.15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IFERROR(__xludf.DUMMYFUNCTION("""COMPUTED_VALUE"""),311.83)</f>
        <v>311.83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IFERROR(__xludf.DUMMYFUNCTION("""COMPUTED_VALUE"""),326.38)</f>
        <v>326.38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IFERROR(__xludf.DUMMYFUNCTION("""COMPUTED_VALUE"""),327.3)</f>
        <v>327.3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IFERROR(__xludf.DUMMYFUNCTION("""COMPUTED_VALUE"""),326.27)</f>
        <v>326.27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IFERROR(__xludf.DUMMYFUNCTION("""COMPUTED_VALUE"""),328.8)</f>
        <v>328.8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IFERROR(__xludf.DUMMYFUNCTION("""COMPUTED_VALUE"""),316.6)</f>
        <v>316.6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IFERROR(__xludf.DUMMYFUNCTION("""COMPUTED_VALUE"""),312.95)</f>
        <v>312.95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IFERROR(__xludf.DUMMYFUNCTION("""COMPUTED_VALUE"""),308.98)</f>
        <v>308.98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IFERROR(__xludf.DUMMYFUNCTION("""COMPUTED_VALUE"""),313.58)</f>
        <v>313.58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IFERROR(__xludf.DUMMYFUNCTION("""COMPUTED_VALUE"""),312.52)</f>
        <v>312.52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IFERROR(__xludf.DUMMYFUNCTION("""COMPUTED_VALUE"""),304.65)</f>
        <v>304.65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IFERROR(__xludf.DUMMYFUNCTION("""COMPUTED_VALUE"""),301.93)</f>
        <v>301.93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IFERROR(__xludf.DUMMYFUNCTION("""COMPUTED_VALUE"""),311.65)</f>
        <v>311.65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IFERROR(__xludf.DUMMYFUNCTION("""COMPUTED_VALUE"""),320.23)</f>
        <v>320.23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IFERROR(__xludf.DUMMYFUNCTION("""COMPUTED_VALUE"""),322.55)</f>
        <v>322.55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IFERROR(__xludf.DUMMYFUNCTION("""COMPUTED_VALUE"""),319.18)</f>
        <v>319.18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IFERROR(__xludf.DUMMYFUNCTION("""COMPUTED_VALUE"""),312.35)</f>
        <v>312.35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IFERROR(__xludf.DUMMYFUNCTION("""COMPUTED_VALUE"""),313.2)</f>
        <v>313.2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IFERROR(__xludf.DUMMYFUNCTION("""COMPUTED_VALUE"""),312.73)</f>
        <v>312.73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IFERROR(__xludf.DUMMYFUNCTION("""COMPUTED_VALUE"""),298.88)</f>
        <v>298.88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IFERROR(__xludf.DUMMYFUNCTION("""COMPUTED_VALUE"""),304.38)</f>
        <v>304.38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IFERROR(__xludf.DUMMYFUNCTION("""COMPUTED_VALUE"""),293.23)</f>
        <v>293.23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IFERROR(__xludf.DUMMYFUNCTION("""COMPUTED_VALUE"""),291.15)</f>
        <v>291.15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IFERROR(__xludf.DUMMYFUNCTION("""COMPUTED_VALUE"""),278.85)</f>
        <v>278.85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IFERROR(__xludf.DUMMYFUNCTION("""COMPUTED_VALUE"""),283.33)</f>
        <v>283.33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IFERROR(__xludf.DUMMYFUNCTION("""COMPUTED_VALUE"""),293.9)</f>
        <v>293.9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IFERROR(__xludf.DUMMYFUNCTION("""COMPUTED_VALUE"""),296.4)</f>
        <v>296.4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IFERROR(__xludf.DUMMYFUNCTION("""COMPUTED_VALUE"""),299.93)</f>
        <v>299.93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IFERROR(__xludf.DUMMYFUNCTION("""COMPUTED_VALUE"""),297.6)</f>
        <v>297.6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IFERROR(__xludf.DUMMYFUNCTION("""COMPUTED_VALUE"""),301.2)</f>
        <v>301.2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IFERROR(__xludf.DUMMYFUNCTION("""COMPUTED_VALUE"""),300.35)</f>
        <v>300.35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IFERROR(__xludf.DUMMYFUNCTION("""COMPUTED_VALUE"""),307.9)</f>
        <v>307.9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IFERROR(__xludf.DUMMYFUNCTION("""COMPUTED_VALUE"""),305.48)</f>
        <v>305.48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IFERROR(__xludf.DUMMYFUNCTION("""COMPUTED_VALUE"""),299.25)</f>
        <v>299.25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IFERROR(__xludf.DUMMYFUNCTION("""COMPUTED_VALUE"""),295.23)</f>
        <v>295.23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IFERROR(__xludf.DUMMYFUNCTION("""COMPUTED_VALUE"""),295.98)</f>
        <v>295.98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IFERROR(__xludf.DUMMYFUNCTION("""COMPUTED_VALUE"""),292.88)</f>
        <v>292.88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IFERROR(__xludf.DUMMYFUNCTION("""COMPUTED_VALUE"""),302.38)</f>
        <v>302.38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IFERROR(__xludf.DUMMYFUNCTION("""COMPUTED_VALUE"""),300.6)</f>
        <v>300.6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IFERROR(__xludf.DUMMYFUNCTION("""COMPUTED_VALUE"""),294.77)</f>
        <v>294.77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IFERROR(__xludf.DUMMYFUNCTION("""COMPUTED_VALUE"""),296.15)</f>
        <v>296.15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IFERROR(__xludf.DUMMYFUNCTION("""COMPUTED_VALUE"""),294.8)</f>
        <v>294.8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IFERROR(__xludf.DUMMYFUNCTION("""COMPUTED_VALUE"""),292.9)</f>
        <v>292.9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IFERROR(__xludf.DUMMYFUNCTION("""COMPUTED_VALUE"""),301.73)</f>
        <v>301.73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IFERROR(__xludf.DUMMYFUNCTION("""COMPUTED_VALUE"""),296.5)</f>
        <v>296.5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IFERROR(__xludf.DUMMYFUNCTION("""COMPUTED_VALUE"""),296.68)</f>
        <v>296.68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IFERROR(__xludf.DUMMYFUNCTION("""COMPUTED_VALUE"""),301.7)</f>
        <v>301.7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IFERROR(__xludf.DUMMYFUNCTION("""COMPUTED_VALUE"""),304.73)</f>
        <v>304.73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IFERROR(__xludf.DUMMYFUNCTION("""COMPUTED_VALUE"""),309.4)</f>
        <v>309.4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IFERROR(__xludf.DUMMYFUNCTION("""COMPUTED_VALUE"""),303.68)</f>
        <v>303.68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IFERROR(__xludf.DUMMYFUNCTION("""COMPUTED_VALUE"""),317.33)</f>
        <v>317.33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IFERROR(__xludf.DUMMYFUNCTION("""COMPUTED_VALUE"""),314.93)</f>
        <v>314.93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IFERROR(__xludf.DUMMYFUNCTION("""COMPUTED_VALUE"""),305.13)</f>
        <v>305.13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IFERROR(__xludf.DUMMYFUNCTION("""COMPUTED_VALUE"""),302.15)</f>
        <v>302.15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IFERROR(__xludf.DUMMYFUNCTION("""COMPUTED_VALUE"""),310.15)</f>
        <v>310.15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IFERROR(__xludf.DUMMYFUNCTION("""COMPUTED_VALUE"""),296.08)</f>
        <v>296.08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IFERROR(__xludf.DUMMYFUNCTION("""COMPUTED_VALUE"""),309.33)</f>
        <v>309.33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IFERROR(__xludf.DUMMYFUNCTION("""COMPUTED_VALUE"""),303.45)</f>
        <v>303.45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IFERROR(__xludf.DUMMYFUNCTION("""COMPUTED_VALUE"""),302.98)</f>
        <v>302.98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IFERROR(__xludf.DUMMYFUNCTION("""COMPUTED_VALUE"""),312.52)</f>
        <v>312.52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IFERROR(__xludf.DUMMYFUNCTION("""COMPUTED_VALUE"""),309.38)</f>
        <v>309.38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IFERROR(__xludf.DUMMYFUNCTION("""COMPUTED_VALUE"""),314.15)</f>
        <v>314.15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IFERROR(__xludf.DUMMYFUNCTION("""COMPUTED_VALUE"""),322.0)</f>
        <v>322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IFERROR(__xludf.DUMMYFUNCTION("""COMPUTED_VALUE"""),320.25)</f>
        <v>320.25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IFERROR(__xludf.DUMMYFUNCTION("""COMPUTED_VALUE"""),323.73)</f>
        <v>323.73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IFERROR(__xludf.DUMMYFUNCTION("""COMPUTED_VALUE"""),327.05)</f>
        <v>327.05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IFERROR(__xludf.DUMMYFUNCTION("""COMPUTED_VALUE"""),328.03)</f>
        <v>328.03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IFERROR(__xludf.DUMMYFUNCTION("""COMPUTED_VALUE"""),323.25)</f>
        <v>323.25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IFERROR(__xludf.DUMMYFUNCTION("""COMPUTED_VALUE"""),316.77)</f>
        <v>316.77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IFERROR(__xludf.DUMMYFUNCTION("""COMPUTED_VALUE"""),312.88)</f>
        <v>312.88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IFERROR(__xludf.DUMMYFUNCTION("""COMPUTED_VALUE"""),313.9)</f>
        <v>313.9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IFERROR(__xludf.DUMMYFUNCTION("""COMPUTED_VALUE"""),333.08)</f>
        <v>333.08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IFERROR(__xludf.DUMMYFUNCTION("""COMPUTED_VALUE"""),290.1)</f>
        <v>290.1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IFERROR(__xludf.DUMMYFUNCTION("""COMPUTED_VALUE"""),290.55)</f>
        <v>290.55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IFERROR(__xludf.DUMMYFUNCTION("""COMPUTED_VALUE"""),292.08)</f>
        <v>292.08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IFERROR(__xludf.DUMMYFUNCTION("""COMPUTED_VALUE"""),299.9)</f>
        <v>299.9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IFERROR(__xludf.DUMMYFUNCTION("""COMPUTED_VALUE"""),301.3)</f>
        <v>301.3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IFERROR(__xludf.DUMMYFUNCTION("""COMPUTED_VALUE"""),303.6)</f>
        <v>303.6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IFERROR(__xludf.DUMMYFUNCTION("""COMPUTED_VALUE"""),306.68)</f>
        <v>306.68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IFERROR(__xludf.DUMMYFUNCTION("""COMPUTED_VALUE"""),309.68)</f>
        <v>309.68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IFERROR(__xludf.DUMMYFUNCTION("""COMPUTED_VALUE"""),313.33)</f>
        <v>313.33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IFERROR(__xludf.DUMMYFUNCTION("""COMPUTED_VALUE"""),315.45)</f>
        <v>315.45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IFERROR(__xludf.DUMMYFUNCTION("""COMPUTED_VALUE"""),307.9)</f>
        <v>307.9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IFERROR(__xludf.DUMMYFUNCTION("""COMPUTED_VALUE"""),313.13)</f>
        <v>313.13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IFERROR(__xludf.DUMMYFUNCTION("""COMPUTED_VALUE"""),307.6)</f>
        <v>307.6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IFERROR(__xludf.DUMMYFUNCTION("""COMPUTED_VALUE"""),305.25)</f>
        <v>305.25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IFERROR(__xludf.DUMMYFUNCTION("""COMPUTED_VALUE"""),296.3)</f>
        <v>296.3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IFERROR(__xludf.DUMMYFUNCTION("""COMPUTED_VALUE"""),298.4)</f>
        <v>298.4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IFERROR(__xludf.DUMMYFUNCTION("""COMPUTED_VALUE"""),304.85)</f>
        <v>304.85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IFERROR(__xludf.DUMMYFUNCTION("""COMPUTED_VALUE"""),303.95)</f>
        <v>303.95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IFERROR(__xludf.DUMMYFUNCTION("""COMPUTED_VALUE"""),304.55)</f>
        <v>304.55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IFERROR(__xludf.DUMMYFUNCTION("""COMPUTED_VALUE"""),304.4)</f>
        <v>304.4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IFERROR(__xludf.DUMMYFUNCTION("""COMPUTED_VALUE"""),306.6)</f>
        <v>306.6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IFERROR(__xludf.DUMMYFUNCTION("""COMPUTED_VALUE"""),303.0)</f>
        <v>303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IFERROR(__xludf.DUMMYFUNCTION("""COMPUTED_VALUE"""),306.65)</f>
        <v>306.65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IFERROR(__xludf.DUMMYFUNCTION("""COMPUTED_VALUE"""),299.5)</f>
        <v>299.5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IFERROR(__xludf.DUMMYFUNCTION("""COMPUTED_VALUE"""),300.2)</f>
        <v>300.2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IFERROR(__xludf.DUMMYFUNCTION("""COMPUTED_VALUE"""),300.35)</f>
        <v>300.35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IFERROR(__xludf.DUMMYFUNCTION("""COMPUTED_VALUE"""),306.6)</f>
        <v>306.6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IFERROR(__xludf.DUMMYFUNCTION("""COMPUTED_VALUE"""),304.55)</f>
        <v>304.55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IFERROR(__xludf.DUMMYFUNCTION("""COMPUTED_VALUE"""),307.75)</f>
        <v>307.75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IFERROR(__xludf.DUMMYFUNCTION("""COMPUTED_VALUE"""),315.95)</f>
        <v>315.95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IFERROR(__xludf.DUMMYFUNCTION("""COMPUTED_VALUE"""),318.15)</f>
        <v>318.15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IFERROR(__xludf.DUMMYFUNCTION("""COMPUTED_VALUE"""),303.8)</f>
        <v>303.8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IFERROR(__xludf.DUMMYFUNCTION("""COMPUTED_VALUE"""),308.25)</f>
        <v>308.25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IFERROR(__xludf.DUMMYFUNCTION("""COMPUTED_VALUE"""),306.0)</f>
        <v>306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IFERROR(__xludf.DUMMYFUNCTION("""COMPUTED_VALUE"""),314.95)</f>
        <v>314.95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IFERROR(__xludf.DUMMYFUNCTION("""COMPUTED_VALUE"""),326.15)</f>
        <v>326.15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IFERROR(__xludf.DUMMYFUNCTION("""COMPUTED_VALUE"""),328.8)</f>
        <v>328.8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IFERROR(__xludf.DUMMYFUNCTION("""COMPUTED_VALUE"""),337.9)</f>
        <v>337.9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IFERROR(__xludf.DUMMYFUNCTION("""COMPUTED_VALUE"""),348.2)</f>
        <v>348.2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IFERROR(__xludf.DUMMYFUNCTION("""COMPUTED_VALUE"""),350.05)</f>
        <v>350.05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IFERROR(__xludf.DUMMYFUNCTION("""COMPUTED_VALUE"""),349.1)</f>
        <v>349.1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IFERROR(__xludf.DUMMYFUNCTION("""COMPUTED_VALUE"""),347.1)</f>
        <v>347.1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IFERROR(__xludf.DUMMYFUNCTION("""COMPUTED_VALUE"""),341.7)</f>
        <v>341.7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IFERROR(__xludf.DUMMYFUNCTION("""COMPUTED_VALUE"""),334.7)</f>
        <v>334.7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IFERROR(__xludf.DUMMYFUNCTION("""COMPUTED_VALUE"""),343.65)</f>
        <v>343.65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IFERROR(__xludf.DUMMYFUNCTION("""COMPUTED_VALUE"""),338.3)</f>
        <v>338.3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IFERROR(__xludf.DUMMYFUNCTION("""COMPUTED_VALUE"""),333.4)</f>
        <v>333.4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IFERROR(__xludf.DUMMYFUNCTION("""COMPUTED_VALUE"""),333.4)</f>
        <v>333.4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IFERROR(__xludf.DUMMYFUNCTION("""COMPUTED_VALUE"""),321.7)</f>
        <v>321.7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IFERROR(__xludf.DUMMYFUNCTION("""COMPUTED_VALUE"""),325.05)</f>
        <v>325.05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IFERROR(__xludf.DUMMYFUNCTION("""COMPUTED_VALUE"""),332.5)</f>
        <v>332.5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IFERROR(__xludf.DUMMYFUNCTION("""COMPUTED_VALUE"""),343.8)</f>
        <v>343.8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IFERROR(__xludf.DUMMYFUNCTION("""COMPUTED_VALUE"""),349.4)</f>
        <v>349.4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IFERROR(__xludf.DUMMYFUNCTION("""COMPUTED_VALUE"""),351.2)</f>
        <v>351.2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IFERROR(__xludf.DUMMYFUNCTION("""COMPUTED_VALUE"""),350.1)</f>
        <v>350.1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IFERROR(__xludf.DUMMYFUNCTION("""COMPUTED_VALUE"""),352.2)</f>
        <v>352.2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IFERROR(__xludf.DUMMYFUNCTION("""COMPUTED_VALUE"""),351.15)</f>
        <v>351.15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IFERROR(__xludf.DUMMYFUNCTION("""COMPUTED_VALUE"""),349.05)</f>
        <v>349.05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IFERROR(__xludf.DUMMYFUNCTION("""COMPUTED_VALUE"""),348.15)</f>
        <v>348.15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IFERROR(__xludf.DUMMYFUNCTION("""COMPUTED_VALUE"""),356.45)</f>
        <v>356.45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IFERROR(__xludf.DUMMYFUNCTION("""COMPUTED_VALUE"""),357.65)</f>
        <v>357.65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IFERROR(__xludf.DUMMYFUNCTION("""COMPUTED_VALUE"""),358.45)</f>
        <v>358.45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IFERROR(__xludf.DUMMYFUNCTION("""COMPUTED_VALUE"""),355.4)</f>
        <v>355.4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IFERROR(__xludf.DUMMYFUNCTION("""COMPUTED_VALUE"""),357.25)</f>
        <v>357.25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IFERROR(__xludf.DUMMYFUNCTION("""COMPUTED_VALUE"""),360.7)</f>
        <v>360.7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IFERROR(__xludf.DUMMYFUNCTION("""COMPUTED_VALUE"""),352.15)</f>
        <v>352.15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IFERROR(__xludf.DUMMYFUNCTION("""COMPUTED_VALUE"""),347.8)</f>
        <v>347.8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IFERROR(__xludf.DUMMYFUNCTION("""COMPUTED_VALUE"""),345.95)</f>
        <v>345.95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IFERROR(__xludf.DUMMYFUNCTION("""COMPUTED_VALUE"""),340.25)</f>
        <v>340.25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IFERROR(__xludf.DUMMYFUNCTION("""COMPUTED_VALUE"""),344.3)</f>
        <v>344.3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IFERROR(__xludf.DUMMYFUNCTION("""COMPUTED_VALUE"""),342.3)</f>
        <v>342.3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IFERROR(__xludf.DUMMYFUNCTION("""COMPUTED_VALUE"""),340.65)</f>
        <v>340.65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IFERROR(__xludf.DUMMYFUNCTION("""COMPUTED_VALUE"""),338.4)</f>
        <v>338.4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IFERROR(__xludf.DUMMYFUNCTION("""COMPUTED_VALUE"""),336.1)</f>
        <v>336.1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IFERROR(__xludf.DUMMYFUNCTION("""COMPUTED_VALUE"""),324.45)</f>
        <v>324.45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IFERROR(__xludf.DUMMYFUNCTION("""COMPUTED_VALUE"""),331.2)</f>
        <v>331.2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IFERROR(__xludf.DUMMYFUNCTION("""COMPUTED_VALUE"""),338.1)</f>
        <v>338.1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IFERROR(__xludf.DUMMYFUNCTION("""COMPUTED_VALUE"""),339.15)</f>
        <v>339.15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IFERROR(__xludf.DUMMYFUNCTION("""COMPUTED_VALUE"""),339.8)</f>
        <v>339.8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IFERROR(__xludf.DUMMYFUNCTION("""COMPUTED_VALUE"""),345.1)</f>
        <v>345.1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IFERROR(__xludf.DUMMYFUNCTION("""COMPUTED_VALUE"""),367.3)</f>
        <v>367.3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IFERROR(__xludf.DUMMYFUNCTION("""COMPUTED_VALUE"""),369.95)</f>
        <v>369.95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IFERROR(__xludf.DUMMYFUNCTION("""COMPUTED_VALUE"""),368.25)</f>
        <v>368.25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IFERROR(__xludf.DUMMYFUNCTION("""COMPUTED_VALUE"""),348.85)</f>
        <v>348.85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IFERROR(__xludf.DUMMYFUNCTION("""COMPUTED_VALUE"""),340.25)</f>
        <v>340.25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IFERROR(__xludf.DUMMYFUNCTION("""COMPUTED_VALUE"""),335.0)</f>
        <v>335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IFERROR(__xludf.DUMMYFUNCTION("""COMPUTED_VALUE"""),338.0)</f>
        <v>338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IFERROR(__xludf.DUMMYFUNCTION("""COMPUTED_VALUE"""),338.85)</f>
        <v>338.85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IFERROR(__xludf.DUMMYFUNCTION("""COMPUTED_VALUE"""),335.45)</f>
        <v>335.45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IFERROR(__xludf.DUMMYFUNCTION("""COMPUTED_VALUE"""),337.65)</f>
        <v>337.65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IFERROR(__xludf.DUMMYFUNCTION("""COMPUTED_VALUE"""),340.75)</f>
        <v>340.75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IFERROR(__xludf.DUMMYFUNCTION("""COMPUTED_VALUE"""),348.75)</f>
        <v>348.75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IFERROR(__xludf.DUMMYFUNCTION("""COMPUTED_VALUE"""),350.75)</f>
        <v>350.75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IFERROR(__xludf.DUMMYFUNCTION("""COMPUTED_VALUE"""),342.7)</f>
        <v>342.7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IFERROR(__xludf.DUMMYFUNCTION("""COMPUTED_VALUE"""),342.5)</f>
        <v>342.5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IFERROR(__xludf.DUMMYFUNCTION("""COMPUTED_VALUE"""),331.65)</f>
        <v>331.65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IFERROR(__xludf.DUMMYFUNCTION("""COMPUTED_VALUE"""),322.9)</f>
        <v>322.9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IFERROR(__xludf.DUMMYFUNCTION("""COMPUTED_VALUE"""),323.05)</f>
        <v>323.05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IFERROR(__xludf.DUMMYFUNCTION("""COMPUTED_VALUE"""),321.45)</f>
        <v>321.45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IFERROR(__xludf.DUMMYFUNCTION("""COMPUTED_VALUE"""),306.3)</f>
        <v>306.3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IFERROR(__xludf.DUMMYFUNCTION("""COMPUTED_VALUE"""),310.4)</f>
        <v>310.4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IFERROR(__xludf.DUMMYFUNCTION("""COMPUTED_VALUE"""),311.45)</f>
        <v>311.45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IFERROR(__xludf.DUMMYFUNCTION("""COMPUTED_VALUE"""),311.3)</f>
        <v>311.3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IFERROR(__xludf.DUMMYFUNCTION("""COMPUTED_VALUE"""),310.75)</f>
        <v>310.75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IFERROR(__xludf.DUMMYFUNCTION("""COMPUTED_VALUE"""),303.45)</f>
        <v>303.45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IFERROR(__xludf.DUMMYFUNCTION("""COMPUTED_VALUE"""),307.95)</f>
        <v>307.95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IFERROR(__xludf.DUMMYFUNCTION("""COMPUTED_VALUE"""),317.0)</f>
        <v>317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IFERROR(__xludf.DUMMYFUNCTION("""COMPUTED_VALUE"""),315.0)</f>
        <v>315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IFERROR(__xludf.DUMMYFUNCTION("""COMPUTED_VALUE"""),310.45)</f>
        <v>310.45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IFERROR(__xludf.DUMMYFUNCTION("""COMPUTED_VALUE"""),312.55)</f>
        <v>312.55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IFERROR(__xludf.DUMMYFUNCTION("""COMPUTED_VALUE"""),309.8)</f>
        <v>309.8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IFERROR(__xludf.DUMMYFUNCTION("""COMPUTED_VALUE"""),305.85)</f>
        <v>305.85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IFERROR(__xludf.DUMMYFUNCTION("""COMPUTED_VALUE"""),298.2)</f>
        <v>298.2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IFERROR(__xludf.DUMMYFUNCTION("""COMPUTED_VALUE"""),289.2)</f>
        <v>289.2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IFERROR(__xludf.DUMMYFUNCTION("""COMPUTED_VALUE"""),287.5)</f>
        <v>287.5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IFERROR(__xludf.DUMMYFUNCTION("""COMPUTED_VALUE"""),282.4)</f>
        <v>282.4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IFERROR(__xludf.DUMMYFUNCTION("""COMPUTED_VALUE"""),285.85)</f>
        <v>285.85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IFERROR(__xludf.DUMMYFUNCTION("""COMPUTED_VALUE"""),296.55)</f>
        <v>296.55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IFERROR(__xludf.DUMMYFUNCTION("""COMPUTED_VALUE"""),293.85)</f>
        <v>293.85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IFERROR(__xludf.DUMMYFUNCTION("""COMPUTED_VALUE"""),293.45)</f>
        <v>293.45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IFERROR(__xludf.DUMMYFUNCTION("""COMPUTED_VALUE"""),290.95)</f>
        <v>290.95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IFERROR(__xludf.DUMMYFUNCTION("""COMPUTED_VALUE"""),292.1)</f>
        <v>292.1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IFERROR(__xludf.DUMMYFUNCTION("""COMPUTED_VALUE"""),294.15)</f>
        <v>294.15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IFERROR(__xludf.DUMMYFUNCTION("""COMPUTED_VALUE"""),294.25)</f>
        <v>294.25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IFERROR(__xludf.DUMMYFUNCTION("""COMPUTED_VALUE"""),293.65)</f>
        <v>293.65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IFERROR(__xludf.DUMMYFUNCTION("""COMPUTED_VALUE"""),297.0)</f>
        <v>297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IFERROR(__xludf.DUMMYFUNCTION("""COMPUTED_VALUE"""),300.35)</f>
        <v>300.35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IFERROR(__xludf.DUMMYFUNCTION("""COMPUTED_VALUE"""),303.45)</f>
        <v>303.45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IFERROR(__xludf.DUMMYFUNCTION("""COMPUTED_VALUE"""),303.5)</f>
        <v>303.5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IFERROR(__xludf.DUMMYFUNCTION("""COMPUTED_VALUE"""),307.45)</f>
        <v>307.45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IFERROR(__xludf.DUMMYFUNCTION("""COMPUTED_VALUE"""),302.15)</f>
        <v>302.15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IFERROR(__xludf.DUMMYFUNCTION("""COMPUTED_VALUE"""),301.7)</f>
        <v>301.7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IFERROR(__xludf.DUMMYFUNCTION("""COMPUTED_VALUE"""),297.95)</f>
        <v>297.95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IFERROR(__xludf.DUMMYFUNCTION("""COMPUTED_VALUE"""),293.0)</f>
        <v>293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IFERROR(__xludf.DUMMYFUNCTION("""COMPUTED_VALUE"""),288.3)</f>
        <v>288.3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IFERROR(__xludf.DUMMYFUNCTION("""COMPUTED_VALUE"""),294.55)</f>
        <v>294.55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IFERROR(__xludf.DUMMYFUNCTION("""COMPUTED_VALUE"""),289.05)</f>
        <v>289.05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IFERROR(__xludf.DUMMYFUNCTION("""COMPUTED_VALUE"""),289.1)</f>
        <v>289.1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IFERROR(__xludf.DUMMYFUNCTION("""COMPUTED_VALUE"""),292.0)</f>
        <v>292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IFERROR(__xludf.DUMMYFUNCTION("""COMPUTED_VALUE"""),295.6)</f>
        <v>295.6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IFERROR(__xludf.DUMMYFUNCTION("""COMPUTED_VALUE"""),293.55)</f>
        <v>293.55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IFERROR(__xludf.DUMMYFUNCTION("""COMPUTED_VALUE"""),293.3)</f>
        <v>293.3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IFERROR(__xludf.DUMMYFUNCTION("""COMPUTED_VALUE"""),292.45)</f>
        <v>292.45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IFERROR(__xludf.DUMMYFUNCTION("""COMPUTED_VALUE"""),295.3)</f>
        <v>295.3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IFERROR(__xludf.DUMMYFUNCTION("""COMPUTED_VALUE"""),296.9)</f>
        <v>296.9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IFERROR(__xludf.DUMMYFUNCTION("""COMPUTED_VALUE"""),296.4)</f>
        <v>296.4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IFERROR(__xludf.DUMMYFUNCTION("""COMPUTED_VALUE"""),284.85)</f>
        <v>284.85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IFERROR(__xludf.DUMMYFUNCTION("""COMPUTED_VALUE"""),282.8)</f>
        <v>282.8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IFERROR(__xludf.DUMMYFUNCTION("""COMPUTED_VALUE"""),286.8)</f>
        <v>286.8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IFERROR(__xludf.DUMMYFUNCTION("""COMPUTED_VALUE"""),280.0)</f>
        <v>280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IFERROR(__xludf.DUMMYFUNCTION("""COMPUTED_VALUE"""),277.65)</f>
        <v>277.65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IFERROR(__xludf.DUMMYFUNCTION("""COMPUTED_VALUE"""),265.3)</f>
        <v>265.3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IFERROR(__xludf.DUMMYFUNCTION("""COMPUTED_VALUE"""),270.2)</f>
        <v>270.2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IFERROR(__xludf.DUMMYFUNCTION("""COMPUTED_VALUE"""),267.0)</f>
        <v>267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IFERROR(__xludf.DUMMYFUNCTION("""COMPUTED_VALUE"""),266.9)</f>
        <v>266.9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IFERROR(__xludf.DUMMYFUNCTION("""COMPUTED_VALUE"""),273.6)</f>
        <v>273.6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IFERROR(__xludf.DUMMYFUNCTION("""COMPUTED_VALUE"""),277.3)</f>
        <v>277.3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IFERROR(__xludf.DUMMYFUNCTION("""COMPUTED_VALUE"""),280.2)</f>
        <v>280.2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IFERROR(__xludf.DUMMYFUNCTION("""COMPUTED_VALUE"""),277.6)</f>
        <v>277.6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IFERROR(__xludf.DUMMYFUNCTION("""COMPUTED_VALUE"""),271.25)</f>
        <v>271.25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IFERROR(__xludf.DUMMYFUNCTION("""COMPUTED_VALUE"""),263.8)</f>
        <v>263.8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IFERROR(__xludf.DUMMYFUNCTION("""COMPUTED_VALUE"""),261.3)</f>
        <v>261.3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IFERROR(__xludf.DUMMYFUNCTION("""COMPUTED_VALUE"""),258.05)</f>
        <v>258.05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IFERROR(__xludf.DUMMYFUNCTION("""COMPUTED_VALUE"""),257.0)</f>
        <v>257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IFERROR(__xludf.DUMMYFUNCTION("""COMPUTED_VALUE"""),257.15)</f>
        <v>257.15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IFERROR(__xludf.DUMMYFUNCTION("""COMPUTED_VALUE"""),261.1)</f>
        <v>261.1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IFERROR(__xludf.DUMMYFUNCTION("""COMPUTED_VALUE"""),249.55)</f>
        <v>249.55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IFERROR(__xludf.DUMMYFUNCTION("""COMPUTED_VALUE"""),255.95)</f>
        <v>255.95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IFERROR(__xludf.DUMMYFUNCTION("""COMPUTED_VALUE"""),261.25)</f>
        <v>261.25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IFERROR(__xludf.DUMMYFUNCTION("""COMPUTED_VALUE"""),262.55)</f>
        <v>262.55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IFERROR(__xludf.DUMMYFUNCTION("""COMPUTED_VALUE"""),264.3)</f>
        <v>264.3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IFERROR(__xludf.DUMMYFUNCTION("""COMPUTED_VALUE"""),259.9)</f>
        <v>259.9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IFERROR(__xludf.DUMMYFUNCTION("""COMPUTED_VALUE"""),255.15)</f>
        <v>255.15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IFERROR(__xludf.DUMMYFUNCTION("""COMPUTED_VALUE"""),255.6)</f>
        <v>255.6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IFERROR(__xludf.DUMMYFUNCTION("""COMPUTED_VALUE"""),255.75)</f>
        <v>255.75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IFERROR(__xludf.DUMMYFUNCTION("""COMPUTED_VALUE"""),251.0)</f>
        <v>251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IFERROR(__xludf.DUMMYFUNCTION("""COMPUTED_VALUE"""),252.3)</f>
        <v>252.3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IFERROR(__xludf.DUMMYFUNCTION("""COMPUTED_VALUE"""),252.75)</f>
        <v>252.75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IFERROR(__xludf.DUMMYFUNCTION("""COMPUTED_VALUE"""),255.6)</f>
        <v>255.6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IFERROR(__xludf.DUMMYFUNCTION("""COMPUTED_VALUE"""),258.6)</f>
        <v>258.6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IFERROR(__xludf.DUMMYFUNCTION("""COMPUTED_VALUE"""),251.3)</f>
        <v>251.3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IFERROR(__xludf.DUMMYFUNCTION("""COMPUTED_VALUE"""),251.0)</f>
        <v>251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IFERROR(__xludf.DUMMYFUNCTION("""COMPUTED_VALUE"""),248.45)</f>
        <v>248.45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IFERROR(__xludf.DUMMYFUNCTION("""COMPUTED_VALUE"""),244.75)</f>
        <v>244.75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IFERROR(__xludf.DUMMYFUNCTION("""COMPUTED_VALUE"""),237.3)</f>
        <v>237.3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IFERROR(__xludf.DUMMYFUNCTION("""COMPUTED_VALUE"""),242.41)</f>
        <v>242.41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IFERROR(__xludf.DUMMYFUNCTION("""COMPUTED_VALUE"""),249.92)</f>
        <v>249.92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IFERROR(__xludf.DUMMYFUNCTION("""COMPUTED_VALUE"""),255.84)</f>
        <v>255.84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IFERROR(__xludf.DUMMYFUNCTION("""COMPUTED_VALUE"""),265.04)</f>
        <v>265.04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IFERROR(__xludf.DUMMYFUNCTION("""COMPUTED_VALUE"""),261.26)</f>
        <v>261.26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IFERROR(__xludf.DUMMYFUNCTION("""COMPUTED_VALUE"""),256.93)</f>
        <v>256.93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IFERROR(__xludf.DUMMYFUNCTION("""COMPUTED_VALUE"""),264.58)</f>
        <v>264.58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IFERROR(__xludf.DUMMYFUNCTION("""COMPUTED_VALUE"""),266.32)</f>
        <v>266.32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IFERROR(__xludf.DUMMYFUNCTION("""COMPUTED_VALUE"""),264.41)</f>
        <v>264.41</v>
      </c>
    </row>
    <row r="544">
      <c r="A544" s="4">
        <f>IFERROR(__xludf.DUMMYFUNCTION("""COMPUTED_VALUE"""),45733.64583333333)</f>
        <v>45733.64583</v>
      </c>
      <c r="B544" s="5">
        <f>IFERROR(__xludf.DUMMYFUNCTION("""COMPUTED_VALUE"""),261.41)</f>
        <v>261.41</v>
      </c>
    </row>
    <row r="545">
      <c r="A545" s="4">
        <f>IFERROR(__xludf.DUMMYFUNCTION("""COMPUTED_VALUE"""),45734.64583333333)</f>
        <v>45734.64583</v>
      </c>
      <c r="B545" s="5">
        <f>IFERROR(__xludf.DUMMYFUNCTION("""COMPUTED_VALUE"""),262.18)</f>
        <v>262.18</v>
      </c>
    </row>
    <row r="546">
      <c r="A546" s="4">
        <f>IFERROR(__xludf.DUMMYFUNCTION("""COMPUTED_VALUE"""),45735.64583333333)</f>
        <v>45735.64583</v>
      </c>
      <c r="B546" s="5">
        <f>IFERROR(__xludf.DUMMYFUNCTION("""COMPUTED_VALUE"""),265.26)</f>
        <v>265.26</v>
      </c>
    </row>
    <row r="547">
      <c r="A547" s="4">
        <f>IFERROR(__xludf.DUMMYFUNCTION("""COMPUTED_VALUE"""),45736.64583333333)</f>
        <v>45736.64583</v>
      </c>
      <c r="B547" s="5">
        <f>IFERROR(__xludf.DUMMYFUNCTION("""COMPUTED_VALUE"""),272.13)</f>
        <v>272.13</v>
      </c>
    </row>
    <row r="548">
      <c r="A548" s="4">
        <f>IFERROR(__xludf.DUMMYFUNCTION("""COMPUTED_VALUE"""),45737.64583333333)</f>
        <v>45737.64583</v>
      </c>
      <c r="B548" s="5">
        <f>IFERROR(__xludf.DUMMYFUNCTION("""COMPUTED_VALUE"""),279.66)</f>
        <v>279.66</v>
      </c>
    </row>
    <row r="549">
      <c r="A549" s="4">
        <f>IFERROR(__xludf.DUMMYFUNCTION("""COMPUTED_VALUE"""),45740.64583333333)</f>
        <v>45740.64583</v>
      </c>
      <c r="B549" s="5">
        <f>IFERROR(__xludf.DUMMYFUNCTION("""COMPUTED_VALUE"""),280.44)</f>
        <v>280.44</v>
      </c>
    </row>
    <row r="550">
      <c r="A550" s="4">
        <f>IFERROR(__xludf.DUMMYFUNCTION("""COMPUTED_VALUE"""),45741.64583333333)</f>
        <v>45741.64583</v>
      </c>
      <c r="B550" s="5">
        <f>IFERROR(__xludf.DUMMYFUNCTION("""COMPUTED_VALUE"""),279.11)</f>
        <v>279.11</v>
      </c>
    </row>
    <row r="551">
      <c r="A551" s="4">
        <f>IFERROR(__xludf.DUMMYFUNCTION("""COMPUTED_VALUE"""),45742.64583333333)</f>
        <v>45742.64583</v>
      </c>
      <c r="B551" s="5">
        <f>IFERROR(__xludf.DUMMYFUNCTION("""COMPUTED_VALUE"""),273.01)</f>
        <v>273.01</v>
      </c>
    </row>
    <row r="552">
      <c r="A552" s="4">
        <f>IFERROR(__xludf.DUMMYFUNCTION("""COMPUTED_VALUE"""),45743.64583333333)</f>
        <v>45743.64583</v>
      </c>
      <c r="B552" s="5">
        <f>IFERROR(__xludf.DUMMYFUNCTION("""COMPUTED_VALUE"""),276.06)</f>
        <v>276.06</v>
      </c>
    </row>
    <row r="553">
      <c r="A553" s="4">
        <f>IFERROR(__xludf.DUMMYFUNCTION("""COMPUTED_VALUE"""),45744.64583333333)</f>
        <v>45744.64583</v>
      </c>
      <c r="B553" s="5">
        <f>IFERROR(__xludf.DUMMYFUNCTION("""COMPUTED_VALUE"""),278.47)</f>
        <v>278.47</v>
      </c>
    </row>
    <row r="554">
      <c r="A554" s="4">
        <f>IFERROR(__xludf.DUMMYFUNCTION("""COMPUTED_VALUE"""),45748.64583333333)</f>
        <v>45748.64583</v>
      </c>
      <c r="B554" s="5">
        <f>IFERROR(__xludf.DUMMYFUNCTION("""COMPUTED_VALUE"""),284.6)</f>
        <v>284.6</v>
      </c>
    </row>
    <row r="555">
      <c r="A555" s="4">
        <f>IFERROR(__xludf.DUMMYFUNCTION("""COMPUTED_VALUE"""),45749.64583333333)</f>
        <v>45749.64583</v>
      </c>
      <c r="B555" s="5">
        <f>IFERROR(__xludf.DUMMYFUNCTION("""COMPUTED_VALUE"""),286.8)</f>
        <v>286.8</v>
      </c>
    </row>
    <row r="556">
      <c r="A556" s="4">
        <f>IFERROR(__xludf.DUMMYFUNCTION("""COMPUTED_VALUE"""),45750.64583333333)</f>
        <v>45750.64583</v>
      </c>
      <c r="B556" s="5">
        <f>IFERROR(__xludf.DUMMYFUNCTION("""COMPUTED_VALUE"""),286.8)</f>
        <v>286.8</v>
      </c>
    </row>
    <row r="557">
      <c r="A557" s="4">
        <f>IFERROR(__xludf.DUMMYFUNCTION("""COMPUTED_VALUE"""),45751.64583333333)</f>
        <v>45751.64583</v>
      </c>
      <c r="B557" s="5">
        <f>IFERROR(__xludf.DUMMYFUNCTION("""COMPUTED_VALUE"""),279.45)</f>
        <v>279.45</v>
      </c>
    </row>
    <row r="558">
      <c r="A558" s="4">
        <f>IFERROR(__xludf.DUMMYFUNCTION("""COMPUTED_VALUE"""),45754.64583333333)</f>
        <v>45754.64583</v>
      </c>
      <c r="B558" s="5">
        <f>IFERROR(__xludf.DUMMYFUNCTION("""COMPUTED_VALUE"""),273.7)</f>
        <v>273.7</v>
      </c>
    </row>
    <row r="559">
      <c r="A559" s="4">
        <f>IFERROR(__xludf.DUMMYFUNCTION("""COMPUTED_VALUE"""),45755.64583333333)</f>
        <v>45755.64583</v>
      </c>
      <c r="B559" s="5">
        <f>IFERROR(__xludf.DUMMYFUNCTION("""COMPUTED_VALUE"""),285.9)</f>
        <v>285.9</v>
      </c>
    </row>
    <row r="560">
      <c r="A560" s="4">
        <f>IFERROR(__xludf.DUMMYFUNCTION("""COMPUTED_VALUE"""),45756.64583333333)</f>
        <v>45756.64583</v>
      </c>
      <c r="B560" s="5">
        <f>IFERROR(__xludf.DUMMYFUNCTION("""COMPUTED_VALUE"""),287.95)</f>
        <v>287.95</v>
      </c>
    </row>
    <row r="561">
      <c r="A561" s="4">
        <f>IFERROR(__xludf.DUMMYFUNCTION("""COMPUTED_VALUE"""),45758.64583333333)</f>
        <v>45758.64583</v>
      </c>
      <c r="B561" s="5">
        <f>IFERROR(__xludf.DUMMYFUNCTION("""COMPUTED_VALUE"""),293.2)</f>
        <v>293.2</v>
      </c>
    </row>
    <row r="562">
      <c r="A562" s="4">
        <f>IFERROR(__xludf.DUMMYFUNCTION("""COMPUTED_VALUE"""),45762.64583333333)</f>
        <v>45762.64583</v>
      </c>
      <c r="B562" s="5">
        <f>IFERROR(__xludf.DUMMYFUNCTION("""COMPUTED_VALUE"""),294.4)</f>
        <v>294.4</v>
      </c>
    </row>
    <row r="563">
      <c r="A563" s="4">
        <f>IFERROR(__xludf.DUMMYFUNCTION("""COMPUTED_VALUE"""),45763.64583333333)</f>
        <v>45763.64583</v>
      </c>
      <c r="B563" s="5">
        <f>IFERROR(__xludf.DUMMYFUNCTION("""COMPUTED_VALUE"""),298.75)</f>
        <v>298.75</v>
      </c>
    </row>
    <row r="564">
      <c r="A564" s="4">
        <f>IFERROR(__xludf.DUMMYFUNCTION("""COMPUTED_VALUE"""),45764.64583333333)</f>
        <v>45764.64583</v>
      </c>
      <c r="B564" s="5">
        <f>IFERROR(__xludf.DUMMYFUNCTION("""COMPUTED_VALUE"""),298.35)</f>
        <v>298.35</v>
      </c>
    </row>
    <row r="565">
      <c r="A565" s="4">
        <f>IFERROR(__xludf.DUMMYFUNCTION("""COMPUTED_VALUE"""),45768.64583333333)</f>
        <v>45768.64583</v>
      </c>
      <c r="B565" s="5">
        <f>IFERROR(__xludf.DUMMYFUNCTION("""COMPUTED_VALUE"""),304.05)</f>
        <v>304.05</v>
      </c>
    </row>
    <row r="566">
      <c r="A566" s="4">
        <f>IFERROR(__xludf.DUMMYFUNCTION("""COMPUTED_VALUE"""),45769.64583333333)</f>
        <v>45769.64583</v>
      </c>
      <c r="B566" s="5">
        <f>IFERROR(__xludf.DUMMYFUNCTION("""COMPUTED_VALUE"""),306.1)</f>
        <v>306.1</v>
      </c>
    </row>
    <row r="567">
      <c r="A567" s="4">
        <f>IFERROR(__xludf.DUMMYFUNCTION("""COMPUTED_VALUE"""),45770.64583333333)</f>
        <v>45770.64583</v>
      </c>
      <c r="B567" s="5">
        <f>IFERROR(__xludf.DUMMYFUNCTION("""COMPUTED_VALUE"""),300.45)</f>
        <v>300.45</v>
      </c>
    </row>
    <row r="568">
      <c r="A568" s="4">
        <f>IFERROR(__xludf.DUMMYFUNCTION("""COMPUTED_VALUE"""),45771.64583333333)</f>
        <v>45771.64583</v>
      </c>
      <c r="B568" s="5">
        <f>IFERROR(__xludf.DUMMYFUNCTION("""COMPUTED_VALUE"""),302.0)</f>
        <v>302</v>
      </c>
    </row>
    <row r="569">
      <c r="A569" s="4">
        <f>IFERROR(__xludf.DUMMYFUNCTION("""COMPUTED_VALUE"""),45772.64583333333)</f>
        <v>45772.64583</v>
      </c>
      <c r="B569" s="5">
        <f>IFERROR(__xludf.DUMMYFUNCTION("""COMPUTED_VALUE"""),295.7)</f>
        <v>295.7</v>
      </c>
    </row>
    <row r="570">
      <c r="A570" s="4">
        <f>IFERROR(__xludf.DUMMYFUNCTION("""COMPUTED_VALUE"""),45775.64583333333)</f>
        <v>45775.64583</v>
      </c>
      <c r="B570" s="5">
        <f>IFERROR(__xludf.DUMMYFUNCTION("""COMPUTED_VALUE"""),310.0)</f>
        <v>310</v>
      </c>
    </row>
    <row r="571">
      <c r="A571" s="4">
        <f>IFERROR(__xludf.DUMMYFUNCTION("""COMPUTED_VALUE"""),45776.64583333333)</f>
        <v>45776.64583</v>
      </c>
      <c r="B571" s="5">
        <f>IFERROR(__xludf.DUMMYFUNCTION("""COMPUTED_VALUE"""),311.7)</f>
        <v>311.7</v>
      </c>
    </row>
    <row r="572">
      <c r="A572" s="4">
        <f>IFERROR(__xludf.DUMMYFUNCTION("""COMPUTED_VALUE"""),45777.64583333333)</f>
        <v>45777.64583</v>
      </c>
      <c r="B572" s="5">
        <f>IFERROR(__xludf.DUMMYFUNCTION("""COMPUTED_VALUE"""),310.05)</f>
        <v>310.05</v>
      </c>
    </row>
    <row r="573">
      <c r="A573" s="4">
        <f>IFERROR(__xludf.DUMMYFUNCTION("""COMPUTED_VALUE"""),45779.64583333333)</f>
        <v>45779.64583</v>
      </c>
      <c r="B573" s="5">
        <f>IFERROR(__xludf.DUMMYFUNCTION("""COMPUTED_VALUE"""),311.15)</f>
        <v>311.15</v>
      </c>
    </row>
    <row r="574">
      <c r="A574" s="4">
        <f>IFERROR(__xludf.DUMMYFUNCTION("""COMPUTED_VALUE"""),45782.64583333333)</f>
        <v>45782.64583</v>
      </c>
      <c r="B574" s="5">
        <f>IFERROR(__xludf.DUMMYFUNCTION("""COMPUTED_VALUE"""),321.05)</f>
        <v>321.05</v>
      </c>
    </row>
    <row r="575">
      <c r="A575" s="4">
        <f>IFERROR(__xludf.DUMMYFUNCTION("""COMPUTED_VALUE"""),45783.64583333333)</f>
        <v>45783.64583</v>
      </c>
      <c r="B575" s="5">
        <f>IFERROR(__xludf.DUMMYFUNCTION("""COMPUTED_VALUE"""),311.45)</f>
        <v>311.45</v>
      </c>
    </row>
    <row r="576">
      <c r="A576" s="4">
        <f>IFERROR(__xludf.DUMMYFUNCTION("""COMPUTED_VALUE"""),45784.64583333333)</f>
        <v>45784.64583</v>
      </c>
      <c r="B576" s="5">
        <f>IFERROR(__xludf.DUMMYFUNCTION("""COMPUTED_VALUE"""),316.9)</f>
        <v>316.9</v>
      </c>
    </row>
    <row r="577">
      <c r="A577" s="4">
        <f>IFERROR(__xludf.DUMMYFUNCTION("""COMPUTED_VALUE"""),45785.64583333333)</f>
        <v>45785.64583</v>
      </c>
      <c r="B577" s="5">
        <f>IFERROR(__xludf.DUMMYFUNCTION("""COMPUTED_VALUE"""),307.95)</f>
        <v>307.95</v>
      </c>
    </row>
    <row r="578">
      <c r="A578" s="4">
        <f>IFERROR(__xludf.DUMMYFUNCTION("""COMPUTED_VALUE"""),45786.64583333333)</f>
        <v>45786.64583</v>
      </c>
      <c r="B578" s="5">
        <f>IFERROR(__xludf.DUMMYFUNCTION("""COMPUTED_VALUE"""),306.85)</f>
        <v>306.85</v>
      </c>
    </row>
    <row r="579">
      <c r="A579" s="4">
        <f>IFERROR(__xludf.DUMMYFUNCTION("""COMPUTED_VALUE"""),45789.64583333333)</f>
        <v>45789.64583</v>
      </c>
      <c r="B579" s="5">
        <f>IFERROR(__xludf.DUMMYFUNCTION("""COMPUTED_VALUE"""),309.05)</f>
        <v>309.05</v>
      </c>
    </row>
    <row r="580">
      <c r="A580" s="4">
        <f>IFERROR(__xludf.DUMMYFUNCTION("""COMPUTED_VALUE"""),45790.64583333333)</f>
        <v>45790.64583</v>
      </c>
      <c r="B580" s="5">
        <f>IFERROR(__xludf.DUMMYFUNCTION("""COMPUTED_VALUE"""),306.9)</f>
        <v>306.9</v>
      </c>
    </row>
    <row r="581">
      <c r="A581" s="4">
        <f>IFERROR(__xludf.DUMMYFUNCTION("""COMPUTED_VALUE"""),45791.64583333333)</f>
        <v>45791.64583</v>
      </c>
      <c r="B581" s="5">
        <f>IFERROR(__xludf.DUMMYFUNCTION("""COMPUTED_VALUE"""),312.5)</f>
        <v>312.5</v>
      </c>
    </row>
    <row r="582">
      <c r="A582" s="4">
        <f>IFERROR(__xludf.DUMMYFUNCTION("""COMPUTED_VALUE"""),45792.64583333333)</f>
        <v>45792.64583</v>
      </c>
      <c r="B582" s="5">
        <f>IFERROR(__xludf.DUMMYFUNCTION("""COMPUTED_VALUE"""),317.0)</f>
        <v>317</v>
      </c>
    </row>
    <row r="583">
      <c r="A583" s="4">
        <f>IFERROR(__xludf.DUMMYFUNCTION("""COMPUTED_VALUE"""),45793.64583333333)</f>
        <v>45793.64583</v>
      </c>
      <c r="B583" s="5">
        <f>IFERROR(__xludf.DUMMYFUNCTION("""COMPUTED_VALUE"""),320.1)</f>
        <v>320.1</v>
      </c>
    </row>
    <row r="584">
      <c r="A584" s="4">
        <f>IFERROR(__xludf.DUMMYFUNCTION("""COMPUTED_VALUE"""),45796.64583333333)</f>
        <v>45796.64583</v>
      </c>
      <c r="B584" s="5">
        <f>IFERROR(__xludf.DUMMYFUNCTION("""COMPUTED_VALUE"""),317.2)</f>
        <v>317.2</v>
      </c>
    </row>
    <row r="585">
      <c r="A585" s="4">
        <f>IFERROR(__xludf.DUMMYFUNCTION("""COMPUTED_VALUE"""),45797.64583333333)</f>
        <v>45797.64583</v>
      </c>
      <c r="B585" s="5">
        <f>IFERROR(__xludf.DUMMYFUNCTION("""COMPUTED_VALUE"""),312.9)</f>
        <v>312.9</v>
      </c>
    </row>
    <row r="586">
      <c r="A586" s="4">
        <f>IFERROR(__xludf.DUMMYFUNCTION("""COMPUTED_VALUE"""),45798.64583333333)</f>
        <v>45798.64583</v>
      </c>
      <c r="B586" s="5">
        <f>IFERROR(__xludf.DUMMYFUNCTION("""COMPUTED_VALUE"""),315.85)</f>
        <v>315.85</v>
      </c>
    </row>
    <row r="587">
      <c r="A587" s="4">
        <f>IFERROR(__xludf.DUMMYFUNCTION("""COMPUTED_VALUE"""),45799.64583333333)</f>
        <v>45799.64583</v>
      </c>
      <c r="B587" s="5">
        <f>IFERROR(__xludf.DUMMYFUNCTION("""COMPUTED_VALUE"""),313.05)</f>
        <v>313.05</v>
      </c>
    </row>
    <row r="588">
      <c r="A588" s="4">
        <f>IFERROR(__xludf.DUMMYFUNCTION("""COMPUTED_VALUE"""),45800.64583333333)</f>
        <v>45800.64583</v>
      </c>
      <c r="B588" s="5">
        <f>IFERROR(__xludf.DUMMYFUNCTION("""COMPUTED_VALUE"""),318.9)</f>
        <v>318.9</v>
      </c>
    </row>
    <row r="589">
      <c r="A589" s="4">
        <f>IFERROR(__xludf.DUMMYFUNCTION("""COMPUTED_VALUE"""),45803.64583333333)</f>
        <v>45803.64583</v>
      </c>
      <c r="B589" s="5">
        <f>IFERROR(__xludf.DUMMYFUNCTION("""COMPUTED_VALUE"""),322.95)</f>
        <v>322.95</v>
      </c>
    </row>
    <row r="590">
      <c r="A590" s="4">
        <f>IFERROR(__xludf.DUMMYFUNCTION("""COMPUTED_VALUE"""),45804.64583333333)</f>
        <v>45804.64583</v>
      </c>
      <c r="B590" s="5">
        <f>IFERROR(__xludf.DUMMYFUNCTION("""COMPUTED_VALUE"""),317.0)</f>
        <v>317</v>
      </c>
    </row>
    <row r="591">
      <c r="A591" s="4">
        <f>IFERROR(__xludf.DUMMYFUNCTION("""COMPUTED_VALUE"""),45805.64583333333)</f>
        <v>45805.64583</v>
      </c>
      <c r="B591" s="5">
        <f>IFERROR(__xludf.DUMMYFUNCTION("""COMPUTED_VALUE"""),321.7)</f>
        <v>321.7</v>
      </c>
    </row>
    <row r="592">
      <c r="A592" s="4">
        <f>IFERROR(__xludf.DUMMYFUNCTION("""COMPUTED_VALUE"""),45806.64583333333)</f>
        <v>45806.64583</v>
      </c>
      <c r="B592" s="5">
        <f>IFERROR(__xludf.DUMMYFUNCTION("""COMPUTED_VALUE"""),319.15)</f>
        <v>319.15</v>
      </c>
    </row>
    <row r="593">
      <c r="A593" s="4">
        <f>IFERROR(__xludf.DUMMYFUNCTION("""COMPUTED_VALUE"""),45807.64583333333)</f>
        <v>45807.64583</v>
      </c>
      <c r="B593" s="5">
        <f>IFERROR(__xludf.DUMMYFUNCTION("""COMPUTED_VALUE"""),318.4)</f>
        <v>318.4</v>
      </c>
    </row>
    <row r="594">
      <c r="A594" s="4">
        <f>IFERROR(__xludf.DUMMYFUNCTION("""COMPUTED_VALUE"""),45810.64583333333)</f>
        <v>45810.64583</v>
      </c>
      <c r="B594" s="5">
        <f>IFERROR(__xludf.DUMMYFUNCTION("""COMPUTED_VALUE"""),316.6)</f>
        <v>316.6</v>
      </c>
    </row>
    <row r="595">
      <c r="A595" s="4">
        <f>IFERROR(__xludf.DUMMYFUNCTION("""COMPUTED_VALUE"""),45811.64583333333)</f>
        <v>45811.64583</v>
      </c>
      <c r="B595" s="5">
        <f>IFERROR(__xludf.DUMMYFUNCTION("""COMPUTED_VALUE"""),309.75)</f>
        <v>309.75</v>
      </c>
    </row>
    <row r="596">
      <c r="A596" s="4">
        <f>IFERROR(__xludf.DUMMYFUNCTION("""COMPUTED_VALUE"""),45812.64583333333)</f>
        <v>45812.64583</v>
      </c>
      <c r="B596" s="5">
        <f>IFERROR(__xludf.DUMMYFUNCTION("""COMPUTED_VALUE"""),311.55)</f>
        <v>311.55</v>
      </c>
    </row>
    <row r="597">
      <c r="A597" s="4">
        <f>IFERROR(__xludf.DUMMYFUNCTION("""COMPUTED_VALUE"""),45813.64583333333)</f>
        <v>45813.64583</v>
      </c>
      <c r="B597" s="5">
        <f>IFERROR(__xludf.DUMMYFUNCTION("""COMPUTED_VALUE"""),309.8)</f>
        <v>309.8</v>
      </c>
    </row>
    <row r="598">
      <c r="A598" s="4">
        <f>IFERROR(__xludf.DUMMYFUNCTION("""COMPUTED_VALUE"""),45814.64583333333)</f>
        <v>45814.64583</v>
      </c>
      <c r="B598" s="5">
        <f>IFERROR(__xludf.DUMMYFUNCTION("""COMPUTED_VALUE"""),316.7)</f>
        <v>316.7</v>
      </c>
    </row>
    <row r="599">
      <c r="A599" s="4">
        <f>IFERROR(__xludf.DUMMYFUNCTION("""COMPUTED_VALUE"""),45817.64583333333)</f>
        <v>45817.64583</v>
      </c>
      <c r="B599" s="5">
        <f>IFERROR(__xludf.DUMMYFUNCTION("""COMPUTED_VALUE"""),320.4)</f>
        <v>320.4</v>
      </c>
    </row>
    <row r="600">
      <c r="A600" s="4">
        <f>IFERROR(__xludf.DUMMYFUNCTION("""COMPUTED_VALUE"""),45818.64583333333)</f>
        <v>45818.64583</v>
      </c>
      <c r="B600" s="5">
        <f>IFERROR(__xludf.DUMMYFUNCTION("""COMPUTED_VALUE"""),320.1)</f>
        <v>320.1</v>
      </c>
    </row>
    <row r="601">
      <c r="A601" s="4">
        <f>IFERROR(__xludf.DUMMYFUNCTION("""COMPUTED_VALUE"""),45819.64583333333)</f>
        <v>45819.64583</v>
      </c>
      <c r="B601" s="5">
        <f>IFERROR(__xludf.DUMMYFUNCTION("""COMPUTED_VALUE"""),333.85)</f>
        <v>333.85</v>
      </c>
    </row>
    <row r="602">
      <c r="A602" s="4">
        <f>IFERROR(__xludf.DUMMYFUNCTION("""COMPUTED_VALUE"""),45820.64583333333)</f>
        <v>45820.64583</v>
      </c>
      <c r="B602" s="5">
        <f>IFERROR(__xludf.DUMMYFUNCTION("""COMPUTED_VALUE"""),318.65)</f>
        <v>318.65</v>
      </c>
    </row>
    <row r="603">
      <c r="A603" s="4">
        <f>IFERROR(__xludf.DUMMYFUNCTION("""COMPUTED_VALUE"""),45821.64583333333)</f>
        <v>45821.64583</v>
      </c>
      <c r="B603" s="5">
        <f>IFERROR(__xludf.DUMMYFUNCTION("""COMPUTED_VALUE"""),312.3)</f>
        <v>312.3</v>
      </c>
    </row>
    <row r="604">
      <c r="A604" s="4">
        <f>IFERROR(__xludf.DUMMYFUNCTION("""COMPUTED_VALUE"""),45824.64583333333)</f>
        <v>45824.64583</v>
      </c>
      <c r="B604" s="5">
        <f>IFERROR(__xludf.DUMMYFUNCTION("""COMPUTED_VALUE"""),316.4)</f>
        <v>316.4</v>
      </c>
    </row>
    <row r="605">
      <c r="A605" s="4">
        <f>IFERROR(__xludf.DUMMYFUNCTION("""COMPUTED_VALUE"""),45825.64583333333)</f>
        <v>45825.64583</v>
      </c>
      <c r="B605" s="5">
        <f>IFERROR(__xludf.DUMMYFUNCTION("""COMPUTED_VALUE"""),312.8)</f>
        <v>312.8</v>
      </c>
    </row>
    <row r="606">
      <c r="A606" s="4">
        <f>IFERROR(__xludf.DUMMYFUNCTION("""COMPUTED_VALUE"""),45826.64583333333)</f>
        <v>45826.64583</v>
      </c>
      <c r="B606" s="5">
        <f>IFERROR(__xludf.DUMMYFUNCTION("""COMPUTED_VALUE"""),315.85)</f>
        <v>315.85</v>
      </c>
    </row>
    <row r="607">
      <c r="A607" s="4">
        <f>IFERROR(__xludf.DUMMYFUNCTION("""COMPUTED_VALUE"""),45827.64583333333)</f>
        <v>45827.64583</v>
      </c>
      <c r="B607" s="5">
        <f>IFERROR(__xludf.DUMMYFUNCTION("""COMPUTED_VALUE"""),313.45)</f>
        <v>313.45</v>
      </c>
    </row>
    <row r="608">
      <c r="A608" s="4">
        <f>IFERROR(__xludf.DUMMYFUNCTION("""COMPUTED_VALUE"""),45828.64583333333)</f>
        <v>45828.64583</v>
      </c>
      <c r="B608" s="5">
        <f>IFERROR(__xludf.DUMMYFUNCTION("""COMPUTED_VALUE"""),313.5)</f>
        <v>313.5</v>
      </c>
    </row>
    <row r="609">
      <c r="A609" s="4">
        <f>IFERROR(__xludf.DUMMYFUNCTION("""COMPUTED_VALUE"""),45831.64583333333)</f>
        <v>45831.64583</v>
      </c>
      <c r="B609" s="5">
        <f>IFERROR(__xludf.DUMMYFUNCTION("""COMPUTED_VALUE"""),313.45)</f>
        <v>313.45</v>
      </c>
    </row>
    <row r="610">
      <c r="A610" s="4">
        <f>IFERROR(__xludf.DUMMYFUNCTION("""COMPUTED_VALUE"""),45832.64583333333)</f>
        <v>45832.64583</v>
      </c>
      <c r="B610" s="5">
        <f>IFERROR(__xludf.DUMMYFUNCTION("""COMPUTED_VALUE"""),319.25)</f>
        <v>319.25</v>
      </c>
    </row>
    <row r="611">
      <c r="A611" s="4">
        <f>IFERROR(__xludf.DUMMYFUNCTION("""COMPUTED_VALUE"""),45833.64583333333)</f>
        <v>45833.64583</v>
      </c>
      <c r="B611" s="5">
        <f>IFERROR(__xludf.DUMMYFUNCTION("""COMPUTED_VALUE"""),319.6)</f>
        <v>319.6</v>
      </c>
    </row>
    <row r="612">
      <c r="A612" s="4">
        <f>IFERROR(__xludf.DUMMYFUNCTION("""COMPUTED_VALUE"""),45834.64583333333)</f>
        <v>45834.64583</v>
      </c>
      <c r="B612" s="5">
        <f>IFERROR(__xludf.DUMMYFUNCTION("""COMPUTED_VALUE"""),329.75)</f>
        <v>329.75</v>
      </c>
    </row>
    <row r="613">
      <c r="A613" s="4">
        <f>IFERROR(__xludf.DUMMYFUNCTION("""COMPUTED_VALUE"""),45835.64583333333)</f>
        <v>45835.64583</v>
      </c>
      <c r="B613" s="5">
        <f>IFERROR(__xludf.DUMMYFUNCTION("""COMPUTED_VALUE"""),333.0)</f>
        <v>333</v>
      </c>
    </row>
    <row r="614">
      <c r="A614" s="4">
        <f>IFERROR(__xludf.DUMMYFUNCTION("""COMPUTED_VALUE"""),45838.64583333333)</f>
        <v>45838.64583</v>
      </c>
      <c r="B614" s="5">
        <f>IFERROR(__xludf.DUMMYFUNCTION("""COMPUTED_VALUE"""),331.95)</f>
        <v>331.95</v>
      </c>
    </row>
    <row r="615">
      <c r="A615" s="4">
        <f>IFERROR(__xludf.DUMMYFUNCTION("""COMPUTED_VALUE"""),45839.64583333333)</f>
        <v>45839.64583</v>
      </c>
      <c r="B615" s="5">
        <f>IFERROR(__xludf.DUMMYFUNCTION("""COMPUTED_VALUE"""),332.05)</f>
        <v>332.05</v>
      </c>
    </row>
    <row r="616">
      <c r="A616" s="4">
        <f>IFERROR(__xludf.DUMMYFUNCTION("""COMPUTED_VALUE"""),45840.64583333333)</f>
        <v>45840.64583</v>
      </c>
      <c r="B616" s="5">
        <f>IFERROR(__xludf.DUMMYFUNCTION("""COMPUTED_VALUE"""),331.8)</f>
        <v>331.8</v>
      </c>
    </row>
    <row r="617">
      <c r="A617" s="4">
        <f>IFERROR(__xludf.DUMMYFUNCTION("""COMPUTED_VALUE"""),45841.64583333333)</f>
        <v>45841.64583</v>
      </c>
      <c r="B617" s="5">
        <f>IFERROR(__xludf.DUMMYFUNCTION("""COMPUTED_VALUE"""),331.5)</f>
        <v>331.5</v>
      </c>
    </row>
    <row r="618">
      <c r="A618" s="4">
        <f>IFERROR(__xludf.DUMMYFUNCTION("""COMPUTED_VALUE"""),45842.64583333333)</f>
        <v>45842.64583</v>
      </c>
      <c r="B618" s="5">
        <f>IFERROR(__xludf.DUMMYFUNCTION("""COMPUTED_VALUE"""),346.2)</f>
        <v>346.2</v>
      </c>
    </row>
    <row r="619">
      <c r="A619" s="4">
        <f>IFERROR(__xludf.DUMMYFUNCTION("""COMPUTED_VALUE"""),45845.64583333333)</f>
        <v>45845.64583</v>
      </c>
      <c r="B619" s="5">
        <f>IFERROR(__xludf.DUMMYFUNCTION("""COMPUTED_VALUE"""),350.5)</f>
        <v>350.5</v>
      </c>
    </row>
    <row r="620">
      <c r="A620" s="4">
        <f>IFERROR(__xludf.DUMMYFUNCTION("""COMPUTED_VALUE"""),45846.64583333333)</f>
        <v>45846.64583</v>
      </c>
      <c r="B620" s="5">
        <f>IFERROR(__xludf.DUMMYFUNCTION("""COMPUTED_VALUE"""),355.6)</f>
        <v>355.6</v>
      </c>
    </row>
    <row r="621">
      <c r="A621" s="4">
        <f>IFERROR(__xludf.DUMMYFUNCTION("""COMPUTED_VALUE"""),45847.64583333333)</f>
        <v>45847.64583</v>
      </c>
      <c r="B621" s="5">
        <f>IFERROR(__xludf.DUMMYFUNCTION("""COMPUTED_VALUE"""),348.5)</f>
        <v>348.5</v>
      </c>
    </row>
    <row r="622">
      <c r="A622" s="4">
        <f>IFERROR(__xludf.DUMMYFUNCTION("""COMPUTED_VALUE"""),45848.64583333333)</f>
        <v>45848.64583</v>
      </c>
      <c r="B622" s="5">
        <f>IFERROR(__xludf.DUMMYFUNCTION("""COMPUTED_VALUE"""),350.95)</f>
        <v>350.95</v>
      </c>
    </row>
    <row r="623">
      <c r="A623" s="4">
        <f>IFERROR(__xludf.DUMMYFUNCTION("""COMPUTED_VALUE"""),45849.64583333333)</f>
        <v>45849.64583</v>
      </c>
      <c r="B623" s="5">
        <f>IFERROR(__xludf.DUMMYFUNCTION("""COMPUTED_VALUE"""),344.85)</f>
        <v>344.85</v>
      </c>
    </row>
    <row r="624">
      <c r="A624" s="4">
        <f>IFERROR(__xludf.DUMMYFUNCTION("""COMPUTED_VALUE"""),45852.64583333333)</f>
        <v>45852.64583</v>
      </c>
      <c r="B624" s="5">
        <f>IFERROR(__xludf.DUMMYFUNCTION("""COMPUTED_VALUE"""),344.4)</f>
        <v>344.4</v>
      </c>
    </row>
    <row r="625">
      <c r="A625" s="4">
        <f>IFERROR(__xludf.DUMMYFUNCTION("""COMPUTED_VALUE"""),45853.64583333333)</f>
        <v>45853.64583</v>
      </c>
      <c r="B625" s="5">
        <f>IFERROR(__xludf.DUMMYFUNCTION("""COMPUTED_VALUE"""),348.05)</f>
        <v>348.05</v>
      </c>
    </row>
    <row r="626">
      <c r="A626" s="4">
        <f>IFERROR(__xludf.DUMMYFUNCTION("""COMPUTED_VALUE"""),45854.64583333333)</f>
        <v>45854.64583</v>
      </c>
      <c r="B626" s="5">
        <f>IFERROR(__xludf.DUMMYFUNCTION("""COMPUTED_VALUE"""),347.85)</f>
        <v>347.85</v>
      </c>
    </row>
    <row r="627">
      <c r="A627" s="4">
        <f>IFERROR(__xludf.DUMMYFUNCTION("""COMPUTED_VALUE"""),45855.64583333333)</f>
        <v>45855.64583</v>
      </c>
      <c r="B627" s="5">
        <f>IFERROR(__xludf.DUMMYFUNCTION("""COMPUTED_VALUE"""),346.75)</f>
        <v>346.75</v>
      </c>
    </row>
    <row r="628">
      <c r="A628" s="4">
        <f>IFERROR(__xludf.DUMMYFUNCTION("""COMPUTED_VALUE"""),45856.64583333333)</f>
        <v>45856.64583</v>
      </c>
      <c r="B628" s="5">
        <f>IFERROR(__xludf.DUMMYFUNCTION("""COMPUTED_VALUE"""),343.5)</f>
        <v>343.5</v>
      </c>
    </row>
    <row r="629">
      <c r="A629" s="4">
        <f>IFERROR(__xludf.DUMMYFUNCTION("""COMPUTED_VALUE"""),45859.64583333333)</f>
        <v>45859.64583</v>
      </c>
      <c r="B629" s="5">
        <f>IFERROR(__xludf.DUMMYFUNCTION("""COMPUTED_VALUE"""),342.6)</f>
        <v>342.6</v>
      </c>
    </row>
    <row r="630">
      <c r="A630" s="4">
        <f>IFERROR(__xludf.DUMMYFUNCTION("""COMPUTED_VALUE"""),45860.64583333333)</f>
        <v>45860.64583</v>
      </c>
      <c r="B630" s="5">
        <f>IFERROR(__xludf.DUMMYFUNCTION("""COMPUTED_VALUE"""),340.35)</f>
        <v>340.35</v>
      </c>
    </row>
    <row r="631">
      <c r="A631" s="4">
        <f>IFERROR(__xludf.DUMMYFUNCTION("""COMPUTED_VALUE"""),45861.64583333333)</f>
        <v>45861.64583</v>
      </c>
      <c r="B631" s="5">
        <f>IFERROR(__xludf.DUMMYFUNCTION("""COMPUTED_VALUE"""),344.45)</f>
        <v>344.45</v>
      </c>
    </row>
    <row r="632">
      <c r="A632" s="4">
        <f>IFERROR(__xludf.DUMMYFUNCTION("""COMPUTED_VALUE"""),45862.64583333333)</f>
        <v>45862.64583</v>
      </c>
      <c r="B632" s="5">
        <f>IFERROR(__xludf.DUMMYFUNCTION("""COMPUTED_VALUE"""),341.4)</f>
        <v>341.4</v>
      </c>
    </row>
    <row r="633">
      <c r="A633" s="4">
        <f>IFERROR(__xludf.DUMMYFUNCTION("""COMPUTED_VALUE"""),45863.64583333333)</f>
        <v>45863.64583</v>
      </c>
      <c r="B633" s="5">
        <f>IFERROR(__xludf.DUMMYFUNCTION("""COMPUTED_VALUE"""),332.9)</f>
        <v>332.9</v>
      </c>
    </row>
    <row r="634">
      <c r="A634" s="4">
        <f>IFERROR(__xludf.DUMMYFUNCTION("""COMPUTED_VALUE"""),45866.64583333333)</f>
        <v>45866.64583</v>
      </c>
      <c r="B634" s="5">
        <f>IFERROR(__xludf.DUMMYFUNCTION("""COMPUTED_VALUE"""),333.4)</f>
        <v>333.4</v>
      </c>
    </row>
    <row r="635">
      <c r="A635" s="4">
        <f>IFERROR(__xludf.DUMMYFUNCTION("""COMPUTED_VALUE"""),45867.64583333333)</f>
        <v>45867.64583</v>
      </c>
      <c r="B635" s="5">
        <f>IFERROR(__xludf.DUMMYFUNCTION("""COMPUTED_VALUE"""),334.95)</f>
        <v>334.95</v>
      </c>
    </row>
    <row r="636">
      <c r="A636" s="4">
        <f>IFERROR(__xludf.DUMMYFUNCTION("""COMPUTED_VALUE"""),45868.64583333333)</f>
        <v>45868.64583</v>
      </c>
      <c r="B636" s="5">
        <f>IFERROR(__xludf.DUMMYFUNCTION("""COMPUTED_VALUE"""),337.05)</f>
        <v>337.05</v>
      </c>
    </row>
    <row r="637">
      <c r="A637" s="4">
        <f>IFERROR(__xludf.DUMMYFUNCTION("""COMPUTED_VALUE"""),45869.64583333333)</f>
        <v>45869.64583</v>
      </c>
      <c r="B637" s="5">
        <f>IFERROR(__xludf.DUMMYFUNCTION("""COMPUTED_VALUE"""),329.3)</f>
        <v>329.3</v>
      </c>
    </row>
    <row r="638">
      <c r="A638" s="4">
        <f>IFERROR(__xludf.DUMMYFUNCTION("""COMPUTED_VALUE"""),45870.64583333333)</f>
        <v>45870.64583</v>
      </c>
      <c r="B638" s="5">
        <f>IFERROR(__xludf.DUMMYFUNCTION("""COMPUTED_VALUE"""),317.85)</f>
        <v>317.85</v>
      </c>
    </row>
    <row r="639">
      <c r="A639" s="4">
        <f>IFERROR(__xludf.DUMMYFUNCTION("""COMPUTED_VALUE"""),45873.64583333333)</f>
        <v>45873.64583</v>
      </c>
      <c r="B639" s="5">
        <f>IFERROR(__xludf.DUMMYFUNCTION("""COMPUTED_VALUE"""),317.85)</f>
        <v>317.85</v>
      </c>
    </row>
    <row r="640">
      <c r="A640" s="4">
        <f>IFERROR(__xludf.DUMMYFUNCTION("""COMPUTED_VALUE"""),45874.64583333333)</f>
        <v>45874.64583</v>
      </c>
      <c r="B640" s="5">
        <f>IFERROR(__xludf.DUMMYFUNCTION("""COMPUTED_VALUE"""),315.1)</f>
        <v>315.1</v>
      </c>
    </row>
    <row r="641">
      <c r="A641" s="4">
        <f>IFERROR(__xludf.DUMMYFUNCTION("""COMPUTED_VALUE"""),45875.64583333333)</f>
        <v>45875.64583</v>
      </c>
      <c r="B641" s="5">
        <f>IFERROR(__xludf.DUMMYFUNCTION("""COMPUTED_VALUE"""),315.75)</f>
        <v>315.75</v>
      </c>
    </row>
    <row r="642">
      <c r="A642" s="4">
        <f>IFERROR(__xludf.DUMMYFUNCTION("""COMPUTED_VALUE"""),45876.64583333333)</f>
        <v>45876.64583</v>
      </c>
      <c r="B642" s="5">
        <f>IFERROR(__xludf.DUMMYFUNCTION("""COMPUTED_VALUE"""),310.35)</f>
        <v>310.35</v>
      </c>
    </row>
    <row r="643">
      <c r="A643" s="4">
        <f>IFERROR(__xludf.DUMMYFUNCTION("""COMPUTED_VALUE"""),45877.64583333333)</f>
        <v>45877.64583</v>
      </c>
      <c r="B643" s="5">
        <f>IFERROR(__xludf.DUMMYFUNCTION("""COMPUTED_VALUE"""),319.45)</f>
        <v>319.45</v>
      </c>
    </row>
    <row r="644">
      <c r="A644" s="4">
        <f>IFERROR(__xludf.DUMMYFUNCTION("""COMPUTED_VALUE"""),45880.64583333333)</f>
        <v>45880.64583</v>
      </c>
      <c r="B644" s="5">
        <f>IFERROR(__xludf.DUMMYFUNCTION("""COMPUTED_VALUE"""),320.95)</f>
        <v>320.95</v>
      </c>
    </row>
    <row r="645">
      <c r="A645" s="4">
        <f>IFERROR(__xludf.DUMMYFUNCTION("""COMPUTED_VALUE"""),45881.64583333333)</f>
        <v>45881.64583</v>
      </c>
      <c r="B645" s="5">
        <f>IFERROR(__xludf.DUMMYFUNCTION("""COMPUTED_VALUE"""),323.7)</f>
        <v>323.7</v>
      </c>
    </row>
    <row r="646">
      <c r="A646" s="4">
        <f>IFERROR(__xludf.DUMMYFUNCTION("""COMPUTED_VALUE"""),45882.64583333333)</f>
        <v>45882.64583</v>
      </c>
      <c r="B646" s="5">
        <f>IFERROR(__xludf.DUMMYFUNCTION("""COMPUTED_VALUE"""),322.5)</f>
        <v>322.5</v>
      </c>
    </row>
    <row r="647">
      <c r="A647" s="4">
        <f>IFERROR(__xludf.DUMMYFUNCTION("""COMPUTED_VALUE"""),45883.64583333333)</f>
        <v>45883.64583</v>
      </c>
      <c r="B647" s="5">
        <f>IFERROR(__xludf.DUMMYFUNCTION("""COMPUTED_VALUE"""),318.05)</f>
        <v>318.05</v>
      </c>
    </row>
    <row r="648">
      <c r="A648" s="4">
        <f>IFERROR(__xludf.DUMMYFUNCTION("""COMPUTED_VALUE"""),45887.64583333333)</f>
        <v>45887.64583</v>
      </c>
      <c r="B648" s="5">
        <f>IFERROR(__xludf.DUMMYFUNCTION("""COMPUTED_VALUE"""),314.0)</f>
        <v>314</v>
      </c>
    </row>
    <row r="649">
      <c r="A649" s="4">
        <f>IFERROR(__xludf.DUMMYFUNCTION("""COMPUTED_VALUE"""),45888.64583333333)</f>
        <v>45888.64583</v>
      </c>
      <c r="B649" s="5">
        <f>IFERROR(__xludf.DUMMYFUNCTION("""COMPUTED_VALUE"""),321.45)</f>
        <v>321.45</v>
      </c>
    </row>
    <row r="650">
      <c r="A650" s="4">
        <f>IFERROR(__xludf.DUMMYFUNCTION("""COMPUTED_VALUE"""),45889.64583333333)</f>
        <v>45889.64583</v>
      </c>
      <c r="B650" s="5">
        <f>IFERROR(__xludf.DUMMYFUNCTION("""COMPUTED_VALUE"""),319.95)</f>
        <v>319.95</v>
      </c>
    </row>
    <row r="651">
      <c r="A651" s="4">
        <f>IFERROR(__xludf.DUMMYFUNCTION("""COMPUTED_VALUE"""),45890.64583333333)</f>
        <v>45890.64583</v>
      </c>
      <c r="B651" s="5">
        <f>IFERROR(__xludf.DUMMYFUNCTION("""COMPUTED_VALUE"""),319.95)</f>
        <v>319.95</v>
      </c>
    </row>
    <row r="652">
      <c r="A652" s="4">
        <f>IFERROR(__xludf.DUMMYFUNCTION("""COMPUTED_VALUE"""),45891.64583333333)</f>
        <v>45891.64583</v>
      </c>
      <c r="B652" s="5">
        <f>IFERROR(__xludf.DUMMYFUNCTION("""COMPUTED_VALUE"""),316.45)</f>
        <v>316.45</v>
      </c>
    </row>
    <row r="653">
      <c r="A653" s="4">
        <f>IFERROR(__xludf.DUMMYFUNCTION("""COMPUTED_VALUE"""),45894.64583333333)</f>
        <v>45894.64583</v>
      </c>
      <c r="B653" s="5">
        <f>IFERROR(__xludf.DUMMYFUNCTION("""COMPUTED_VALUE"""),315.8)</f>
        <v>315.8</v>
      </c>
    </row>
    <row r="654">
      <c r="A654" s="4">
        <f>IFERROR(__xludf.DUMMYFUNCTION("""COMPUTED_VALUE"""),45895.64583333333)</f>
        <v>45895.64583</v>
      </c>
      <c r="B654" s="5">
        <f>IFERROR(__xludf.DUMMYFUNCTION("""COMPUTED_VALUE"""),312.1)</f>
        <v>312.1</v>
      </c>
    </row>
    <row r="655">
      <c r="A655" s="4">
        <f>IFERROR(__xludf.DUMMYFUNCTION("""COMPUTED_VALUE"""),45897.64583333333)</f>
        <v>45897.64583</v>
      </c>
      <c r="B655" s="5">
        <f>IFERROR(__xludf.DUMMYFUNCTION("""COMPUTED_VALUE"""),310.7)</f>
        <v>310.7</v>
      </c>
    </row>
    <row r="656">
      <c r="A656" s="4">
        <f>IFERROR(__xludf.DUMMYFUNCTION("""COMPUTED_VALUE"""),45898.64583333333)</f>
        <v>45898.64583</v>
      </c>
      <c r="B656" s="5">
        <f>IFERROR(__xludf.DUMMYFUNCTION("""COMPUTED_VALUE"""),308.2)</f>
        <v>308.2</v>
      </c>
    </row>
    <row r="657">
      <c r="A657" s="4">
        <f>IFERROR(__xludf.DUMMYFUNCTION("""COMPUTED_VALUE"""),45901.64583333333)</f>
        <v>45901.64583</v>
      </c>
      <c r="B657" s="5">
        <f>IFERROR(__xludf.DUMMYFUNCTION("""COMPUTED_VALUE"""),314.75)</f>
        <v>314.75</v>
      </c>
    </row>
    <row r="658">
      <c r="A658" s="4">
        <f>IFERROR(__xludf.DUMMYFUNCTION("""COMPUTED_VALUE"""),45902.64583333333)</f>
        <v>45902.64583</v>
      </c>
      <c r="B658" s="5">
        <f>IFERROR(__xludf.DUMMYFUNCTION("""COMPUTED_VALUE"""),314.95)</f>
        <v>314.95</v>
      </c>
    </row>
    <row r="659">
      <c r="A659" s="4">
        <f>IFERROR(__xludf.DUMMYFUNCTION("""COMPUTED_VALUE"""),45903.64583333333)</f>
        <v>45903.64583</v>
      </c>
      <c r="B659" s="5">
        <f>IFERROR(__xludf.DUMMYFUNCTION("""COMPUTED_VALUE"""),314.85)</f>
        <v>314.85</v>
      </c>
    </row>
    <row r="660">
      <c r="A660" s="4">
        <f>IFERROR(__xludf.DUMMYFUNCTION("""COMPUTED_VALUE"""),45904.64583333333)</f>
        <v>45904.64583</v>
      </c>
      <c r="B660" s="5">
        <f>IFERROR(__xludf.DUMMYFUNCTION("""COMPUTED_VALUE"""),312.9)</f>
        <v>312.9</v>
      </c>
    </row>
    <row r="661">
      <c r="A661" s="4">
        <f>IFERROR(__xludf.DUMMYFUNCTION("""COMPUTED_VALUE"""),45905.64583333333)</f>
        <v>45905.64583</v>
      </c>
      <c r="B661" s="5">
        <f>IFERROR(__xludf.DUMMYFUNCTION("""COMPUTED_VALUE"""),312.5)</f>
        <v>312.5</v>
      </c>
    </row>
    <row r="662">
      <c r="A662" s="4">
        <f>IFERROR(__xludf.DUMMYFUNCTION("""COMPUTED_VALUE"""),45908.64583333333)</f>
        <v>45908.64583</v>
      </c>
      <c r="B662" s="5">
        <f>IFERROR(__xludf.DUMMYFUNCTION("""COMPUTED_VALUE"""),316.45)</f>
        <v>316.45</v>
      </c>
    </row>
    <row r="663">
      <c r="A663" s="4">
        <f>IFERROR(__xludf.DUMMYFUNCTION("""COMPUTED_VALUE"""),45909.64583333333)</f>
        <v>45909.64583</v>
      </c>
      <c r="B663" s="5">
        <f>IFERROR(__xludf.DUMMYFUNCTION("""COMPUTED_VALUE"""),313.95)</f>
        <v>313.95</v>
      </c>
    </row>
    <row r="664">
      <c r="A664" s="4">
        <f>IFERROR(__xludf.DUMMYFUNCTION("""COMPUTED_VALUE"""),45910.64583333333)</f>
        <v>45910.64583</v>
      </c>
      <c r="B664" s="5">
        <f>IFERROR(__xludf.DUMMYFUNCTION("""COMPUTED_VALUE"""),317.95)</f>
        <v>317.95</v>
      </c>
    </row>
    <row r="665">
      <c r="A665" s="4">
        <f>IFERROR(__xludf.DUMMYFUNCTION("""COMPUTED_VALUE"""),45911.64583333333)</f>
        <v>45911.64583</v>
      </c>
      <c r="B665" s="5">
        <f>IFERROR(__xludf.DUMMYFUNCTION("""COMPUTED_VALUE"""),320.0)</f>
        <v>320</v>
      </c>
    </row>
    <row r="666">
      <c r="A666" s="4">
        <f>IFERROR(__xludf.DUMMYFUNCTION("""COMPUTED_VALUE"""),45912.64583333333)</f>
        <v>45912.64583</v>
      </c>
      <c r="B666" s="5">
        <f>IFERROR(__xludf.DUMMYFUNCTION("""COMPUTED_VALUE"""),318.0)</f>
        <v>318</v>
      </c>
    </row>
    <row r="667">
      <c r="A667" s="4">
        <f>IFERROR(__xludf.DUMMYFUNCTION("""COMPUTED_VALUE"""),45915.64583333333)</f>
        <v>45915.64583</v>
      </c>
      <c r="B667" s="5">
        <f>IFERROR(__xludf.DUMMYFUNCTION("""COMPUTED_VALUE"""),317.75)</f>
        <v>317.75</v>
      </c>
    </row>
    <row r="668">
      <c r="A668" s="4">
        <f>IFERROR(__xludf.DUMMYFUNCTION("""COMPUTED_VALUE"""),45916.64583333333)</f>
        <v>45916.64583</v>
      </c>
      <c r="B668" s="5">
        <f>IFERROR(__xludf.DUMMYFUNCTION("""COMPUTED_VALUE"""),318.25)</f>
        <v>318.25</v>
      </c>
    </row>
    <row r="669">
      <c r="A669" s="4">
        <f>IFERROR(__xludf.DUMMYFUNCTION("""COMPUTED_VALUE"""),45917.64583333333)</f>
        <v>45917.64583</v>
      </c>
      <c r="B669" s="5">
        <f>IFERROR(__xludf.DUMMYFUNCTION("""COMPUTED_VALUE"""),323.55)</f>
        <v>323.55</v>
      </c>
    </row>
    <row r="670">
      <c r="A670" s="4">
        <f>IFERROR(__xludf.DUMMYFUNCTION("""COMPUTED_VALUE"""),45918.64583333333)</f>
        <v>45918.64583</v>
      </c>
      <c r="B670" s="5">
        <f>IFERROR(__xludf.DUMMYFUNCTION("""COMPUTED_VALUE"""),325.7)</f>
        <v>325.7</v>
      </c>
    </row>
    <row r="671">
      <c r="A671" s="4">
        <f>IFERROR(__xludf.DUMMYFUNCTION("""COMPUTED_VALUE"""),45919.64583333333)</f>
        <v>45919.64583</v>
      </c>
      <c r="B671" s="5">
        <f>IFERROR(__xludf.DUMMYFUNCTION("""COMPUTED_VALUE"""),329.55)</f>
        <v>329.55</v>
      </c>
    </row>
    <row r="672">
      <c r="A672" s="4">
        <f>IFERROR(__xludf.DUMMYFUNCTION("""COMPUTED_VALUE"""),45922.64583333333)</f>
        <v>45922.64583</v>
      </c>
      <c r="B672" s="5">
        <f>IFERROR(__xludf.DUMMYFUNCTION("""COMPUTED_VALUE"""),325.4)</f>
        <v>325.4</v>
      </c>
    </row>
    <row r="673">
      <c r="A673" s="4">
        <f>IFERROR(__xludf.DUMMYFUNCTION("""COMPUTED_VALUE"""),45923.64583333333)</f>
        <v>45923.64583</v>
      </c>
      <c r="B673" s="5">
        <f>IFERROR(__xludf.DUMMYFUNCTION("""COMPUTED_VALUE"""),330.4)</f>
        <v>330.4</v>
      </c>
    </row>
    <row r="674">
      <c r="A674" s="4">
        <f>IFERROR(__xludf.DUMMYFUNCTION("""COMPUTED_VALUE"""),45924.64583333333)</f>
        <v>45924.64583</v>
      </c>
      <c r="B674" s="5">
        <f>IFERROR(__xludf.DUMMYFUNCTION("""COMPUTED_VALUE"""),330.35)</f>
        <v>330.35</v>
      </c>
    </row>
    <row r="675">
      <c r="A675" s="4">
        <f>IFERROR(__xludf.DUMMYFUNCTION("""COMPUTED_VALUE"""),45925.64583333333)</f>
        <v>45925.64583</v>
      </c>
      <c r="B675" s="5">
        <f>IFERROR(__xludf.DUMMYFUNCTION("""COMPUTED_VALUE"""),329.65)</f>
        <v>329.65</v>
      </c>
    </row>
    <row r="676">
      <c r="A676" s="4">
        <f>IFERROR(__xludf.DUMMYFUNCTION("""COMPUTED_VALUE"""),45926.64583333333)</f>
        <v>45926.64583</v>
      </c>
      <c r="B676" s="5">
        <f>IFERROR(__xludf.DUMMYFUNCTION("""COMPUTED_VALUE"""),324.35)</f>
        <v>324.35</v>
      </c>
    </row>
    <row r="677">
      <c r="A677" s="4">
        <f>IFERROR(__xludf.DUMMYFUNCTION("""COMPUTED_VALUE"""),45929.64583333333)</f>
        <v>45929.64583</v>
      </c>
      <c r="B677" s="5">
        <f>IFERROR(__xludf.DUMMYFUNCTION("""COMPUTED_VALUE"""),338.1)</f>
        <v>338.1</v>
      </c>
    </row>
    <row r="678">
      <c r="A678" s="4">
        <f>IFERROR(__xludf.DUMMYFUNCTION("""COMPUTED_VALUE"""),45930.64583333333)</f>
        <v>45930.64583</v>
      </c>
      <c r="B678" s="5">
        <f>IFERROR(__xludf.DUMMYFUNCTION("""COMPUTED_VALUE"""),339.65)</f>
        <v>339.65</v>
      </c>
    </row>
    <row r="679">
      <c r="A679" s="4">
        <f>IFERROR(__xludf.DUMMYFUNCTION("""COMPUTED_VALUE"""),45931.64583333333)</f>
        <v>45931.64583</v>
      </c>
      <c r="B679" s="5">
        <f>IFERROR(__xludf.DUMMYFUNCTION("""COMPUTED_VALUE"""),339.7)</f>
        <v>339.7</v>
      </c>
    </row>
    <row r="680">
      <c r="A680" s="4">
        <f>IFERROR(__xludf.DUMMYFUNCTION("""COMPUTED_VALUE"""),45933.64583333333)</f>
        <v>45933.64583</v>
      </c>
      <c r="B680" s="5">
        <f>IFERROR(__xludf.DUMMYFUNCTION("""COMPUTED_VALUE"""),341.55)</f>
        <v>341.55</v>
      </c>
    </row>
    <row r="681">
      <c r="A681" s="4">
        <f>IFERROR(__xludf.DUMMYFUNCTION("""COMPUTED_VALUE"""),45936.64583333333)</f>
        <v>45936.64583</v>
      </c>
      <c r="B681" s="5">
        <f>IFERROR(__xludf.DUMMYFUNCTION("""COMPUTED_VALUE"""),343.6)</f>
        <v>343.6</v>
      </c>
    </row>
    <row r="682">
      <c r="A682" s="4">
        <f>IFERROR(__xludf.DUMMYFUNCTION("""COMPUTED_VALUE"""),45937.64583333333)</f>
        <v>45937.64583</v>
      </c>
      <c r="B682" s="5">
        <f>IFERROR(__xludf.DUMMYFUNCTION("""COMPUTED_VALUE"""),341.9)</f>
        <v>341.9</v>
      </c>
    </row>
    <row r="683">
      <c r="A683" s="4">
        <f>IFERROR(__xludf.DUMMYFUNCTION("""COMPUTED_VALUE"""),45938.64583333333)</f>
        <v>45938.64583</v>
      </c>
      <c r="B683" s="5">
        <f>IFERROR(__xludf.DUMMYFUNCTION("""COMPUTED_VALUE"""),345.1)</f>
        <v>345.1</v>
      </c>
    </row>
    <row r="684">
      <c r="A684" s="4">
        <f>IFERROR(__xludf.DUMMYFUNCTION("""COMPUTED_VALUE"""),45939.64583333333)</f>
        <v>45939.64583</v>
      </c>
      <c r="B684" s="5">
        <f>IFERROR(__xludf.DUMMYFUNCTION("""COMPUTED_VALUE"""),344.0)</f>
        <v>344</v>
      </c>
    </row>
    <row r="685">
      <c r="A685" s="4">
        <f>IFERROR(__xludf.DUMMYFUNCTION("""COMPUTED_VALUE"""),45940.64583333333)</f>
        <v>45940.64583</v>
      </c>
      <c r="B685" s="5">
        <f>IFERROR(__xludf.DUMMYFUNCTION("""COMPUTED_VALUE"""),338.7)</f>
        <v>338.7</v>
      </c>
    </row>
    <row r="686">
      <c r="A686" s="4">
        <f>IFERROR(__xludf.DUMMYFUNCTION("""COMPUTED_VALUE"""),45943.64583333333)</f>
        <v>45943.64583</v>
      </c>
      <c r="B686" s="5">
        <f>IFERROR(__xludf.DUMMYFUNCTION("""COMPUTED_VALUE"""),337.95)</f>
        <v>337.95</v>
      </c>
    </row>
    <row r="687">
      <c r="A687" s="4">
        <f>IFERROR(__xludf.DUMMYFUNCTION("""COMPUTED_VALUE"""),45944.64583333333)</f>
        <v>45944.64583</v>
      </c>
      <c r="B687" s="5">
        <f>IFERROR(__xludf.DUMMYFUNCTION("""COMPUTED_VALUE"""),332.45)</f>
        <v>332.45</v>
      </c>
    </row>
    <row r="688">
      <c r="A688" s="4">
        <f>IFERROR(__xludf.DUMMYFUNCTION("""COMPUTED_VALUE"""),45945.64583333333)</f>
        <v>45945.64583</v>
      </c>
      <c r="B688" s="5">
        <f>IFERROR(__xludf.DUMMYFUNCTION("""COMPUTED_VALUE"""),337.9)</f>
        <v>337.9</v>
      </c>
    </row>
    <row r="689">
      <c r="A689" s="4">
        <f>IFERROR(__xludf.DUMMYFUNCTION("""COMPUTED_VALUE"""),45946.64583333333)</f>
        <v>45946.64583</v>
      </c>
      <c r="B689" s="5">
        <f>IFERROR(__xludf.DUMMYFUNCTION("""COMPUTED_VALUE"""),335.9)</f>
        <v>335.9</v>
      </c>
    </row>
    <row r="690">
      <c r="A690" s="4">
        <f>IFERROR(__xludf.DUMMYFUNCTION("""COMPUTED_VALUE"""),45947.64583333333)</f>
        <v>45947.64583</v>
      </c>
      <c r="B690" s="5">
        <f>IFERROR(__xludf.DUMMYFUNCTION("""COMPUTED_VALUE"""),335.85)</f>
        <v>335.85</v>
      </c>
    </row>
    <row r="691">
      <c r="A691" s="4">
        <f>IFERROR(__xludf.DUMMYFUNCTION("""COMPUTED_VALUE"""),45950.64583333333)</f>
        <v>45950.64583</v>
      </c>
      <c r="B691" s="5">
        <f>IFERROR(__xludf.DUMMYFUNCTION("""COMPUTED_VALUE"""),337.7)</f>
        <v>337.7</v>
      </c>
    </row>
    <row r="692">
      <c r="A692" s="4">
        <f>IFERROR(__xludf.DUMMYFUNCTION("""COMPUTED_VALUE"""),45951.64583333333)</f>
        <v>45951.64583</v>
      </c>
      <c r="B692" s="5">
        <f>IFERROR(__xludf.DUMMYFUNCTION("""COMPUTED_VALUE"""),339.05)</f>
        <v>339.05</v>
      </c>
    </row>
    <row r="693">
      <c r="A693" s="4">
        <f>IFERROR(__xludf.DUMMYFUNCTION("""COMPUTED_VALUE"""),45953.64583333333)</f>
        <v>45953.64583</v>
      </c>
      <c r="B693" s="5">
        <f>IFERROR(__xludf.DUMMYFUNCTION("""COMPUTED_VALUE"""),331.3)</f>
        <v>331.3</v>
      </c>
    </row>
    <row r="694">
      <c r="A694" s="4">
        <f>IFERROR(__xludf.DUMMYFUNCTION("""COMPUTED_VALUE"""),45954.64583333333)</f>
        <v>45954.64583</v>
      </c>
      <c r="B694" s="5">
        <f>IFERROR(__xludf.DUMMYFUNCTION("""COMPUTED_VALUE"""),330.45)</f>
        <v>330.45</v>
      </c>
    </row>
    <row r="695">
      <c r="A695" s="4">
        <f>IFERROR(__xludf.DUMMYFUNCTION("""COMPUTED_VALUE"""),45957.64583333333)</f>
        <v>45957.64583</v>
      </c>
      <c r="B695" s="5">
        <f>IFERROR(__xludf.DUMMYFUNCTION("""COMPUTED_VALUE"""),343.0)</f>
        <v>343</v>
      </c>
    </row>
    <row r="696">
      <c r="A696" s="4">
        <f>IFERROR(__xludf.DUMMYFUNCTION("""COMPUTED_VALUE"""),45958.64583333333)</f>
        <v>45958.64583</v>
      </c>
      <c r="B696" s="5">
        <f>IFERROR(__xludf.DUMMYFUNCTION("""COMPUTED_VALUE"""),340.65)</f>
        <v>340.65</v>
      </c>
    </row>
    <row r="697">
      <c r="A697" s="4">
        <f>IFERROR(__xludf.DUMMYFUNCTION("""COMPUTED_VALUE"""),45959.64583333333)</f>
        <v>45959.64583</v>
      </c>
      <c r="B697" s="5">
        <f>IFERROR(__xludf.DUMMYFUNCTION("""COMPUTED_VALUE"""),348.1)</f>
        <v>348.1</v>
      </c>
    </row>
    <row r="698">
      <c r="A698" s="4">
        <f>IFERROR(__xludf.DUMMYFUNCTION("""COMPUTED_VALUE"""),45960.64583333333)</f>
        <v>45960.64583</v>
      </c>
      <c r="B698" s="5">
        <f>IFERROR(__xludf.DUMMYFUNCTION("""COMPUTED_VALUE"""),357.6)</f>
        <v>357.6</v>
      </c>
    </row>
    <row r="699">
      <c r="A699" s="4">
        <f>IFERROR(__xludf.DUMMYFUNCTION("""COMPUTED_VALUE"""),45961.64583333333)</f>
        <v>45961.64583</v>
      </c>
      <c r="B699" s="5">
        <f>IFERROR(__xludf.DUMMYFUNCTION("""COMPUTED_VALUE"""),356.8)</f>
        <v>356.8</v>
      </c>
    </row>
    <row r="700">
      <c r="A700" s="4">
        <f>IFERROR(__xludf.DUMMYFUNCTION("""COMPUTED_VALUE"""),45964.64583333333)</f>
        <v>45964.64583</v>
      </c>
      <c r="B700" s="5">
        <f>IFERROR(__xludf.DUMMYFUNCTION("""COMPUTED_VALUE"""),367.3)</f>
        <v>367.3</v>
      </c>
    </row>
    <row r="701">
      <c r="A701" s="4">
        <f>IFERROR(__xludf.DUMMYFUNCTION("""COMPUTED_VALUE"""),45965.64583333333)</f>
        <v>45965.64583</v>
      </c>
      <c r="B701" s="5">
        <f>IFERROR(__xludf.DUMMYFUNCTION("""COMPUTED_VALUE"""),372.95)</f>
        <v>372.95</v>
      </c>
    </row>
    <row r="702">
      <c r="A702" s="4">
        <f>IFERROR(__xludf.DUMMYFUNCTION("""COMPUTED_VALUE"""),45967.64583333333)</f>
        <v>45967.64583</v>
      </c>
      <c r="B702" s="5">
        <f>IFERROR(__xludf.DUMMYFUNCTION("""COMPUTED_VALUE"""),367.95)</f>
        <v>367.95</v>
      </c>
    </row>
    <row r="703">
      <c r="A703" s="4">
        <f>IFERROR(__xludf.DUMMYFUNCTION("""COMPUTED_VALUE"""),45968.64583333333)</f>
        <v>45968.64583</v>
      </c>
      <c r="B703" s="5">
        <f>IFERROR(__xludf.DUMMYFUNCTION("""COMPUTED_VALUE"""),367.15)</f>
        <v>367.15</v>
      </c>
    </row>
    <row r="704">
      <c r="A704" s="4">
        <f>IFERROR(__xludf.DUMMYFUNCTION("""COMPUTED_VALUE"""),45971.64583333333)</f>
        <v>45971.64583</v>
      </c>
      <c r="B704" s="5">
        <f>IFERROR(__xludf.DUMMYFUNCTION("""COMPUTED_VALUE"""),365.15)</f>
        <v>365.15</v>
      </c>
    </row>
    <row r="705">
      <c r="A705" s="4">
        <f>IFERROR(__xludf.DUMMYFUNCTION("""COMPUTED_VALUE"""),45972.64583333333)</f>
        <v>45972.64583</v>
      </c>
      <c r="B705" s="5">
        <f>IFERROR(__xludf.DUMMYFUNCTION("""COMPUTED_VALUE"""),374.15)</f>
        <v>374.15</v>
      </c>
    </row>
    <row r="706">
      <c r="A706" s="4">
        <f>IFERROR(__xludf.DUMMYFUNCTION("""COMPUTED_VALUE"""),45973.64583333333)</f>
        <v>45973.64583</v>
      </c>
      <c r="B706" s="5">
        <f>IFERROR(__xludf.DUMMYFUNCTION("""COMPUTED_VALUE"""),375.45)</f>
        <v>375.45</v>
      </c>
    </row>
    <row r="707">
      <c r="A707" s="4">
        <f>IFERROR(__xludf.DUMMYFUNCTION("""COMPUTED_VALUE"""),45974.64583333333)</f>
        <v>45974.64583</v>
      </c>
      <c r="B707" s="5">
        <f>IFERROR(__xludf.DUMMYFUNCTION("""COMPUTED_VALUE"""),374.95)</f>
        <v>374.95</v>
      </c>
    </row>
    <row r="708">
      <c r="A708" s="4">
        <f>IFERROR(__xludf.DUMMYFUNCTION("""COMPUTED_VALUE"""),45975.64583333333)</f>
        <v>45975.64583</v>
      </c>
      <c r="B708" s="5">
        <f>IFERROR(__xludf.DUMMYFUNCTION("""COMPUTED_VALUE"""),371.15)</f>
        <v>371.15</v>
      </c>
    </row>
    <row r="709">
      <c r="A709" s="4">
        <f>IFERROR(__xludf.DUMMYFUNCTION("""COMPUTED_VALUE"""),45978.64583333333)</f>
        <v>45978.64583</v>
      </c>
      <c r="B709" s="5">
        <f>IFERROR(__xludf.DUMMYFUNCTION("""COMPUTED_VALUE"""),374.25)</f>
        <v>374.25</v>
      </c>
    </row>
    <row r="710">
      <c r="A710" s="4">
        <f>IFERROR(__xludf.DUMMYFUNCTION("""COMPUTED_VALUE"""),45979.64583333333)</f>
        <v>45979.64583</v>
      </c>
      <c r="B710" s="5">
        <f>IFERROR(__xludf.DUMMYFUNCTION("""COMPUTED_VALUE"""),371.85)</f>
        <v>371.85</v>
      </c>
    </row>
    <row r="711">
      <c r="A711" s="4">
        <f>IFERROR(__xludf.DUMMYFUNCTION("""COMPUTED_VALUE"""),45980.64583333333)</f>
        <v>45980.64583</v>
      </c>
      <c r="B711" s="5">
        <f>IFERROR(__xludf.DUMMYFUNCTION("""COMPUTED_VALUE"""),365.65)</f>
        <v>365.65</v>
      </c>
    </row>
    <row r="712">
      <c r="A712" s="4">
        <f>IFERROR(__xludf.DUMMYFUNCTION("""COMPUTED_VALUE"""),45981.64583333333)</f>
        <v>45981.64583</v>
      </c>
      <c r="B712" s="5">
        <f>IFERROR(__xludf.DUMMYFUNCTION("""COMPUTED_VALUE"""),365.05)</f>
        <v>365.05</v>
      </c>
    </row>
    <row r="713">
      <c r="A713" s="4">
        <f>IFERROR(__xludf.DUMMYFUNCTION("""COMPUTED_VALUE"""),45982.64583333333)</f>
        <v>45982.64583</v>
      </c>
      <c r="B713" s="5">
        <f>IFERROR(__xludf.DUMMYFUNCTION("""COMPUTED_VALUE"""),364.55)</f>
        <v>364.55</v>
      </c>
    </row>
    <row r="714">
      <c r="A714" s="4">
        <f>IFERROR(__xludf.DUMMYFUNCTION("""COMPUTED_VALUE"""),45985.64583333333)</f>
        <v>45985.64583</v>
      </c>
      <c r="B714" s="5">
        <f>IFERROR(__xludf.DUMMYFUNCTION("""COMPUTED_VALUE"""),359.65)</f>
        <v>359.65</v>
      </c>
    </row>
    <row r="715">
      <c r="A715" s="4">
        <f>IFERROR(__xludf.DUMMYFUNCTION("""COMPUTED_VALUE"""),45986.64583333333)</f>
        <v>45986.64583</v>
      </c>
      <c r="B715" s="5">
        <f>IFERROR(__xludf.DUMMYFUNCTION("""COMPUTED_VALUE"""),355.85)</f>
        <v>355.85</v>
      </c>
    </row>
    <row r="716">
      <c r="A716" s="4">
        <f>IFERROR(__xludf.DUMMYFUNCTION("""COMPUTED_VALUE"""),45987.64583333333)</f>
        <v>45987.64583</v>
      </c>
      <c r="B716" s="5">
        <f>IFERROR(__xludf.DUMMYFUNCTION("""COMPUTED_VALUE"""),367.65)</f>
        <v>367.65</v>
      </c>
    </row>
    <row r="717">
      <c r="A717" s="4">
        <f>IFERROR(__xludf.DUMMYFUNCTION("""COMPUTED_VALUE"""),45988.64583333333)</f>
        <v>45988.64583</v>
      </c>
      <c r="B717" s="5">
        <f>IFERROR(__xludf.DUMMYFUNCTION("""COMPUTED_VALUE"""),364.7)</f>
        <v>364.7</v>
      </c>
    </row>
    <row r="718">
      <c r="A718" s="4">
        <f>IFERROR(__xludf.DUMMYFUNCTION("""COMPUTED_VALUE"""),45989.64583333333)</f>
        <v>45989.64583</v>
      </c>
      <c r="B718" s="5">
        <f>IFERROR(__xludf.DUMMYFUNCTION("""COMPUTED_VALUE"""),359.1)</f>
        <v>359.1</v>
      </c>
    </row>
    <row r="719">
      <c r="A719" s="4">
        <f>IFERROR(__xludf.DUMMYFUNCTION("""COMPUTED_VALUE"""),45992.64583333333)</f>
        <v>45992.64583</v>
      </c>
      <c r="B719" s="5">
        <f>IFERROR(__xludf.DUMMYFUNCTION("""COMPUTED_VALUE"""),354.0)</f>
        <v>354</v>
      </c>
    </row>
    <row r="720">
      <c r="A720" s="4">
        <f>IFERROR(__xludf.DUMMYFUNCTION("""COMPUTED_VALUE"""),45993.64583333333)</f>
        <v>45993.64583</v>
      </c>
      <c r="B720" s="5">
        <f>IFERROR(__xludf.DUMMYFUNCTION("""COMPUTED_VALUE"""),358.75)</f>
        <v>358.75</v>
      </c>
    </row>
    <row r="721">
      <c r="A721" s="4">
        <f>IFERROR(__xludf.DUMMYFUNCTION("""COMPUTED_VALUE"""),45994.64583333333)</f>
        <v>45994.64583</v>
      </c>
      <c r="B721" s="5">
        <f>IFERROR(__xludf.DUMMYFUNCTION("""COMPUTED_VALUE"""),358.4)</f>
        <v>358.4</v>
      </c>
    </row>
    <row r="722">
      <c r="A722" s="4">
        <f>IFERROR(__xludf.DUMMYFUNCTION("""COMPUTED_VALUE"""),45995.64583333333)</f>
        <v>45995.64583</v>
      </c>
      <c r="B722" s="5">
        <f>IFERROR(__xludf.DUMMYFUNCTION("""COMPUTED_VALUE"""),356.0)</f>
        <v>356</v>
      </c>
    </row>
    <row r="723">
      <c r="A723" s="4">
        <f>IFERROR(__xludf.DUMMYFUNCTION("""COMPUTED_VALUE"""),45996.64583333333)</f>
        <v>45996.64583</v>
      </c>
      <c r="B723" s="5">
        <f>IFERROR(__xludf.DUMMYFUNCTION("""COMPUTED_VALUE"""),360.3)</f>
        <v>360.3</v>
      </c>
    </row>
    <row r="724">
      <c r="A724" s="4">
        <f>IFERROR(__xludf.DUMMYFUNCTION("""COMPUTED_VALUE"""),45999.64583333333)</f>
        <v>45999.64583</v>
      </c>
      <c r="B724" s="5">
        <f>IFERROR(__xludf.DUMMYFUNCTION("""COMPUTED_VALUE"""),357.55)</f>
        <v>357.55</v>
      </c>
    </row>
    <row r="725">
      <c r="A725" s="4">
        <f>IFERROR(__xludf.DUMMYFUNCTION("""COMPUTED_VALUE"""),46000.64583333333)</f>
        <v>46000.64583</v>
      </c>
      <c r="B725" s="5">
        <f>IFERROR(__xludf.DUMMYFUNCTION("""COMPUTED_VALUE"""),355.05)</f>
        <v>355.05</v>
      </c>
    </row>
    <row r="726">
      <c r="A726" s="4">
        <f>IFERROR(__xludf.DUMMYFUNCTION("""COMPUTED_VALUE"""),46001.64583333333)</f>
        <v>46001.64583</v>
      </c>
      <c r="B726" s="5">
        <f>IFERROR(__xludf.DUMMYFUNCTION("""COMPUTED_VALUE"""),355.15)</f>
        <v>355.15</v>
      </c>
    </row>
    <row r="727">
      <c r="A727" s="4">
        <f>IFERROR(__xludf.DUMMYFUNCTION("""COMPUTED_VALUE"""),46002.64583333333)</f>
        <v>46002.64583</v>
      </c>
      <c r="B727" s="5">
        <f>IFERROR(__xludf.DUMMYFUNCTION("""COMPUTED_VALUE"""),351.3)</f>
        <v>351.3</v>
      </c>
    </row>
    <row r="728">
      <c r="A728" s="4">
        <f>IFERROR(__xludf.DUMMYFUNCTION("""COMPUTED_VALUE"""),46003.64583333333)</f>
        <v>46003.64583</v>
      </c>
      <c r="B728" s="5">
        <f>IFERROR(__xludf.DUMMYFUNCTION("""COMPUTED_VALUE"""),365.05)</f>
        <v>365.05</v>
      </c>
    </row>
    <row r="729">
      <c r="A729" s="4">
        <f>IFERROR(__xludf.DUMMYFUNCTION("""COMPUTED_VALUE"""),46006.64583333333)</f>
        <v>46006.64583</v>
      </c>
      <c r="B729" s="5">
        <f>IFERROR(__xludf.DUMMYFUNCTION("""COMPUTED_VALUE"""),367.0)</f>
        <v>367</v>
      </c>
    </row>
    <row r="730">
      <c r="A730" s="4">
        <f>IFERROR(__xludf.DUMMYFUNCTION("""COMPUTED_VALUE"""),46007.64583333333)</f>
        <v>46007.64583</v>
      </c>
      <c r="B730" s="5">
        <f>IFERROR(__xludf.DUMMYFUNCTION("""COMPUTED_VALUE"""),368.15)</f>
        <v>368.15</v>
      </c>
    </row>
    <row r="731">
      <c r="A731" s="4">
        <f>IFERROR(__xludf.DUMMYFUNCTION("""COMPUTED_VALUE"""),46008.64583333333)</f>
        <v>46008.64583</v>
      </c>
      <c r="B731" s="5">
        <f>IFERROR(__xludf.DUMMYFUNCTION("""COMPUTED_VALUE"""),368.35)</f>
        <v>368.35</v>
      </c>
    </row>
    <row r="732">
      <c r="A732" s="4">
        <f>IFERROR(__xludf.DUMMYFUNCTION("""COMPUTED_VALUE"""),46009.64583333333)</f>
        <v>46009.64583</v>
      </c>
      <c r="B732" s="5">
        <f>IFERROR(__xludf.DUMMYFUNCTION("""COMPUTED_VALUE"""),363.35)</f>
        <v>363.35</v>
      </c>
    </row>
    <row r="733">
      <c r="A733" s="4">
        <f>IFERROR(__xludf.DUMMYFUNCTION("""COMPUTED_VALUE"""),46010.64583333333)</f>
        <v>46010.64583</v>
      </c>
      <c r="B733" s="5">
        <f>IFERROR(__xludf.DUMMYFUNCTION("""COMPUTED_VALUE"""),365.95)</f>
        <v>365.95</v>
      </c>
    </row>
    <row r="734">
      <c r="A734" s="4">
        <f>IFERROR(__xludf.DUMMYFUNCTION("""COMPUTED_VALUE"""),46013.64583333333)</f>
        <v>46013.64583</v>
      </c>
      <c r="B734" s="5">
        <f>IFERROR(__xludf.DUMMYFUNCTION("""COMPUTED_VALUE"""),369.9)</f>
        <v>369.9</v>
      </c>
    </row>
    <row r="735">
      <c r="A735" s="4">
        <f>IFERROR(__xludf.DUMMYFUNCTION("""COMPUTED_VALUE"""),46014.64583333333)</f>
        <v>46014.64583</v>
      </c>
      <c r="B735" s="5">
        <f>IFERROR(__xludf.DUMMYFUNCTION("""COMPUTED_VALUE"""),370.0)</f>
        <v>370</v>
      </c>
    </row>
    <row r="736">
      <c r="A736" s="4">
        <f>IFERROR(__xludf.DUMMYFUNCTION("""COMPUTED_VALUE"""),46015.64583333333)</f>
        <v>46015.64583</v>
      </c>
      <c r="B736" s="5">
        <f>IFERROR(__xludf.DUMMYFUNCTION("""COMPUTED_VALUE"""),365.9)</f>
        <v>365.9</v>
      </c>
    </row>
    <row r="737">
      <c r="A737" s="4">
        <f>IFERROR(__xludf.DUMMYFUNCTION("""COMPUTED_VALUE"""),46017.64583333333)</f>
        <v>46017.64583</v>
      </c>
      <c r="B737" s="5">
        <f>IFERROR(__xludf.DUMMYFUNCTION("""COMPUTED_VALUE"""),366.0)</f>
        <v>366</v>
      </c>
    </row>
    <row r="738">
      <c r="A738" s="4">
        <f>IFERROR(__xludf.DUMMYFUNCTION("""COMPUTED_VALUE"""),46020.64583333333)</f>
        <v>46020.64583</v>
      </c>
      <c r="B738" s="5">
        <f>IFERROR(__xludf.DUMMYFUNCTION("""COMPUTED_VALUE"""),371.6)</f>
        <v>371.6</v>
      </c>
    </row>
    <row r="739">
      <c r="A739" s="4">
        <f>IFERROR(__xludf.DUMMYFUNCTION("""COMPUTED_VALUE"""),46021.64583333333)</f>
        <v>46021.64583</v>
      </c>
      <c r="B739" s="5">
        <f>IFERROR(__xludf.DUMMYFUNCTION("""COMPUTED_VALUE"""),369.5)</f>
        <v>369.5</v>
      </c>
    </row>
    <row r="740">
      <c r="A740" s="4">
        <f>IFERROR(__xludf.DUMMYFUNCTION("""COMPUTED_VALUE"""),46022.64583333333)</f>
        <v>46022.64583</v>
      </c>
      <c r="B740" s="5">
        <f>IFERROR(__xludf.DUMMYFUNCTION("""COMPUTED_VALUE"""),384.0)</f>
        <v>384</v>
      </c>
    </row>
    <row r="741">
      <c r="A741" s="4">
        <f>IFERROR(__xludf.DUMMYFUNCTION("""COMPUTED_VALUE"""),46023.64583333333)</f>
        <v>46023.64583</v>
      </c>
      <c r="B741" s="5">
        <f>IFERROR(__xludf.DUMMYFUNCTION("""COMPUTED_VALUE"""),381.5)</f>
        <v>381.5</v>
      </c>
    </row>
    <row r="742">
      <c r="A742" s="4">
        <f>IFERROR(__xludf.DUMMYFUNCTION("""COMPUTED_VALUE"""),46024.64583333333)</f>
        <v>46024.64583</v>
      </c>
      <c r="B742" s="5">
        <f>IFERROR(__xludf.DUMMYFUNCTION("""COMPUTED_VALUE"""),381.45)</f>
        <v>381.45</v>
      </c>
    </row>
    <row r="743">
      <c r="A743" s="4">
        <f>IFERROR(__xludf.DUMMYFUNCTION("""COMPUTED_VALUE"""),46027.64583333333)</f>
        <v>46027.64583</v>
      </c>
      <c r="B743" s="5">
        <f>IFERROR(__xludf.DUMMYFUNCTION("""COMPUTED_VALUE"""),377.9)</f>
        <v>377.9</v>
      </c>
    </row>
    <row r="744">
      <c r="A744" s="4">
        <f>IFERROR(__xludf.DUMMYFUNCTION("""COMPUTED_VALUE"""),46028.64583333333)</f>
        <v>46028.64583</v>
      </c>
      <c r="B744" s="5">
        <f>IFERROR(__xludf.DUMMYFUNCTION("""COMPUTED_VALUE"""),370.8)</f>
        <v>370.8</v>
      </c>
    </row>
    <row r="745">
      <c r="A745" s="4">
        <f>IFERROR(__xludf.DUMMYFUNCTION("""COMPUTED_VALUE"""),46029.64583333333)</f>
        <v>46029.64583</v>
      </c>
      <c r="B745" s="5">
        <f>IFERROR(__xludf.DUMMYFUNCTION("""COMPUTED_VALUE"""),368.2)</f>
        <v>368.2</v>
      </c>
    </row>
    <row r="746">
      <c r="A746" s="4">
        <f>IFERROR(__xludf.DUMMYFUNCTION("""COMPUTED_VALUE"""),46030.64583333333)</f>
        <v>46030.64583</v>
      </c>
      <c r="B746" s="5">
        <f>IFERROR(__xludf.DUMMYFUNCTION("""COMPUTED_VALUE"""),354.55)</f>
        <v>354.55</v>
      </c>
    </row>
    <row r="747">
      <c r="A747" s="4">
        <f>IFERROR(__xludf.DUMMYFUNCTION("""COMPUTED_VALUE"""),46031.64583333333)</f>
        <v>46031.64583</v>
      </c>
      <c r="B747" s="5">
        <f>IFERROR(__xludf.DUMMYFUNCTION("""COMPUTED_VALUE"""),354.15)</f>
        <v>354.15</v>
      </c>
    </row>
    <row r="748">
      <c r="A748" s="4">
        <f>IFERROR(__xludf.DUMMYFUNCTION("""COMPUTED_VALUE"""),46034.64583333333)</f>
        <v>46034.64583</v>
      </c>
      <c r="B748" s="5">
        <f>IFERROR(__xludf.DUMMYFUNCTION("""COMPUTED_VALUE"""),358.75)</f>
        <v>358.75</v>
      </c>
    </row>
    <row r="749">
      <c r="A749" s="4">
        <f>IFERROR(__xludf.DUMMYFUNCTION("""COMPUTED_VALUE"""),46035.64583333333)</f>
        <v>46035.64583</v>
      </c>
      <c r="B749" s="5">
        <f>IFERROR(__xludf.DUMMYFUNCTION("""COMPUTED_VALUE"""),355.1)</f>
        <v>355.1</v>
      </c>
    </row>
    <row r="750">
      <c r="A750" s="4">
        <f>IFERROR(__xludf.DUMMYFUNCTION("""COMPUTED_VALUE"""),46036.64583333333)</f>
        <v>46036.64583</v>
      </c>
      <c r="B750" s="5">
        <f>IFERROR(__xludf.DUMMYFUNCTION("""COMPUTED_VALUE"""),356.9)</f>
        <v>356.9</v>
      </c>
    </row>
    <row r="751">
      <c r="A751" s="4">
        <f>IFERROR(__xludf.DUMMYFUNCTION("""COMPUTED_VALUE"""),46038.64583333333)</f>
        <v>46038.64583</v>
      </c>
      <c r="B751" s="5">
        <f>IFERROR(__xludf.DUMMYFUNCTION("""COMPUTED_VALUE"""),363.2)</f>
        <v>363.2</v>
      </c>
    </row>
    <row r="752">
      <c r="A752" s="4">
        <f>IFERROR(__xludf.DUMMYFUNCTION("""COMPUTED_VALUE"""),46041.64583333333)</f>
        <v>46041.64583</v>
      </c>
      <c r="B752" s="5">
        <f>IFERROR(__xludf.DUMMYFUNCTION("""COMPUTED_VALUE"""),361.25)</f>
        <v>361.25</v>
      </c>
    </row>
    <row r="753">
      <c r="A753" s="4">
        <f>IFERROR(__xludf.DUMMYFUNCTION("""COMPUTED_VALUE"""),46042.64583333333)</f>
        <v>46042.64583</v>
      </c>
      <c r="B753" s="5">
        <f>IFERROR(__xludf.DUMMYFUNCTION("""COMPUTED_VALUE"""),355.2)</f>
        <v>355.2</v>
      </c>
    </row>
    <row r="754">
      <c r="A754" s="4">
        <f>IFERROR(__xludf.DUMMYFUNCTION("""COMPUTED_VALUE"""),46043.64583333333)</f>
        <v>46043.64583</v>
      </c>
      <c r="B754" s="5">
        <f>IFERROR(__xludf.DUMMYFUNCTION("""COMPUTED_VALUE"""),351.95)</f>
        <v>351.95</v>
      </c>
    </row>
    <row r="755">
      <c r="A755" s="4">
        <f>IFERROR(__xludf.DUMMYFUNCTION("""COMPUTED_VALUE"""),46044.64583333333)</f>
        <v>46044.64583</v>
      </c>
      <c r="B755" s="5">
        <f>IFERROR(__xludf.DUMMYFUNCTION("""COMPUTED_VALUE"""),354.15)</f>
        <v>354.15</v>
      </c>
    </row>
    <row r="756">
      <c r="A756" s="4">
        <f>IFERROR(__xludf.DUMMYFUNCTION("""COMPUTED_VALUE"""),46045.64583333333)</f>
        <v>46045.64583</v>
      </c>
      <c r="B756" s="5">
        <f>IFERROR(__xludf.DUMMYFUNCTION("""COMPUTED_VALUE"""),349.15)</f>
        <v>349.15</v>
      </c>
    </row>
    <row r="757">
      <c r="A757" s="4">
        <f>IFERROR(__xludf.DUMMYFUNCTION("""COMPUTED_VALUE"""),46049.64583333333)</f>
        <v>46049.64583</v>
      </c>
      <c r="B757" s="5">
        <f>IFERROR(__xludf.DUMMYFUNCTION("""COMPUTED_VALUE"""),357.4)</f>
        <v>357.4</v>
      </c>
    </row>
    <row r="758">
      <c r="A758" s="4">
        <f>IFERROR(__xludf.DUMMYFUNCTION("""COMPUTED_VALUE"""),46050.64583333333)</f>
        <v>46050.64583</v>
      </c>
      <c r="B758" s="5">
        <f>IFERROR(__xludf.DUMMYFUNCTION("""COMPUTED_VALUE"""),362.35)</f>
        <v>362.35</v>
      </c>
    </row>
    <row r="759">
      <c r="A759" s="4">
        <f>IFERROR(__xludf.DUMMYFUNCTION("""COMPUTED_VALUE"""),46051.64583333333)</f>
        <v>46051.64583</v>
      </c>
      <c r="B759" s="5">
        <f>IFERROR(__xludf.DUMMYFUNCTION("""COMPUTED_VALUE"""),366.95)</f>
        <v>366.95</v>
      </c>
    </row>
    <row r="760">
      <c r="A760" s="4">
        <f>IFERROR(__xludf.DUMMYFUNCTION("""COMPUTED_VALUE"""),46052.64583333333)</f>
        <v>46052.64583</v>
      </c>
      <c r="B760" s="5">
        <f>IFERROR(__xludf.DUMMYFUNCTION("""COMPUTED_VALUE"""),364.5)</f>
        <v>364.5</v>
      </c>
    </row>
    <row r="761">
      <c r="A761" s="4">
        <f>IFERROR(__xludf.DUMMYFUNCTION("""COMPUTED_VALUE"""),46055.64583333333)</f>
        <v>46055.64583</v>
      </c>
      <c r="B761" s="5">
        <f>IFERROR(__xludf.DUMMYFUNCTION("""COMPUTED_VALUE"""),366.7)</f>
        <v>366.7</v>
      </c>
    </row>
    <row r="762">
      <c r="A762" s="4">
        <f>IFERROR(__xludf.DUMMYFUNCTION("""COMPUTED_VALUE"""),46056.64583333333)</f>
        <v>46056.64583</v>
      </c>
      <c r="B762" s="5">
        <f>IFERROR(__xludf.DUMMYFUNCTION("""COMPUTED_VALUE"""),373.45)</f>
        <v>373.45</v>
      </c>
    </row>
    <row r="763">
      <c r="A763" s="4">
        <f>IFERROR(__xludf.DUMMYFUNCTION("""COMPUTED_VALUE"""),46057.64583333333)</f>
        <v>46057.64583</v>
      </c>
      <c r="B763" s="5">
        <f>IFERROR(__xludf.DUMMYFUNCTION("""COMPUTED_VALUE"""),382.45)</f>
        <v>382.45</v>
      </c>
    </row>
    <row r="764">
      <c r="A764" s="4">
        <f>IFERROR(__xludf.DUMMYFUNCTION("""COMPUTED_VALUE"""),46058.64583333333)</f>
        <v>46058.64583</v>
      </c>
      <c r="B764" s="5">
        <f>IFERROR(__xludf.DUMMYFUNCTION("""COMPUTED_VALUE"""),382.05)</f>
        <v>382.05</v>
      </c>
    </row>
    <row r="765">
      <c r="A765" s="4">
        <f>IFERROR(__xludf.DUMMYFUNCTION("""COMPUTED_VALUE"""),46059.64583333333)</f>
        <v>46059.64583</v>
      </c>
      <c r="B765" s="5">
        <f>IFERROR(__xludf.DUMMYFUNCTION("""COMPUTED_VALUE"""),386.35)</f>
        <v>386.35</v>
      </c>
    </row>
    <row r="766">
      <c r="A766" s="4">
        <f>IFERROR(__xludf.DUMMYFUNCTION("""COMPUTED_VALUE"""),46062.64583333333)</f>
        <v>46062.64583</v>
      </c>
      <c r="B766" s="5">
        <f>IFERROR(__xludf.DUMMYFUNCTION("""COMPUTED_VALUE"""),388.3)</f>
        <v>388.3</v>
      </c>
    </row>
    <row r="767">
      <c r="A767" s="4">
        <f>IFERROR(__xludf.DUMMYFUNCTION("""COMPUTED_VALUE"""),46063.64583333333)</f>
        <v>46063.64583</v>
      </c>
      <c r="B767" s="5">
        <f>IFERROR(__xludf.DUMMYFUNCTION("""COMPUTED_VALUE"""),386.35)</f>
        <v>386.35</v>
      </c>
    </row>
    <row r="768">
      <c r="A768" s="4">
        <f>IFERROR(__xludf.DUMMYFUNCTION("""COMPUTED_VALUE"""),46064.64583333333)</f>
        <v>46064.64583</v>
      </c>
      <c r="B768" s="5">
        <f>IFERROR(__xludf.DUMMYFUNCTION("""COMPUTED_VALUE"""),387.6)</f>
        <v>387.6</v>
      </c>
    </row>
    <row r="769">
      <c r="A769" s="4">
        <f>IFERROR(__xludf.DUMMYFUNCTION("""COMPUTED_VALUE"""),46065.64583333333)</f>
        <v>46065.64583</v>
      </c>
      <c r="B769" s="5">
        <f>IFERROR(__xludf.DUMMYFUNCTION("""COMPUTED_VALUE"""),377.7)</f>
        <v>377.7</v>
      </c>
    </row>
    <row r="770">
      <c r="A770" s="4">
        <f>IFERROR(__xludf.DUMMYFUNCTION("""COMPUTED_VALUE"""),46066.64583333333)</f>
        <v>46066.64583</v>
      </c>
      <c r="B770" s="5">
        <f>IFERROR(__xludf.DUMMYFUNCTION("""COMPUTED_VALUE"""),374.1)</f>
        <v>374.1</v>
      </c>
    </row>
    <row r="771">
      <c r="A771" s="4">
        <f>IFERROR(__xludf.DUMMYFUNCTION("""COMPUTED_VALUE"""),46069.64583333333)</f>
        <v>46069.64583</v>
      </c>
      <c r="B771" s="5">
        <f>IFERROR(__xludf.DUMMYFUNCTION("""COMPUTED_VALUE"""),374.35)</f>
        <v>374.35</v>
      </c>
    </row>
    <row r="772">
      <c r="A772" s="4">
        <f>IFERROR(__xludf.DUMMYFUNCTION("""COMPUTED_VALUE"""),46070.64583333333)</f>
        <v>46070.64583</v>
      </c>
      <c r="B772" s="5">
        <f>IFERROR(__xludf.DUMMYFUNCTION("""COMPUTED_VALUE"""),374.95)</f>
        <v>374.95</v>
      </c>
    </row>
    <row r="773">
      <c r="A773" s="4">
        <f>IFERROR(__xludf.DUMMYFUNCTION("""COMPUTED_VALUE"""),46071.64583333333)</f>
        <v>46071.64583</v>
      </c>
      <c r="B773" s="5">
        <f>IFERROR(__xludf.DUMMYFUNCTION("""COMPUTED_VALUE"""),380.9)</f>
        <v>380.9</v>
      </c>
    </row>
    <row r="774">
      <c r="A774" s="4">
        <f>IFERROR(__xludf.DUMMYFUNCTION("""COMPUTED_VALUE"""),46072.64583333333)</f>
        <v>46072.64583</v>
      </c>
      <c r="B774" s="5">
        <f>IFERROR(__xludf.DUMMYFUNCTION("""COMPUTED_VALUE"""),367.65)</f>
        <v>367.65</v>
      </c>
    </row>
    <row r="775">
      <c r="A775" s="4">
        <f>IFERROR(__xludf.DUMMYFUNCTION("""COMPUTED_VALUE"""),46073.64583333333)</f>
        <v>46073.64583</v>
      </c>
      <c r="B775" s="5">
        <f>IFERROR(__xludf.DUMMYFUNCTION("""COMPUTED_VALUE"""),366.3)</f>
        <v>366.3</v>
      </c>
    </row>
    <row r="776">
      <c r="A776" s="4">
        <f>IFERROR(__xludf.DUMMYFUNCTION("""COMPUTED_VALUE"""),46076.64583333333)</f>
        <v>46076.64583</v>
      </c>
      <c r="B776" s="5">
        <f>IFERROR(__xludf.DUMMYFUNCTION("""COMPUTED_VALUE"""),372.1)</f>
        <v>372.1</v>
      </c>
    </row>
    <row r="777">
      <c r="A777" s="4">
        <f>IFERROR(__xludf.DUMMYFUNCTION("""COMPUTED_VALUE"""),46077.64583333333)</f>
        <v>46077.64583</v>
      </c>
      <c r="B777" s="5">
        <f>IFERROR(__xludf.DUMMYFUNCTION("""COMPUTED_VALUE"""),374.45)</f>
        <v>374.45</v>
      </c>
    </row>
    <row r="778">
      <c r="A778" s="4">
        <f>IFERROR(__xludf.DUMMYFUNCTION("""COMPUTED_VALUE"""),46078.64583333333)</f>
        <v>46078.64583</v>
      </c>
      <c r="B778" s="5">
        <f>IFERROR(__xludf.DUMMYFUNCTION("""COMPUTED_VALUE"""),381.05)</f>
        <v>381.05</v>
      </c>
    </row>
    <row r="779">
      <c r="A779" s="4">
        <f>IFERROR(__xludf.DUMMYFUNCTION("""COMPUTED_VALUE"""),46079.64583333333)</f>
        <v>46079.64583</v>
      </c>
      <c r="B779" s="5">
        <f>IFERROR(__xludf.DUMMYFUNCTION("""COMPUTED_VALUE"""),386.0)</f>
        <v>386</v>
      </c>
    </row>
    <row r="780">
      <c r="A780" s="4">
        <f>IFERROR(__xludf.DUMMYFUNCTION("""COMPUTED_VALUE"""),46080.64583333333)</f>
        <v>46080.64583</v>
      </c>
      <c r="B780" s="5">
        <f>IFERROR(__xludf.DUMMYFUNCTION("""COMPUTED_VALUE"""),385.4)</f>
        <v>385.4</v>
      </c>
    </row>
    <row r="781">
      <c r="A781" s="4">
        <f>IFERROR(__xludf.DUMMYFUNCTION("""COMPUTED_VALUE"""),46083.64583333333)</f>
        <v>46083.64583</v>
      </c>
      <c r="B781" s="5">
        <f>IFERROR(__xludf.DUMMYFUNCTION("""COMPUTED_VALUE"""),374.8)</f>
        <v>374.8</v>
      </c>
    </row>
    <row r="782">
      <c r="A782" s="4">
        <f>IFERROR(__xludf.DUMMYFUNCTION("""COMPUTED_VALUE"""),46085.64583333333)</f>
        <v>46085.64583</v>
      </c>
      <c r="B782" s="5">
        <f>IFERROR(__xludf.DUMMYFUNCTION("""COMPUTED_VALUE"""),356.4)</f>
        <v>356.4</v>
      </c>
    </row>
    <row r="783">
      <c r="A783" s="4">
        <f>IFERROR(__xludf.DUMMYFUNCTION("""COMPUTED_VALUE"""),46086.64583333333)</f>
        <v>46086.64583</v>
      </c>
      <c r="B783" s="5">
        <f>IFERROR(__xludf.DUMMYFUNCTION("""COMPUTED_VALUE"""),360.35)</f>
        <v>360.35</v>
      </c>
    </row>
    <row r="784">
      <c r="A784" s="4">
        <f>IFERROR(__xludf.DUMMYFUNCTION("""COMPUTED_VALUE"""),46087.64583333333)</f>
        <v>46087.64583</v>
      </c>
      <c r="B784" s="5">
        <f>IFERROR(__xludf.DUMMYFUNCTION("""COMPUTED_VALUE"""),352.75)</f>
        <v>352.75</v>
      </c>
    </row>
    <row r="785">
      <c r="A785" s="4">
        <f>IFERROR(__xludf.DUMMYFUNCTION("""COMPUTED_VALUE"""),46090.64583333333)</f>
        <v>46090.64583</v>
      </c>
      <c r="B785" s="5">
        <f>IFERROR(__xludf.DUMMYFUNCTION("""COMPUTED_VALUE"""),331.15)</f>
        <v>331.15</v>
      </c>
    </row>
    <row r="786">
      <c r="A786" s="4">
        <f>IFERROR(__xludf.DUMMYFUNCTION("""COMPUTED_VALUE"""),46091.64583333333)</f>
        <v>46091.64583</v>
      </c>
      <c r="B786" s="5">
        <f>IFERROR(__xludf.DUMMYFUNCTION("""COMPUTED_VALUE"""),325.9)</f>
        <v>325.9</v>
      </c>
    </row>
    <row r="787">
      <c r="A787" s="4">
        <f>IFERROR(__xludf.DUMMYFUNCTION("""COMPUTED_VALUE"""),46092.64583333333)</f>
        <v>46092.64583</v>
      </c>
      <c r="B787" s="5">
        <f>IFERROR(__xludf.DUMMYFUNCTION("""COMPUTED_VALUE"""),325.05)</f>
        <v>325.05</v>
      </c>
    </row>
    <row r="788">
      <c r="A788" s="4">
        <f>IFERROR(__xludf.DUMMYFUNCTION("""COMPUTED_VALUE"""),46093.64583333333)</f>
        <v>46093.64583</v>
      </c>
      <c r="B788" s="5">
        <f>IFERROR(__xludf.DUMMYFUNCTION("""COMPUTED_VALUE"""),326.35)</f>
        <v>326.35</v>
      </c>
    </row>
    <row r="789">
      <c r="A789" s="4">
        <f>IFERROR(__xludf.DUMMYFUNCTION("""COMPUTED_VALUE"""),46094.64583333333)</f>
        <v>46094.64583</v>
      </c>
      <c r="B789" s="5">
        <f>IFERROR(__xludf.DUMMYFUNCTION("""COMPUTED_VALUE"""),319.3)</f>
        <v>319.3</v>
      </c>
    </row>
    <row r="790">
      <c r="A790" s="4">
        <f>IFERROR(__xludf.DUMMYFUNCTION("""COMPUTED_VALUE"""),46097.64583333333)</f>
        <v>46097.64583</v>
      </c>
      <c r="B790" s="5">
        <f>IFERROR(__xludf.DUMMYFUNCTION("""COMPUTED_VALUE"""),304.95)</f>
        <v>304.95</v>
      </c>
    </row>
    <row r="791">
      <c r="A791" s="4">
        <f>IFERROR(__xludf.DUMMYFUNCTION("""COMPUTED_VALUE"""),46098.64583333333)</f>
        <v>46098.64583</v>
      </c>
      <c r="B791" s="5">
        <f>IFERROR(__xludf.DUMMYFUNCTION("""COMPUTED_VALUE"""),300.05)</f>
        <v>300.05</v>
      </c>
    </row>
    <row r="792">
      <c r="A792" s="4">
        <f>IFERROR(__xludf.DUMMYFUNCTION("""COMPUTED_VALUE"""),46099.64583333333)</f>
        <v>46099.64583</v>
      </c>
      <c r="B792" s="5">
        <f>IFERROR(__xludf.DUMMYFUNCTION("""COMPUTED_VALUE"""),303.7)</f>
        <v>303.7</v>
      </c>
    </row>
    <row r="793">
      <c r="A793" s="4">
        <f>IFERROR(__xludf.DUMMYFUNCTION("""COMPUTED_VALUE"""),46100.64583333333)</f>
        <v>46100.64583</v>
      </c>
      <c r="B793" s="5">
        <f>IFERROR(__xludf.DUMMYFUNCTION("""COMPUTED_VALUE"""),286.0)</f>
        <v>286</v>
      </c>
    </row>
    <row r="794">
      <c r="A794" s="4">
        <f>IFERROR(__xludf.DUMMYFUNCTION("""COMPUTED_VALUE"""),46101.64583333333)</f>
        <v>46101.64583</v>
      </c>
      <c r="B794" s="5">
        <f>IFERROR(__xludf.DUMMYFUNCTION("""COMPUTED_VALUE"""),287.8)</f>
        <v>287.8</v>
      </c>
    </row>
    <row r="795">
      <c r="A795" s="4">
        <f>IFERROR(__xludf.DUMMYFUNCTION("""COMPUTED_VALUE"""),46104.64583333333)</f>
        <v>46104.64583</v>
      </c>
      <c r="B795" s="5">
        <f>IFERROR(__xludf.DUMMYFUNCTION("""COMPUTED_VALUE"""),271.3)</f>
        <v>271.3</v>
      </c>
    </row>
    <row r="796">
      <c r="A796" s="4">
        <f>IFERROR(__xludf.DUMMYFUNCTION("""COMPUTED_VALUE"""),46105.64583333333)</f>
        <v>46105.64583</v>
      </c>
      <c r="B796" s="5">
        <f>IFERROR(__xludf.DUMMYFUNCTION("""COMPUTED_VALUE"""),282.25)</f>
        <v>282.25</v>
      </c>
    </row>
    <row r="797">
      <c r="A797" s="4">
        <f>IFERROR(__xludf.DUMMYFUNCTION("""COMPUTED_VALUE"""),46106.64583333333)</f>
        <v>46106.64583</v>
      </c>
      <c r="B797" s="5">
        <f>IFERROR(__xludf.DUMMYFUNCTION("""COMPUTED_VALUE"""),284.55)</f>
        <v>284.55</v>
      </c>
    </row>
    <row r="798">
      <c r="A798" s="4">
        <f>IFERROR(__xludf.DUMMYFUNCTION("""COMPUTED_VALUE"""),46108.64583333333)</f>
        <v>46108.64583</v>
      </c>
      <c r="B798" s="5">
        <f>IFERROR(__xludf.DUMMYFUNCTION("""COMPUTED_VALUE"""),282.7)</f>
        <v>282.7</v>
      </c>
    </row>
    <row r="799">
      <c r="A799" s="4">
        <f>IFERROR(__xludf.DUMMYFUNCTION("""COMPUTED_VALUE"""),46111.64583333333)</f>
        <v>46111.64583</v>
      </c>
      <c r="B799" s="5">
        <f>IFERROR(__xludf.DUMMYFUNCTION("""COMPUTED_VALUE"""),281.0)</f>
        <v>281</v>
      </c>
    </row>
    <row r="800">
      <c r="A800" s="4">
        <f>IFERROR(__xludf.DUMMYFUNCTION("""COMPUTED_VALUE"""),46113.64583333333)</f>
        <v>46113.64583</v>
      </c>
      <c r="B800" s="5">
        <f>IFERROR(__xludf.DUMMYFUNCTION("""COMPUTED_VALUE"""),281.25)</f>
        <v>281.25</v>
      </c>
    </row>
    <row r="801">
      <c r="A801" s="4">
        <f>IFERROR(__xludf.DUMMYFUNCTION("""COMPUTED_VALUE"""),46114.64583333333)</f>
        <v>46114.64583</v>
      </c>
      <c r="B801" s="5">
        <f>IFERROR(__xludf.DUMMYFUNCTION("""COMPUTED_VALUE"""),278.15)</f>
        <v>278.15</v>
      </c>
    </row>
    <row r="802">
      <c r="A802" s="4">
        <f>IFERROR(__xludf.DUMMYFUNCTION("""COMPUTED_VALUE"""),46118.64583333333)</f>
        <v>46118.64583</v>
      </c>
      <c r="B802" s="5">
        <f>IFERROR(__xludf.DUMMYFUNCTION("""COMPUTED_VALUE"""),278.7)</f>
        <v>278.7</v>
      </c>
    </row>
    <row r="803">
      <c r="A803" s="4">
        <f>IFERROR(__xludf.DUMMYFUNCTION("""COMPUTED_VALUE"""),46119.64583333333)</f>
        <v>46119.64583</v>
      </c>
      <c r="B803" s="5">
        <f>IFERROR(__xludf.DUMMYFUNCTION("""COMPUTED_VALUE"""),277.45)</f>
        <v>277.45</v>
      </c>
    </row>
    <row r="804">
      <c r="A804" s="4">
        <f>IFERROR(__xludf.DUMMYFUNCTION("""COMPUTED_VALUE"""),46120.64583333333)</f>
        <v>46120.64583</v>
      </c>
      <c r="B804" s="5">
        <f>IFERROR(__xludf.DUMMYFUNCTION("""COMPUTED_VALUE"""),298.1)</f>
        <v>298.1</v>
      </c>
    </row>
    <row r="805">
      <c r="A805" s="4">
        <f>IFERROR(__xludf.DUMMYFUNCTION("""COMPUTED_VALUE"""),46121.64583333333)</f>
        <v>46121.64583</v>
      </c>
      <c r="B805" s="5">
        <f>IFERROR(__xludf.DUMMYFUNCTION("""COMPUTED_VALUE"""),297.35)</f>
        <v>297.35</v>
      </c>
    </row>
    <row r="806">
      <c r="A806" s="4">
        <f>IFERROR(__xludf.DUMMYFUNCTION("""COMPUTED_VALUE"""),46122.64583333333)</f>
        <v>46122.64583</v>
      </c>
      <c r="B806" s="5">
        <f>IFERROR(__xludf.DUMMYFUNCTION("""COMPUTED_VALUE"""),299.35)</f>
        <v>299.35</v>
      </c>
    </row>
    <row r="807">
      <c r="A807" s="4">
        <f>IFERROR(__xludf.DUMMYFUNCTION("""COMPUTED_VALUE"""),46125.64583333333)</f>
        <v>46125.64583</v>
      </c>
      <c r="B807" s="5">
        <f>IFERROR(__xludf.DUMMYFUNCTION("""COMPUTED_VALUE"""),292.95)</f>
        <v>292.95</v>
      </c>
    </row>
    <row r="808">
      <c r="A808" s="4">
        <f>IFERROR(__xludf.DUMMYFUNCTION("""COMPUTED_VALUE"""),46127.64583333333)</f>
        <v>46127.64583</v>
      </c>
      <c r="B808" s="5">
        <f>IFERROR(__xludf.DUMMYFUNCTION("""COMPUTED_VALUE"""),310.45)</f>
        <v>310.45</v>
      </c>
    </row>
    <row r="809">
      <c r="A809" s="4">
        <f>IFERROR(__xludf.DUMMYFUNCTION("""COMPUTED_VALUE"""),46128.64583333333)</f>
        <v>46128.64583</v>
      </c>
      <c r="B809" s="5">
        <f>IFERROR(__xludf.DUMMYFUNCTION("""COMPUTED_VALUE"""),307.95)</f>
        <v>307.95</v>
      </c>
    </row>
    <row r="810">
      <c r="A810" s="4">
        <f>IFERROR(__xludf.DUMMYFUNCTION("""COMPUTED_VALUE"""),46129.64583333333)</f>
        <v>46129.64583</v>
      </c>
      <c r="B810" s="5">
        <f>IFERROR(__xludf.DUMMYFUNCTION("""COMPUTED_VALUE"""),312.1)</f>
        <v>312.1</v>
      </c>
    </row>
    <row r="811">
      <c r="A811" s="4">
        <f>IFERROR(__xludf.DUMMYFUNCTION("""COMPUTED_VALUE"""),46132.64583333333)</f>
        <v>46132.64583</v>
      </c>
      <c r="B811" s="5">
        <f>IFERROR(__xludf.DUMMYFUNCTION("""COMPUTED_VALUE"""),316.05)</f>
        <v>316.05</v>
      </c>
    </row>
    <row r="812">
      <c r="A812" s="4">
        <f>IFERROR(__xludf.DUMMYFUNCTION("""COMPUTED_VALUE"""),46133.64583333333)</f>
        <v>46133.64583</v>
      </c>
      <c r="B812" s="5">
        <f>IFERROR(__xludf.DUMMYFUNCTION("""COMPUTED_VALUE"""),318.05)</f>
        <v>318.05</v>
      </c>
    </row>
    <row r="813">
      <c r="A813" s="4">
        <f>IFERROR(__xludf.DUMMYFUNCTION("""COMPUTED_VALUE"""),46134.64583333333)</f>
        <v>46134.64583</v>
      </c>
      <c r="B813" s="5">
        <f>IFERROR(__xludf.DUMMYFUNCTION("""COMPUTED_VALUE"""),314.4)</f>
        <v>314.4</v>
      </c>
    </row>
    <row r="814">
      <c r="A814" s="4">
        <f>IFERROR(__xludf.DUMMYFUNCTION("""COMPUTED_VALUE"""),46135.64583333333)</f>
        <v>46135.64583</v>
      </c>
      <c r="B814" s="5">
        <f>IFERROR(__xludf.DUMMYFUNCTION("""COMPUTED_VALUE"""),309.8)</f>
        <v>309.8</v>
      </c>
    </row>
    <row r="815">
      <c r="A815" s="4">
        <f>IFERROR(__xludf.DUMMYFUNCTION("""COMPUTED_VALUE"""),46136.64583333333)</f>
        <v>46136.64583</v>
      </c>
      <c r="B815" s="5">
        <f>IFERROR(__xludf.DUMMYFUNCTION("""COMPUTED_VALUE"""),308.1)</f>
        <v>308.1</v>
      </c>
    </row>
    <row r="816">
      <c r="A816" s="4">
        <f>IFERROR(__xludf.DUMMYFUNCTION("""COMPUTED_VALUE"""),46139.64583333333)</f>
        <v>46139.64583</v>
      </c>
      <c r="B816" s="5">
        <f>IFERROR(__xludf.DUMMYFUNCTION("""COMPUTED_VALUE"""),312.65)</f>
        <v>312.65</v>
      </c>
    </row>
    <row r="817">
      <c r="A817" s="4">
        <f>IFERROR(__xludf.DUMMYFUNCTION("""COMPUTED_VALUE"""),46140.64583333333)</f>
        <v>46140.64583</v>
      </c>
      <c r="B817" s="5">
        <f>IFERROR(__xludf.DUMMYFUNCTION("""COMPUTED_VALUE"""),307.75)</f>
        <v>307.75</v>
      </c>
    </row>
    <row r="818">
      <c r="A818" s="4">
        <f>IFERROR(__xludf.DUMMYFUNCTION("""COMPUTED_VALUE"""),46141.64583333333)</f>
        <v>46141.64583</v>
      </c>
      <c r="B818" s="5">
        <f>IFERROR(__xludf.DUMMYFUNCTION("""COMPUTED_VALUE"""),303.9)</f>
        <v>303.9</v>
      </c>
    </row>
    <row r="819">
      <c r="A819" s="4">
        <f>IFERROR(__xludf.DUMMYFUNCTION("""COMPUTED_VALUE"""),46142.64583333333)</f>
        <v>46142.64583</v>
      </c>
      <c r="B819" s="5">
        <f>IFERROR(__xludf.DUMMYFUNCTION("""COMPUTED_VALUE"""),300.45)</f>
        <v>300.45</v>
      </c>
    </row>
    <row r="820">
      <c r="A820" s="4">
        <f>IFERROR(__xludf.DUMMYFUNCTION("""COMPUTED_VALUE"""),46146.64583333333)</f>
        <v>46146.64583</v>
      </c>
      <c r="B820" s="5">
        <f>IFERROR(__xludf.DUMMYFUNCTION("""COMPUTED_VALUE"""),301.7)</f>
        <v>301.7</v>
      </c>
    </row>
    <row r="821">
      <c r="A821" s="4">
        <f>IFERROR(__xludf.DUMMYFUNCTION("""COMPUTED_VALUE"""),46147.64583333333)</f>
        <v>46147.64583</v>
      </c>
      <c r="B821" s="5">
        <f>IFERROR(__xludf.DUMMYFUNCTION("""COMPUTED_VALUE"""),298.5)</f>
        <v>298.5</v>
      </c>
    </row>
    <row r="822">
      <c r="A822" s="4">
        <f>IFERROR(__xludf.DUMMYFUNCTION("""COMPUTED_VALUE"""),46148.64583333333)</f>
        <v>46148.64583</v>
      </c>
      <c r="B822" s="5">
        <f>IFERROR(__xludf.DUMMYFUNCTION("""COMPUTED_VALUE"""),314.05)</f>
        <v>314.05</v>
      </c>
    </row>
    <row r="823">
      <c r="A823" s="4">
        <f>IFERROR(__xludf.DUMMYFUNCTION("""COMPUTED_VALUE"""),46149.64583333333)</f>
        <v>46149.64583</v>
      </c>
      <c r="B823" s="5">
        <f>IFERROR(__xludf.DUMMYFUNCTION("""COMPUTED_VALUE"""),307.6)</f>
        <v>307.6</v>
      </c>
    </row>
    <row r="824">
      <c r="A824" s="4">
        <f>IFERROR(__xludf.DUMMYFUNCTION("""COMPUTED_VALUE"""),46150.64583333333)</f>
        <v>46150.64583</v>
      </c>
      <c r="B824" s="5">
        <f>IFERROR(__xludf.DUMMYFUNCTION("""COMPUTED_VALUE"""),302.75)</f>
        <v>302.75</v>
      </c>
    </row>
    <row r="825">
      <c r="A825" s="4">
        <f>IFERROR(__xludf.DUMMYFUNCTION("""COMPUTED_VALUE"""),46153.64583333333)</f>
        <v>46153.64583</v>
      </c>
      <c r="B825" s="5">
        <f>IFERROR(__xludf.DUMMYFUNCTION("""COMPUTED_VALUE"""),294.45)</f>
        <v>294.45</v>
      </c>
    </row>
    <row r="826">
      <c r="A826" s="4">
        <f>IFERROR(__xludf.DUMMYFUNCTION("""COMPUTED_VALUE"""),46154.64583333333)</f>
        <v>46154.64583</v>
      </c>
      <c r="B826" s="5">
        <f>IFERROR(__xludf.DUMMYFUNCTION("""COMPUTED_VALUE"""),287.85)</f>
        <v>287.85</v>
      </c>
    </row>
    <row r="827">
      <c r="A827" s="4">
        <f>IFERROR(__xludf.DUMMYFUNCTION("""COMPUTED_VALUE"""),46155.64583333333)</f>
        <v>46155.64583</v>
      </c>
      <c r="B827" s="5">
        <f>IFERROR(__xludf.DUMMYFUNCTION("""COMPUTED_VALUE"""),297.1)</f>
        <v>297.1</v>
      </c>
    </row>
    <row r="828">
      <c r="A828" s="4">
        <f>IFERROR(__xludf.DUMMYFUNCTION("""COMPUTED_VALUE"""),46156.64583333333)</f>
        <v>46156.64583</v>
      </c>
      <c r="B828" s="5">
        <f>IFERROR(__xludf.DUMMYFUNCTION("""COMPUTED_VALUE"""),295.0)</f>
        <v>295</v>
      </c>
    </row>
    <row r="829">
      <c r="A829" s="4">
        <f>IFERROR(__xludf.DUMMYFUNCTION("""COMPUTED_VALUE"""),46157.64583333333)</f>
        <v>46157.64583</v>
      </c>
      <c r="B829" s="5">
        <f>IFERROR(__xludf.DUMMYFUNCTION("""COMPUTED_VALUE"""),284.45)</f>
        <v>284.45</v>
      </c>
    </row>
    <row r="830">
      <c r="A830" s="4">
        <f>IFERROR(__xludf.DUMMYFUNCTION("""COMPUTED_VALUE"""),46160.64583333333)</f>
        <v>46160.64583</v>
      </c>
      <c r="B830" s="5">
        <f>IFERROR(__xludf.DUMMYFUNCTION("""COMPUTED_VALUE"""),280.8)</f>
        <v>280.8</v>
      </c>
    </row>
    <row r="831">
      <c r="A831" s="4">
        <f>IFERROR(__xludf.DUMMYFUNCTION("""COMPUTED_VALUE"""),46161.64583333333)</f>
        <v>46161.64583</v>
      </c>
      <c r="B831" s="5">
        <f>IFERROR(__xludf.DUMMYFUNCTION("""COMPUTED_VALUE"""),286.45)</f>
        <v>286.45</v>
      </c>
    </row>
    <row r="832">
      <c r="A832" s="4">
        <f>IFERROR(__xludf.DUMMYFUNCTION("""COMPUTED_VALUE"""),46162.64583333333)</f>
        <v>46162.64583</v>
      </c>
      <c r="B832" s="5">
        <f>IFERROR(__xludf.DUMMYFUNCTION("""COMPUTED_VALUE"""),293.75)</f>
        <v>293.75</v>
      </c>
    </row>
    <row r="833">
      <c r="A833" s="4">
        <f>IFERROR(__xludf.DUMMYFUNCTION("""COMPUTED_VALUE"""),46163.64583333333)</f>
        <v>46163.64583</v>
      </c>
      <c r="B833" s="5">
        <f>IFERROR(__xludf.DUMMYFUNCTION("""COMPUTED_VALUE"""),296.4)</f>
        <v>296.4</v>
      </c>
    </row>
    <row r="834">
      <c r="A834" s="4">
        <f>IFERROR(__xludf.DUMMYFUNCTION("""COMPUTED_VALUE"""),46164.64583333333)</f>
        <v>46164.64583</v>
      </c>
      <c r="B834" s="5">
        <f>IFERROR(__xludf.DUMMYFUNCTION("""COMPUTED_VALUE"""),295.6)</f>
        <v>295.6</v>
      </c>
    </row>
    <row r="835">
      <c r="A835" s="4">
        <f>IFERROR(__xludf.DUMMYFUNCTION("""COMPUTED_VALUE"""),46167.64583333333)</f>
        <v>46167.64583</v>
      </c>
      <c r="B835" s="5">
        <f>IFERROR(__xludf.DUMMYFUNCTION("""COMPUTED_VALUE"""),308.25)</f>
        <v>308.25</v>
      </c>
    </row>
    <row r="836">
      <c r="A836" s="4">
        <f>IFERROR(__xludf.DUMMYFUNCTION("""COMPUTED_VALUE"""),46168.64583333333)</f>
        <v>46168.64583</v>
      </c>
      <c r="B836" s="5">
        <f>IFERROR(__xludf.DUMMYFUNCTION("""COMPUTED_VALUE"""),304.6)</f>
        <v>304.6</v>
      </c>
    </row>
    <row r="837">
      <c r="A837" s="4">
        <f>IFERROR(__xludf.DUMMYFUNCTION("""COMPUTED_VALUE"""),46169.64583333333)</f>
        <v>46169.64583</v>
      </c>
      <c r="B837" s="5">
        <f>IFERROR(__xludf.DUMMYFUNCTION("""COMPUTED_VALUE"""),307.15)</f>
        <v>307.15</v>
      </c>
    </row>
    <row r="838">
      <c r="A838" s="4">
        <f>IFERROR(__xludf.DUMMYFUNCTION("""COMPUTED_VALUE"""),46171.64583333333)</f>
        <v>46171.64583</v>
      </c>
      <c r="B838" s="5">
        <f>IFERROR(__xludf.DUMMYFUNCTION("""COMPUTED_VALUE"""),298.1)</f>
        <v>298.1</v>
      </c>
    </row>
    <row r="839">
      <c r="A839" s="4">
        <f>IFERROR(__xludf.DUMMYFUNCTION("""COMPUTED_VALUE"""),46174.64583333333)</f>
        <v>46174.64583</v>
      </c>
      <c r="B839" s="5">
        <f>IFERROR(__xludf.DUMMYFUNCTION("""COMPUTED_VALUE"""),296.85)</f>
        <v>296.85</v>
      </c>
    </row>
    <row r="840">
      <c r="A840" s="4">
        <f>IFERROR(__xludf.DUMMYFUNCTION("""COMPUTED_VALUE"""),46175.64583333333)</f>
        <v>46175.64583</v>
      </c>
      <c r="B840" s="5">
        <f>IFERROR(__xludf.DUMMYFUNCTION("""COMPUTED_VALUE"""),294.4)</f>
        <v>294.4</v>
      </c>
    </row>
    <row r="841">
      <c r="A841" s="4">
        <f>IFERROR(__xludf.DUMMYFUNCTION("""COMPUTED_VALUE"""),46176.64583333333)</f>
        <v>46176.64583</v>
      </c>
      <c r="B841" s="5">
        <f>IFERROR(__xludf.DUMMYFUNCTION("""COMPUTED_VALUE"""),292.1)</f>
        <v>292.1</v>
      </c>
    </row>
    <row r="842">
      <c r="A842" s="4">
        <f>IFERROR(__xludf.DUMMYFUNCTION("""COMPUTED_VALUE"""),46177.64583333333)</f>
        <v>46177.64583</v>
      </c>
      <c r="B842" s="5">
        <f>IFERROR(__xludf.DUMMYFUNCTION("""COMPUTED_VALUE"""),295.15)</f>
        <v>295.15</v>
      </c>
    </row>
    <row r="843">
      <c r="A843" s="4">
        <f>IFERROR(__xludf.DUMMYFUNCTION("""COMPUTED_VALUE"""),46178.64583333333)</f>
        <v>46178.64583</v>
      </c>
      <c r="B843" s="5">
        <f>IFERROR(__xludf.DUMMYFUNCTION("""COMPUTED_VALUE"""),295.0)</f>
        <v>295</v>
      </c>
    </row>
    <row r="844">
      <c r="A844" s="4">
        <f>IFERROR(__xludf.DUMMYFUNCTION("""COMPUTED_VALUE"""),46181.64583333333)</f>
        <v>46181.64583</v>
      </c>
      <c r="B844" s="5">
        <f>IFERROR(__xludf.DUMMYFUNCTION("""COMPUTED_VALUE"""),285.15)</f>
        <v>285.15</v>
      </c>
    </row>
    <row r="845">
      <c r="A845" s="4">
        <f>IFERROR(__xludf.DUMMYFUNCTION("""COMPUTED_VALUE"""),46182.64583333333)</f>
        <v>46182.64583</v>
      </c>
      <c r="B845" s="5">
        <f>IFERROR(__xludf.DUMMYFUNCTION("""COMPUTED_VALUE"""),289.1)</f>
        <v>289.1</v>
      </c>
    </row>
    <row r="846">
      <c r="A846" s="4">
        <f>IFERROR(__xludf.DUMMYFUNCTION("""COMPUTED_VALUE"""),46183.64583333333)</f>
        <v>46183.64583</v>
      </c>
      <c r="B846" s="5">
        <f>IFERROR(__xludf.DUMMYFUNCTION("""COMPUTED_VALUE"""),288.0)</f>
        <v>288</v>
      </c>
    </row>
    <row r="847">
      <c r="A847" s="4">
        <f>IFERROR(__xludf.DUMMYFUNCTION("""COMPUTED_VALUE"""),46184.64583333333)</f>
        <v>46184.64583</v>
      </c>
      <c r="B847" s="5">
        <f>IFERROR(__xludf.DUMMYFUNCTION("""COMPUTED_VALUE"""),286.35)</f>
        <v>286.35</v>
      </c>
    </row>
    <row r="848">
      <c r="A848" s="4">
        <f>IFERROR(__xludf.DUMMYFUNCTION("""COMPUTED_VALUE"""),46185.64583333333)</f>
        <v>46185.64583</v>
      </c>
      <c r="B848" s="5">
        <f>IFERROR(__xludf.DUMMYFUNCTION("""COMPUTED_VALUE"""),302.35)</f>
        <v>302.35</v>
      </c>
    </row>
    <row r="849">
      <c r="A849" s="4">
        <f>IFERROR(__xludf.DUMMYFUNCTION("""COMPUTED_VALUE"""),46188.64583333333)</f>
        <v>46188.64583</v>
      </c>
      <c r="B849" s="5">
        <f>IFERROR(__xludf.DUMMYFUNCTION("""COMPUTED_VALUE"""),310.6)</f>
        <v>310.6</v>
      </c>
    </row>
    <row r="850">
      <c r="A850" s="4">
        <f>IFERROR(__xludf.DUMMYFUNCTION("""COMPUTED_VALUE"""),46189.64583333333)</f>
        <v>46189.64583</v>
      </c>
      <c r="B850" s="5">
        <f>IFERROR(__xludf.DUMMYFUNCTION("""COMPUTED_VALUE"""),312.1)</f>
        <v>312.1</v>
      </c>
    </row>
    <row r="851">
      <c r="A851" s="4">
        <f>IFERROR(__xludf.DUMMYFUNCTION("""COMPUTED_VALUE"""),46190.64583333333)</f>
        <v>46190.64583</v>
      </c>
      <c r="B851" s="5">
        <f>IFERROR(__xludf.DUMMYFUNCTION("""COMPUTED_VALUE"""),317.95)</f>
        <v>317.95</v>
      </c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48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IFERROR(__xludf.DUMMYFUNCTION("""COMPUTED_VALUE"""),44928.64583333333)</f>
        <v>44928.64583</v>
      </c>
      <c r="B3" s="5">
        <f>IFERROR(__xludf.DUMMYFUNCTION("""COMPUTED_VALUE"""),3372.65)</f>
        <v>3372.65</v>
      </c>
    </row>
    <row r="4">
      <c r="A4" s="4">
        <f>IFERROR(__xludf.DUMMYFUNCTION("""COMPUTED_VALUE"""),44929.64583333333)</f>
        <v>44929.64583</v>
      </c>
      <c r="B4" s="5">
        <f>IFERROR(__xludf.DUMMYFUNCTION("""COMPUTED_VALUE"""),3393.0)</f>
        <v>3393</v>
      </c>
    </row>
    <row r="5">
      <c r="A5" s="4">
        <f>IFERROR(__xludf.DUMMYFUNCTION("""COMPUTED_VALUE"""),44930.64583333333)</f>
        <v>44930.64583</v>
      </c>
      <c r="B5" s="5">
        <f>IFERROR(__xludf.DUMMYFUNCTION("""COMPUTED_VALUE"""),3435.55)</f>
        <v>3435.55</v>
      </c>
    </row>
    <row r="6">
      <c r="A6" s="4">
        <f>IFERROR(__xludf.DUMMYFUNCTION("""COMPUTED_VALUE"""),44931.64583333333)</f>
        <v>44931.64583</v>
      </c>
      <c r="B6" s="5">
        <f>IFERROR(__xludf.DUMMYFUNCTION("""COMPUTED_VALUE"""),3461.85)</f>
        <v>3461.85</v>
      </c>
    </row>
    <row r="7">
      <c r="A7" s="4">
        <f>IFERROR(__xludf.DUMMYFUNCTION("""COMPUTED_VALUE"""),44932.64583333333)</f>
        <v>44932.64583</v>
      </c>
      <c r="B7" s="5">
        <f>IFERROR(__xludf.DUMMYFUNCTION("""COMPUTED_VALUE"""),3434.9)</f>
        <v>3434.9</v>
      </c>
    </row>
    <row r="8">
      <c r="A8" s="4">
        <f>IFERROR(__xludf.DUMMYFUNCTION("""COMPUTED_VALUE"""),44935.64583333333)</f>
        <v>44935.64583</v>
      </c>
      <c r="B8" s="5">
        <f>IFERROR(__xludf.DUMMYFUNCTION("""COMPUTED_VALUE"""),3459.5)</f>
        <v>3459.5</v>
      </c>
    </row>
    <row r="9">
      <c r="A9" s="4">
        <f>IFERROR(__xludf.DUMMYFUNCTION("""COMPUTED_VALUE"""),44936.64583333333)</f>
        <v>44936.64583</v>
      </c>
      <c r="B9" s="5">
        <f>IFERROR(__xludf.DUMMYFUNCTION("""COMPUTED_VALUE"""),3501.85)</f>
        <v>3501.85</v>
      </c>
    </row>
    <row r="10">
      <c r="A10" s="4">
        <f>IFERROR(__xludf.DUMMYFUNCTION("""COMPUTED_VALUE"""),44937.64583333333)</f>
        <v>44937.64583</v>
      </c>
      <c r="B10" s="5">
        <f>IFERROR(__xludf.DUMMYFUNCTION("""COMPUTED_VALUE"""),3411.45)</f>
        <v>3411.45</v>
      </c>
    </row>
    <row r="11">
      <c r="A11" s="4">
        <f>IFERROR(__xludf.DUMMYFUNCTION("""COMPUTED_VALUE"""),44938.64583333333)</f>
        <v>44938.64583</v>
      </c>
      <c r="B11" s="5">
        <f>IFERROR(__xludf.DUMMYFUNCTION("""COMPUTED_VALUE"""),3305.3)</f>
        <v>3305.3</v>
      </c>
    </row>
    <row r="12">
      <c r="A12" s="4">
        <f>IFERROR(__xludf.DUMMYFUNCTION("""COMPUTED_VALUE"""),44939.64583333333)</f>
        <v>44939.64583</v>
      </c>
      <c r="B12" s="5">
        <f>IFERROR(__xludf.DUMMYFUNCTION("""COMPUTED_VALUE"""),3351.7)</f>
        <v>3351.7</v>
      </c>
    </row>
    <row r="13">
      <c r="A13" s="4">
        <f>IFERROR(__xludf.DUMMYFUNCTION("""COMPUTED_VALUE"""),44942.64583333333)</f>
        <v>44942.64583</v>
      </c>
      <c r="B13" s="5">
        <f>IFERROR(__xludf.DUMMYFUNCTION("""COMPUTED_VALUE"""),3333.2)</f>
        <v>3333.2</v>
      </c>
    </row>
    <row r="14">
      <c r="A14" s="4">
        <f>IFERROR(__xludf.DUMMYFUNCTION("""COMPUTED_VALUE"""),44943.64583333333)</f>
        <v>44943.64583</v>
      </c>
      <c r="B14" s="5">
        <f>IFERROR(__xludf.DUMMYFUNCTION("""COMPUTED_VALUE"""),3347.4)</f>
        <v>3347.4</v>
      </c>
    </row>
    <row r="15">
      <c r="A15" s="4">
        <f>IFERROR(__xludf.DUMMYFUNCTION("""COMPUTED_VALUE"""),44944.64583333333)</f>
        <v>44944.64583</v>
      </c>
      <c r="B15" s="5">
        <f>IFERROR(__xludf.DUMMYFUNCTION("""COMPUTED_VALUE"""),3388.5)</f>
        <v>3388.5</v>
      </c>
    </row>
    <row r="16">
      <c r="A16" s="4">
        <f>IFERROR(__xludf.DUMMYFUNCTION("""COMPUTED_VALUE"""),44945.64583333333)</f>
        <v>44945.64583</v>
      </c>
      <c r="B16" s="5">
        <f>IFERROR(__xludf.DUMMYFUNCTION("""COMPUTED_VALUE"""),3382.0)</f>
        <v>3382</v>
      </c>
    </row>
    <row r="17">
      <c r="A17" s="4">
        <f>IFERROR(__xludf.DUMMYFUNCTION("""COMPUTED_VALUE"""),44946.64583333333)</f>
        <v>44946.64583</v>
      </c>
      <c r="B17" s="5">
        <f>IFERROR(__xludf.DUMMYFUNCTION("""COMPUTED_VALUE"""),3343.15)</f>
        <v>3343.15</v>
      </c>
    </row>
    <row r="18">
      <c r="A18" s="4">
        <f>IFERROR(__xludf.DUMMYFUNCTION("""COMPUTED_VALUE"""),44949.64583333333)</f>
        <v>44949.64583</v>
      </c>
      <c r="B18" s="5">
        <f>IFERROR(__xludf.DUMMYFUNCTION("""COMPUTED_VALUE"""),3385.7)</f>
        <v>3385.7</v>
      </c>
    </row>
    <row r="19">
      <c r="A19" s="4">
        <f>IFERROR(__xludf.DUMMYFUNCTION("""COMPUTED_VALUE"""),44950.64583333333)</f>
        <v>44950.64583</v>
      </c>
      <c r="B19" s="5">
        <f>IFERROR(__xludf.DUMMYFUNCTION("""COMPUTED_VALUE"""),3356.05)</f>
        <v>3356.05</v>
      </c>
    </row>
    <row r="20">
      <c r="A20" s="4">
        <f>IFERROR(__xludf.DUMMYFUNCTION("""COMPUTED_VALUE"""),44951.64583333333)</f>
        <v>44951.64583</v>
      </c>
      <c r="B20" s="5">
        <f>IFERROR(__xludf.DUMMYFUNCTION("""COMPUTED_VALUE"""),3335.7)</f>
        <v>3335.7</v>
      </c>
    </row>
    <row r="21">
      <c r="A21" s="4">
        <f>IFERROR(__xludf.DUMMYFUNCTION("""COMPUTED_VALUE"""),44953.64583333333)</f>
        <v>44953.64583</v>
      </c>
      <c r="B21" s="5">
        <f>IFERROR(__xludf.DUMMYFUNCTION("""COMPUTED_VALUE"""),3387.45)</f>
        <v>3387.45</v>
      </c>
    </row>
    <row r="22">
      <c r="A22" s="4">
        <f>IFERROR(__xludf.DUMMYFUNCTION("""COMPUTED_VALUE"""),44956.64583333333)</f>
        <v>44956.64583</v>
      </c>
      <c r="B22" s="5">
        <f>IFERROR(__xludf.DUMMYFUNCTION("""COMPUTED_VALUE"""),3366.4)</f>
        <v>3366.4</v>
      </c>
    </row>
    <row r="23">
      <c r="A23" s="4">
        <f>IFERROR(__xludf.DUMMYFUNCTION("""COMPUTED_VALUE"""),44957.64583333333)</f>
        <v>44957.64583</v>
      </c>
      <c r="B23" s="5">
        <f>IFERROR(__xludf.DUMMYFUNCTION("""COMPUTED_VALUE"""),3315.3)</f>
        <v>3315.3</v>
      </c>
    </row>
    <row r="24">
      <c r="A24" s="4">
        <f>IFERROR(__xludf.DUMMYFUNCTION("""COMPUTED_VALUE"""),44958.64583333333)</f>
        <v>44958.64583</v>
      </c>
      <c r="B24" s="5">
        <f>IFERROR(__xludf.DUMMYFUNCTION("""COMPUTED_VALUE"""),3356.85)</f>
        <v>3356.85</v>
      </c>
    </row>
    <row r="25">
      <c r="A25" s="4">
        <f>IFERROR(__xludf.DUMMYFUNCTION("""COMPUTED_VALUE"""),44959.64583333333)</f>
        <v>44959.64583</v>
      </c>
      <c r="B25" s="5">
        <f>IFERROR(__xludf.DUMMYFUNCTION("""COMPUTED_VALUE"""),3267.0)</f>
        <v>3267</v>
      </c>
    </row>
    <row r="26">
      <c r="A26" s="4">
        <f>IFERROR(__xludf.DUMMYFUNCTION("""COMPUTED_VALUE"""),44960.64583333333)</f>
        <v>44960.64583</v>
      </c>
      <c r="B26" s="5">
        <f>IFERROR(__xludf.DUMMYFUNCTION("""COMPUTED_VALUE"""),2884.35)</f>
        <v>2884.35</v>
      </c>
    </row>
    <row r="27">
      <c r="A27" s="4">
        <f>IFERROR(__xludf.DUMMYFUNCTION("""COMPUTED_VALUE"""),44963.64583333333)</f>
        <v>44963.64583</v>
      </c>
      <c r="B27" s="5">
        <f>IFERROR(__xludf.DUMMYFUNCTION("""COMPUTED_VALUE"""),2778.0)</f>
        <v>2778</v>
      </c>
    </row>
    <row r="28">
      <c r="A28" s="4">
        <f>IFERROR(__xludf.DUMMYFUNCTION("""COMPUTED_VALUE"""),44964.64583333333)</f>
        <v>44964.64583</v>
      </c>
      <c r="B28" s="5">
        <f>IFERROR(__xludf.DUMMYFUNCTION("""COMPUTED_VALUE"""),2750.85)</f>
        <v>2750.85</v>
      </c>
    </row>
    <row r="29">
      <c r="A29" s="4">
        <f>IFERROR(__xludf.DUMMYFUNCTION("""COMPUTED_VALUE"""),44965.64583333333)</f>
        <v>44965.64583</v>
      </c>
      <c r="B29" s="5">
        <f>IFERROR(__xludf.DUMMYFUNCTION("""COMPUTED_VALUE"""),2799.05)</f>
        <v>2799.05</v>
      </c>
    </row>
    <row r="30">
      <c r="A30" s="4">
        <f>IFERROR(__xludf.DUMMYFUNCTION("""COMPUTED_VALUE"""),44966.64583333333)</f>
        <v>44966.64583</v>
      </c>
      <c r="B30" s="5">
        <f>IFERROR(__xludf.DUMMYFUNCTION("""COMPUTED_VALUE"""),2823.15)</f>
        <v>2823.15</v>
      </c>
    </row>
    <row r="31">
      <c r="A31" s="4">
        <f>IFERROR(__xludf.DUMMYFUNCTION("""COMPUTED_VALUE"""),44967.64583333333)</f>
        <v>44967.64583</v>
      </c>
      <c r="B31" s="5">
        <f>IFERROR(__xludf.DUMMYFUNCTION("""COMPUTED_VALUE"""),2811.25)</f>
        <v>2811.25</v>
      </c>
    </row>
    <row r="32">
      <c r="A32" s="4">
        <f>IFERROR(__xludf.DUMMYFUNCTION("""COMPUTED_VALUE"""),44970.64583333333)</f>
        <v>44970.64583</v>
      </c>
      <c r="B32" s="5">
        <f>IFERROR(__xludf.DUMMYFUNCTION("""COMPUTED_VALUE"""),2773.2)</f>
        <v>2773.2</v>
      </c>
    </row>
    <row r="33">
      <c r="A33" s="4">
        <f>IFERROR(__xludf.DUMMYFUNCTION("""COMPUTED_VALUE"""),44971.64583333333)</f>
        <v>44971.64583</v>
      </c>
      <c r="B33" s="5">
        <f>IFERROR(__xludf.DUMMYFUNCTION("""COMPUTED_VALUE"""),2791.65)</f>
        <v>2791.65</v>
      </c>
    </row>
    <row r="34">
      <c r="A34" s="4">
        <f>IFERROR(__xludf.DUMMYFUNCTION("""COMPUTED_VALUE"""),44972.64583333333)</f>
        <v>44972.64583</v>
      </c>
      <c r="B34" s="5">
        <f>IFERROR(__xludf.DUMMYFUNCTION("""COMPUTED_VALUE"""),2822.55)</f>
        <v>2822.55</v>
      </c>
    </row>
    <row r="35">
      <c r="A35" s="4">
        <f>IFERROR(__xludf.DUMMYFUNCTION("""COMPUTED_VALUE"""),44973.64583333333)</f>
        <v>44973.64583</v>
      </c>
      <c r="B35" s="5">
        <f>IFERROR(__xludf.DUMMYFUNCTION("""COMPUTED_VALUE"""),2876.6)</f>
        <v>2876.6</v>
      </c>
    </row>
    <row r="36">
      <c r="A36" s="4">
        <f>IFERROR(__xludf.DUMMYFUNCTION("""COMPUTED_VALUE"""),44974.64583333333)</f>
        <v>44974.64583</v>
      </c>
      <c r="B36" s="5">
        <f>IFERROR(__xludf.DUMMYFUNCTION("""COMPUTED_VALUE"""),2829.8)</f>
        <v>2829.8</v>
      </c>
    </row>
    <row r="37">
      <c r="A37" s="4">
        <f>IFERROR(__xludf.DUMMYFUNCTION("""COMPUTED_VALUE"""),44977.64583333333)</f>
        <v>44977.64583</v>
      </c>
      <c r="B37" s="5">
        <f>IFERROR(__xludf.DUMMYFUNCTION("""COMPUTED_VALUE"""),2900.6)</f>
        <v>2900.6</v>
      </c>
    </row>
    <row r="38">
      <c r="A38" s="4">
        <f>IFERROR(__xludf.DUMMYFUNCTION("""COMPUTED_VALUE"""),44978.64583333333)</f>
        <v>44978.64583</v>
      </c>
      <c r="B38" s="5">
        <f>IFERROR(__xludf.DUMMYFUNCTION("""COMPUTED_VALUE"""),2918.6)</f>
        <v>2918.6</v>
      </c>
    </row>
    <row r="39">
      <c r="A39" s="4">
        <f>IFERROR(__xludf.DUMMYFUNCTION("""COMPUTED_VALUE"""),44979.64583333333)</f>
        <v>44979.64583</v>
      </c>
      <c r="B39" s="5">
        <f>IFERROR(__xludf.DUMMYFUNCTION("""COMPUTED_VALUE"""),2920.55)</f>
        <v>2920.55</v>
      </c>
    </row>
    <row r="40">
      <c r="A40" s="4">
        <f>IFERROR(__xludf.DUMMYFUNCTION("""COMPUTED_VALUE"""),44980.64583333333)</f>
        <v>44980.64583</v>
      </c>
      <c r="B40" s="5">
        <f>IFERROR(__xludf.DUMMYFUNCTION("""COMPUTED_VALUE"""),2873.2)</f>
        <v>2873.2</v>
      </c>
    </row>
    <row r="41">
      <c r="A41" s="4">
        <f>IFERROR(__xludf.DUMMYFUNCTION("""COMPUTED_VALUE"""),44981.64583333333)</f>
        <v>44981.64583</v>
      </c>
      <c r="B41" s="5">
        <f>IFERROR(__xludf.DUMMYFUNCTION("""COMPUTED_VALUE"""),2915.2)</f>
        <v>2915.2</v>
      </c>
    </row>
    <row r="42">
      <c r="A42" s="4">
        <f>IFERROR(__xludf.DUMMYFUNCTION("""COMPUTED_VALUE"""),44984.64583333333)</f>
        <v>44984.64583</v>
      </c>
      <c r="B42" s="5">
        <f>IFERROR(__xludf.DUMMYFUNCTION("""COMPUTED_VALUE"""),2858.5)</f>
        <v>2858.5</v>
      </c>
    </row>
    <row r="43">
      <c r="A43" s="4">
        <f>IFERROR(__xludf.DUMMYFUNCTION("""COMPUTED_VALUE"""),44985.64583333333)</f>
        <v>44985.64583</v>
      </c>
      <c r="B43" s="5">
        <f>IFERROR(__xludf.DUMMYFUNCTION("""COMPUTED_VALUE"""),2825.6)</f>
        <v>2825.6</v>
      </c>
    </row>
    <row r="44">
      <c r="A44" s="4">
        <f>IFERROR(__xludf.DUMMYFUNCTION("""COMPUTED_VALUE"""),44986.64583333333)</f>
        <v>44986.64583</v>
      </c>
      <c r="B44" s="5">
        <f>IFERROR(__xludf.DUMMYFUNCTION("""COMPUTED_VALUE"""),2845.3)</f>
        <v>2845.3</v>
      </c>
    </row>
    <row r="45">
      <c r="A45" s="4">
        <f>IFERROR(__xludf.DUMMYFUNCTION("""COMPUTED_VALUE"""),44987.64583333333)</f>
        <v>44987.64583</v>
      </c>
      <c r="B45" s="5">
        <f>IFERROR(__xludf.DUMMYFUNCTION("""COMPUTED_VALUE"""),2861.15)</f>
        <v>2861.15</v>
      </c>
    </row>
    <row r="46">
      <c r="A46" s="4">
        <f>IFERROR(__xludf.DUMMYFUNCTION("""COMPUTED_VALUE"""),44988.64583333333)</f>
        <v>44988.64583</v>
      </c>
      <c r="B46" s="5">
        <f>IFERROR(__xludf.DUMMYFUNCTION("""COMPUTED_VALUE"""),2850.4)</f>
        <v>2850.4</v>
      </c>
    </row>
    <row r="47">
      <c r="A47" s="4">
        <f>IFERROR(__xludf.DUMMYFUNCTION("""COMPUTED_VALUE"""),44991.64583333333)</f>
        <v>44991.64583</v>
      </c>
      <c r="B47" s="5">
        <f>IFERROR(__xludf.DUMMYFUNCTION("""COMPUTED_VALUE"""),2846.8)</f>
        <v>2846.8</v>
      </c>
    </row>
    <row r="48">
      <c r="A48" s="4">
        <f>IFERROR(__xludf.DUMMYFUNCTION("""COMPUTED_VALUE"""),44993.64583333333)</f>
        <v>44993.64583</v>
      </c>
      <c r="B48" s="5">
        <f>IFERROR(__xludf.DUMMYFUNCTION("""COMPUTED_VALUE"""),2834.5)</f>
        <v>2834.5</v>
      </c>
    </row>
    <row r="49">
      <c r="A49" s="4">
        <f>IFERROR(__xludf.DUMMYFUNCTION("""COMPUTED_VALUE"""),44994.64583333333)</f>
        <v>44994.64583</v>
      </c>
      <c r="B49" s="5">
        <f>IFERROR(__xludf.DUMMYFUNCTION("""COMPUTED_VALUE"""),2810.2)</f>
        <v>2810.2</v>
      </c>
    </row>
    <row r="50">
      <c r="A50" s="4">
        <f>IFERROR(__xludf.DUMMYFUNCTION("""COMPUTED_VALUE"""),44995.64583333333)</f>
        <v>44995.64583</v>
      </c>
      <c r="B50" s="5">
        <f>IFERROR(__xludf.DUMMYFUNCTION("""COMPUTED_VALUE"""),2787.5)</f>
        <v>2787.5</v>
      </c>
    </row>
    <row r="51">
      <c r="A51" s="4">
        <f>IFERROR(__xludf.DUMMYFUNCTION("""COMPUTED_VALUE"""),44998.64583333333)</f>
        <v>44998.64583</v>
      </c>
      <c r="B51" s="5">
        <f>IFERROR(__xludf.DUMMYFUNCTION("""COMPUTED_VALUE"""),2767.0)</f>
        <v>2767</v>
      </c>
    </row>
    <row r="52">
      <c r="A52" s="4">
        <f>IFERROR(__xludf.DUMMYFUNCTION("""COMPUTED_VALUE"""),44999.64583333333)</f>
        <v>44999.64583</v>
      </c>
      <c r="B52" s="5">
        <f>IFERROR(__xludf.DUMMYFUNCTION("""COMPUTED_VALUE"""),2757.05)</f>
        <v>2757.05</v>
      </c>
    </row>
    <row r="53">
      <c r="A53" s="4">
        <f>IFERROR(__xludf.DUMMYFUNCTION("""COMPUTED_VALUE"""),45000.64583333333)</f>
        <v>45000.64583</v>
      </c>
      <c r="B53" s="5">
        <f>IFERROR(__xludf.DUMMYFUNCTION("""COMPUTED_VALUE"""),2775.8)</f>
        <v>2775.8</v>
      </c>
    </row>
    <row r="54">
      <c r="A54" s="4">
        <f>IFERROR(__xludf.DUMMYFUNCTION("""COMPUTED_VALUE"""),45001.64583333333)</f>
        <v>45001.64583</v>
      </c>
      <c r="B54" s="5">
        <f>IFERROR(__xludf.DUMMYFUNCTION("""COMPUTED_VALUE"""),2801.6)</f>
        <v>2801.6</v>
      </c>
    </row>
    <row r="55">
      <c r="A55" s="4">
        <f>IFERROR(__xludf.DUMMYFUNCTION("""COMPUTED_VALUE"""),45002.64583333333)</f>
        <v>45002.64583</v>
      </c>
      <c r="B55" s="5">
        <f>IFERROR(__xludf.DUMMYFUNCTION("""COMPUTED_VALUE"""),2791.5)</f>
        <v>2791.5</v>
      </c>
    </row>
    <row r="56">
      <c r="A56" s="4">
        <f>IFERROR(__xludf.DUMMYFUNCTION("""COMPUTED_VALUE"""),45005.64583333333)</f>
        <v>45005.64583</v>
      </c>
      <c r="B56" s="5">
        <f>IFERROR(__xludf.DUMMYFUNCTION("""COMPUTED_VALUE"""),2800.2)</f>
        <v>2800.2</v>
      </c>
    </row>
    <row r="57">
      <c r="A57" s="4">
        <f>IFERROR(__xludf.DUMMYFUNCTION("""COMPUTED_VALUE"""),45006.64583333333)</f>
        <v>45006.64583</v>
      </c>
      <c r="B57" s="5">
        <f>IFERROR(__xludf.DUMMYFUNCTION("""COMPUTED_VALUE"""),2767.9)</f>
        <v>2767.9</v>
      </c>
    </row>
    <row r="58">
      <c r="A58" s="4">
        <f>IFERROR(__xludf.DUMMYFUNCTION("""COMPUTED_VALUE"""),45007.64583333333)</f>
        <v>45007.64583</v>
      </c>
      <c r="B58" s="5">
        <f>IFERROR(__xludf.DUMMYFUNCTION("""COMPUTED_VALUE"""),2790.65)</f>
        <v>2790.65</v>
      </c>
    </row>
    <row r="59">
      <c r="A59" s="4">
        <f>IFERROR(__xludf.DUMMYFUNCTION("""COMPUTED_VALUE"""),45008.64583333333)</f>
        <v>45008.64583</v>
      </c>
      <c r="B59" s="5">
        <f>IFERROR(__xludf.DUMMYFUNCTION("""COMPUTED_VALUE"""),2803.1)</f>
        <v>2803.1</v>
      </c>
    </row>
    <row r="60">
      <c r="A60" s="4">
        <f>IFERROR(__xludf.DUMMYFUNCTION("""COMPUTED_VALUE"""),45009.64583333333)</f>
        <v>45009.64583</v>
      </c>
      <c r="B60" s="5">
        <f>IFERROR(__xludf.DUMMYFUNCTION("""COMPUTED_VALUE"""),2807.0)</f>
        <v>2807</v>
      </c>
    </row>
    <row r="61">
      <c r="A61" s="4">
        <f>IFERROR(__xludf.DUMMYFUNCTION("""COMPUTED_VALUE"""),45012.64583333333)</f>
        <v>45012.64583</v>
      </c>
      <c r="B61" s="5">
        <f>IFERROR(__xludf.DUMMYFUNCTION("""COMPUTED_VALUE"""),2829.2)</f>
        <v>2829.2</v>
      </c>
    </row>
    <row r="62">
      <c r="A62" s="4">
        <f>IFERROR(__xludf.DUMMYFUNCTION("""COMPUTED_VALUE"""),45013.64583333333)</f>
        <v>45013.64583</v>
      </c>
      <c r="B62" s="5">
        <f>IFERROR(__xludf.DUMMYFUNCTION("""COMPUTED_VALUE"""),2806.45)</f>
        <v>2806.45</v>
      </c>
    </row>
    <row r="63">
      <c r="A63" s="4">
        <f>IFERROR(__xludf.DUMMYFUNCTION("""COMPUTED_VALUE"""),45014.64583333333)</f>
        <v>45014.64583</v>
      </c>
      <c r="B63" s="5">
        <f>IFERROR(__xludf.DUMMYFUNCTION("""COMPUTED_VALUE"""),2820.25)</f>
        <v>2820.25</v>
      </c>
    </row>
    <row r="64">
      <c r="A64" s="4">
        <f>IFERROR(__xludf.DUMMYFUNCTION("""COMPUTED_VALUE"""),45016.64583333333)</f>
        <v>45016.64583</v>
      </c>
      <c r="B64" s="5">
        <f>IFERROR(__xludf.DUMMYFUNCTION("""COMPUTED_VALUE"""),2823.35)</f>
        <v>2823.35</v>
      </c>
    </row>
    <row r="65">
      <c r="A65" s="4">
        <f>IFERROR(__xludf.DUMMYFUNCTION("""COMPUTED_VALUE"""),45019.64583333333)</f>
        <v>45019.64583</v>
      </c>
      <c r="B65" s="5">
        <f>IFERROR(__xludf.DUMMYFUNCTION("""COMPUTED_VALUE"""),2874.7)</f>
        <v>2874.7</v>
      </c>
    </row>
    <row r="66">
      <c r="A66" s="4">
        <f>IFERROR(__xludf.DUMMYFUNCTION("""COMPUTED_VALUE"""),45021.64583333333)</f>
        <v>45021.64583</v>
      </c>
      <c r="B66" s="5">
        <f>IFERROR(__xludf.DUMMYFUNCTION("""COMPUTED_VALUE"""),2889.8)</f>
        <v>2889.8</v>
      </c>
    </row>
    <row r="67">
      <c r="A67" s="4">
        <f>IFERROR(__xludf.DUMMYFUNCTION("""COMPUTED_VALUE"""),45022.64583333333)</f>
        <v>45022.64583</v>
      </c>
      <c r="B67" s="5">
        <f>IFERROR(__xludf.DUMMYFUNCTION("""COMPUTED_VALUE"""),2921.45)</f>
        <v>2921.45</v>
      </c>
    </row>
    <row r="68">
      <c r="A68" s="4">
        <f>IFERROR(__xludf.DUMMYFUNCTION("""COMPUTED_VALUE"""),45026.64583333333)</f>
        <v>45026.64583</v>
      </c>
      <c r="B68" s="5">
        <f>IFERROR(__xludf.DUMMYFUNCTION("""COMPUTED_VALUE"""),2909.65)</f>
        <v>2909.65</v>
      </c>
    </row>
    <row r="69">
      <c r="A69" s="4">
        <f>IFERROR(__xludf.DUMMYFUNCTION("""COMPUTED_VALUE"""),45027.64583333333)</f>
        <v>45027.64583</v>
      </c>
      <c r="B69" s="5">
        <f>IFERROR(__xludf.DUMMYFUNCTION("""COMPUTED_VALUE"""),2927.35)</f>
        <v>2927.35</v>
      </c>
    </row>
    <row r="70">
      <c r="A70" s="4">
        <f>IFERROR(__xludf.DUMMYFUNCTION("""COMPUTED_VALUE"""),45028.64583333333)</f>
        <v>45028.64583</v>
      </c>
      <c r="B70" s="5">
        <f>IFERROR(__xludf.DUMMYFUNCTION("""COMPUTED_VALUE"""),3212.1)</f>
        <v>3212.1</v>
      </c>
    </row>
    <row r="71">
      <c r="A71" s="4">
        <f>IFERROR(__xludf.DUMMYFUNCTION("""COMPUTED_VALUE"""),45029.64583333333)</f>
        <v>45029.64583</v>
      </c>
      <c r="B71" s="5">
        <f>IFERROR(__xludf.DUMMYFUNCTION("""COMPUTED_VALUE"""),3183.95)</f>
        <v>3183.95</v>
      </c>
    </row>
    <row r="72">
      <c r="A72" s="4">
        <f>IFERROR(__xludf.DUMMYFUNCTION("""COMPUTED_VALUE"""),45033.64583333333)</f>
        <v>45033.64583</v>
      </c>
      <c r="B72" s="5">
        <f>IFERROR(__xludf.DUMMYFUNCTION("""COMPUTED_VALUE"""),3162.65)</f>
        <v>3162.65</v>
      </c>
    </row>
    <row r="73">
      <c r="A73" s="4">
        <f>IFERROR(__xludf.DUMMYFUNCTION("""COMPUTED_VALUE"""),45034.64583333333)</f>
        <v>45034.64583</v>
      </c>
      <c r="B73" s="5">
        <f>IFERROR(__xludf.DUMMYFUNCTION("""COMPUTED_VALUE"""),3270.6)</f>
        <v>3270.6</v>
      </c>
    </row>
    <row r="74">
      <c r="A74" s="4">
        <f>IFERROR(__xludf.DUMMYFUNCTION("""COMPUTED_VALUE"""),45035.64583333333)</f>
        <v>45035.64583</v>
      </c>
      <c r="B74" s="5">
        <f>IFERROR(__xludf.DUMMYFUNCTION("""COMPUTED_VALUE"""),3342.6)</f>
        <v>3342.6</v>
      </c>
    </row>
    <row r="75">
      <c r="A75" s="4">
        <f>IFERROR(__xludf.DUMMYFUNCTION("""COMPUTED_VALUE"""),45036.64583333333)</f>
        <v>45036.64583</v>
      </c>
      <c r="B75" s="5">
        <f>IFERROR(__xludf.DUMMYFUNCTION("""COMPUTED_VALUE"""),3203.1)</f>
        <v>3203.1</v>
      </c>
    </row>
    <row r="76">
      <c r="A76" s="4">
        <f>IFERROR(__xludf.DUMMYFUNCTION("""COMPUTED_VALUE"""),45037.64583333333)</f>
        <v>45037.64583</v>
      </c>
      <c r="B76" s="5">
        <f>IFERROR(__xludf.DUMMYFUNCTION("""COMPUTED_VALUE"""),3231.65)</f>
        <v>3231.65</v>
      </c>
    </row>
    <row r="77">
      <c r="A77" s="4">
        <f>IFERROR(__xludf.DUMMYFUNCTION("""COMPUTED_VALUE"""),45040.64583333333)</f>
        <v>45040.64583</v>
      </c>
      <c r="B77" s="5">
        <f>IFERROR(__xludf.DUMMYFUNCTION("""COMPUTED_VALUE"""),3192.85)</f>
        <v>3192.85</v>
      </c>
    </row>
    <row r="78">
      <c r="A78" s="4">
        <f>IFERROR(__xludf.DUMMYFUNCTION("""COMPUTED_VALUE"""),45041.64583333333)</f>
        <v>45041.64583</v>
      </c>
      <c r="B78" s="5">
        <f>IFERROR(__xludf.DUMMYFUNCTION("""COMPUTED_VALUE"""),3226.45)</f>
        <v>3226.45</v>
      </c>
    </row>
    <row r="79">
      <c r="A79" s="4">
        <f>IFERROR(__xludf.DUMMYFUNCTION("""COMPUTED_VALUE"""),45042.64583333333)</f>
        <v>45042.64583</v>
      </c>
      <c r="B79" s="5">
        <f>IFERROR(__xludf.DUMMYFUNCTION("""COMPUTED_VALUE"""),3220.0)</f>
        <v>3220</v>
      </c>
    </row>
    <row r="80">
      <c r="A80" s="4">
        <f>IFERROR(__xludf.DUMMYFUNCTION("""COMPUTED_VALUE"""),45043.64583333333)</f>
        <v>45043.64583</v>
      </c>
      <c r="B80" s="5">
        <f>IFERROR(__xludf.DUMMYFUNCTION("""COMPUTED_VALUE"""),3238.45)</f>
        <v>3238.45</v>
      </c>
    </row>
    <row r="81">
      <c r="A81" s="4">
        <f>IFERROR(__xludf.DUMMYFUNCTION("""COMPUTED_VALUE"""),45044.64583333333)</f>
        <v>45044.64583</v>
      </c>
      <c r="B81" s="5">
        <f>IFERROR(__xludf.DUMMYFUNCTION("""COMPUTED_VALUE"""),3267.9)</f>
        <v>3267.9</v>
      </c>
    </row>
    <row r="82">
      <c r="A82" s="4">
        <f>IFERROR(__xludf.DUMMYFUNCTION("""COMPUTED_VALUE"""),45048.64583333333)</f>
        <v>45048.64583</v>
      </c>
      <c r="B82" s="5">
        <f>IFERROR(__xludf.DUMMYFUNCTION("""COMPUTED_VALUE"""),3253.7)</f>
        <v>3253.7</v>
      </c>
    </row>
    <row r="83">
      <c r="A83" s="4">
        <f>IFERROR(__xludf.DUMMYFUNCTION("""COMPUTED_VALUE"""),45049.64583333333)</f>
        <v>45049.64583</v>
      </c>
      <c r="B83" s="5">
        <f>IFERROR(__xludf.DUMMYFUNCTION("""COMPUTED_VALUE"""),3268.75)</f>
        <v>3268.75</v>
      </c>
    </row>
    <row r="84">
      <c r="A84" s="4">
        <f>IFERROR(__xludf.DUMMYFUNCTION("""COMPUTED_VALUE"""),45050.64583333333)</f>
        <v>45050.64583</v>
      </c>
      <c r="B84" s="5">
        <f>IFERROR(__xludf.DUMMYFUNCTION("""COMPUTED_VALUE"""),3282.55)</f>
        <v>3282.55</v>
      </c>
    </row>
    <row r="85">
      <c r="A85" s="4">
        <f>IFERROR(__xludf.DUMMYFUNCTION("""COMPUTED_VALUE"""),45051.64583333333)</f>
        <v>45051.64583</v>
      </c>
      <c r="B85" s="5">
        <f>IFERROR(__xludf.DUMMYFUNCTION("""COMPUTED_VALUE"""),3290.8)</f>
        <v>3290.8</v>
      </c>
    </row>
    <row r="86">
      <c r="A86" s="4">
        <f>IFERROR(__xludf.DUMMYFUNCTION("""COMPUTED_VALUE"""),45054.64583333333)</f>
        <v>45054.64583</v>
      </c>
      <c r="B86" s="5">
        <f>IFERROR(__xludf.DUMMYFUNCTION("""COMPUTED_VALUE"""),3286.3)</f>
        <v>3286.3</v>
      </c>
    </row>
    <row r="87">
      <c r="A87" s="4">
        <f>IFERROR(__xludf.DUMMYFUNCTION("""COMPUTED_VALUE"""),45055.64583333333)</f>
        <v>45055.64583</v>
      </c>
      <c r="B87" s="5">
        <f>IFERROR(__xludf.DUMMYFUNCTION("""COMPUTED_VALUE"""),3383.2)</f>
        <v>3383.2</v>
      </c>
    </row>
    <row r="88">
      <c r="A88" s="4">
        <f>IFERROR(__xludf.DUMMYFUNCTION("""COMPUTED_VALUE"""),45056.64583333333)</f>
        <v>45056.64583</v>
      </c>
      <c r="B88" s="5">
        <f>IFERROR(__xludf.DUMMYFUNCTION("""COMPUTED_VALUE"""),3425.25)</f>
        <v>3425.25</v>
      </c>
    </row>
    <row r="89">
      <c r="A89" s="4">
        <f>IFERROR(__xludf.DUMMYFUNCTION("""COMPUTED_VALUE"""),45057.64583333333)</f>
        <v>45057.64583</v>
      </c>
      <c r="B89" s="5">
        <f>IFERROR(__xludf.DUMMYFUNCTION("""COMPUTED_VALUE"""),3329.2)</f>
        <v>3329.2</v>
      </c>
    </row>
    <row r="90">
      <c r="A90" s="4">
        <f>IFERROR(__xludf.DUMMYFUNCTION("""COMPUTED_VALUE"""),45058.64583333333)</f>
        <v>45058.64583</v>
      </c>
      <c r="B90" s="5">
        <f>IFERROR(__xludf.DUMMYFUNCTION("""COMPUTED_VALUE"""),3315.05)</f>
        <v>3315.05</v>
      </c>
    </row>
    <row r="91">
      <c r="A91" s="4">
        <f>IFERROR(__xludf.DUMMYFUNCTION("""COMPUTED_VALUE"""),45061.64583333333)</f>
        <v>45061.64583</v>
      </c>
      <c r="B91" s="5">
        <f>IFERROR(__xludf.DUMMYFUNCTION("""COMPUTED_VALUE"""),3276.5)</f>
        <v>3276.5</v>
      </c>
    </row>
    <row r="92">
      <c r="A92" s="4">
        <f>IFERROR(__xludf.DUMMYFUNCTION("""COMPUTED_VALUE"""),45062.64583333333)</f>
        <v>45062.64583</v>
      </c>
      <c r="B92" s="5">
        <f>IFERROR(__xludf.DUMMYFUNCTION("""COMPUTED_VALUE"""),3279.45)</f>
        <v>3279.45</v>
      </c>
    </row>
    <row r="93">
      <c r="A93" s="4">
        <f>IFERROR(__xludf.DUMMYFUNCTION("""COMPUTED_VALUE"""),45063.64583333333)</f>
        <v>45063.64583</v>
      </c>
      <c r="B93" s="5">
        <f>IFERROR(__xludf.DUMMYFUNCTION("""COMPUTED_VALUE"""),3268.0)</f>
        <v>3268</v>
      </c>
    </row>
    <row r="94">
      <c r="A94" s="4">
        <f>IFERROR(__xludf.DUMMYFUNCTION("""COMPUTED_VALUE"""),45064.64583333333)</f>
        <v>45064.64583</v>
      </c>
      <c r="B94" s="5">
        <f>IFERROR(__xludf.DUMMYFUNCTION("""COMPUTED_VALUE"""),3153.5)</f>
        <v>3153.5</v>
      </c>
    </row>
    <row r="95">
      <c r="A95" s="4">
        <f>IFERROR(__xludf.DUMMYFUNCTION("""COMPUTED_VALUE"""),45065.64583333333)</f>
        <v>45065.64583</v>
      </c>
      <c r="B95" s="5">
        <f>IFERROR(__xludf.DUMMYFUNCTION("""COMPUTED_VALUE"""),3098.3)</f>
        <v>3098.3</v>
      </c>
    </row>
    <row r="96">
      <c r="A96" s="4">
        <f>IFERROR(__xludf.DUMMYFUNCTION("""COMPUTED_VALUE"""),45068.64583333333)</f>
        <v>45068.64583</v>
      </c>
      <c r="B96" s="5">
        <f>IFERROR(__xludf.DUMMYFUNCTION("""COMPUTED_VALUE"""),3265.0)</f>
        <v>3265</v>
      </c>
    </row>
    <row r="97">
      <c r="A97" s="4">
        <f>IFERROR(__xludf.DUMMYFUNCTION("""COMPUTED_VALUE"""),45069.64583333333)</f>
        <v>45069.64583</v>
      </c>
      <c r="B97" s="5">
        <f>IFERROR(__xludf.DUMMYFUNCTION("""COMPUTED_VALUE"""),3385.8)</f>
        <v>3385.8</v>
      </c>
    </row>
    <row r="98">
      <c r="A98" s="4">
        <f>IFERROR(__xludf.DUMMYFUNCTION("""COMPUTED_VALUE"""),45070.64583333333)</f>
        <v>45070.64583</v>
      </c>
      <c r="B98" s="5">
        <f>IFERROR(__xludf.DUMMYFUNCTION("""COMPUTED_VALUE"""),3383.15)</f>
        <v>3383.15</v>
      </c>
    </row>
    <row r="99">
      <c r="A99" s="4">
        <f>IFERROR(__xludf.DUMMYFUNCTION("""COMPUTED_VALUE"""),45071.64583333333)</f>
        <v>45071.64583</v>
      </c>
      <c r="B99" s="5">
        <f>IFERROR(__xludf.DUMMYFUNCTION("""COMPUTED_VALUE"""),3435.65)</f>
        <v>3435.65</v>
      </c>
    </row>
    <row r="100">
      <c r="A100" s="4">
        <f>IFERROR(__xludf.DUMMYFUNCTION("""COMPUTED_VALUE"""),45072.64583333333)</f>
        <v>45072.64583</v>
      </c>
      <c r="B100" s="5">
        <f>IFERROR(__xludf.DUMMYFUNCTION("""COMPUTED_VALUE"""),3514.0)</f>
        <v>3514</v>
      </c>
    </row>
    <row r="101">
      <c r="A101" s="4">
        <f>IFERROR(__xludf.DUMMYFUNCTION("""COMPUTED_VALUE"""),45075.64583333333)</f>
        <v>45075.64583</v>
      </c>
      <c r="B101" s="5">
        <f>IFERROR(__xludf.DUMMYFUNCTION("""COMPUTED_VALUE"""),3477.85)</f>
        <v>3477.85</v>
      </c>
    </row>
    <row r="102">
      <c r="A102" s="4">
        <f>IFERROR(__xludf.DUMMYFUNCTION("""COMPUTED_VALUE"""),45076.64583333333)</f>
        <v>45076.64583</v>
      </c>
      <c r="B102" s="5">
        <f>IFERROR(__xludf.DUMMYFUNCTION("""COMPUTED_VALUE"""),3458.0)</f>
        <v>3458</v>
      </c>
    </row>
    <row r="103">
      <c r="A103" s="4">
        <f>IFERROR(__xludf.DUMMYFUNCTION("""COMPUTED_VALUE"""),45077.64583333333)</f>
        <v>45077.64583</v>
      </c>
      <c r="B103" s="5">
        <f>IFERROR(__xludf.DUMMYFUNCTION("""COMPUTED_VALUE"""),3443.6)</f>
        <v>3443.6</v>
      </c>
    </row>
    <row r="104">
      <c r="A104" s="4">
        <f>IFERROR(__xludf.DUMMYFUNCTION("""COMPUTED_VALUE"""),45078.64583333333)</f>
        <v>45078.64583</v>
      </c>
      <c r="B104" s="5">
        <f>IFERROR(__xludf.DUMMYFUNCTION("""COMPUTED_VALUE"""),3525.4)</f>
        <v>3525.4</v>
      </c>
    </row>
    <row r="105">
      <c r="A105" s="4">
        <f>IFERROR(__xludf.DUMMYFUNCTION("""COMPUTED_VALUE"""),45079.64583333333)</f>
        <v>45079.64583</v>
      </c>
      <c r="B105" s="5">
        <f>IFERROR(__xludf.DUMMYFUNCTION("""COMPUTED_VALUE"""),3511.6)</f>
        <v>3511.6</v>
      </c>
    </row>
    <row r="106">
      <c r="A106" s="4">
        <f>IFERROR(__xludf.DUMMYFUNCTION("""COMPUTED_VALUE"""),45082.64583333333)</f>
        <v>45082.64583</v>
      </c>
      <c r="B106" s="5">
        <f>IFERROR(__xludf.DUMMYFUNCTION("""COMPUTED_VALUE"""),3462.3)</f>
        <v>3462.3</v>
      </c>
    </row>
    <row r="107">
      <c r="A107" s="4">
        <f>IFERROR(__xludf.DUMMYFUNCTION("""COMPUTED_VALUE"""),45083.64583333333)</f>
        <v>45083.64583</v>
      </c>
      <c r="B107" s="5">
        <f>IFERROR(__xludf.DUMMYFUNCTION("""COMPUTED_VALUE"""),3537.9)</f>
        <v>3537.9</v>
      </c>
    </row>
    <row r="108">
      <c r="A108" s="4">
        <f>IFERROR(__xludf.DUMMYFUNCTION("""COMPUTED_VALUE"""),45084.64583333333)</f>
        <v>45084.64583</v>
      </c>
      <c r="B108" s="5">
        <f>IFERROR(__xludf.DUMMYFUNCTION("""COMPUTED_VALUE"""),3542.1)</f>
        <v>3542.1</v>
      </c>
    </row>
    <row r="109">
      <c r="A109" s="4">
        <f>IFERROR(__xludf.DUMMYFUNCTION("""COMPUTED_VALUE"""),45085.64583333333)</f>
        <v>45085.64583</v>
      </c>
      <c r="B109" s="5">
        <f>IFERROR(__xludf.DUMMYFUNCTION("""COMPUTED_VALUE"""),3499.7)</f>
        <v>3499.7</v>
      </c>
    </row>
    <row r="110">
      <c r="A110" s="4">
        <f>IFERROR(__xludf.DUMMYFUNCTION("""COMPUTED_VALUE"""),45086.64583333333)</f>
        <v>45086.64583</v>
      </c>
      <c r="B110" s="5">
        <f>IFERROR(__xludf.DUMMYFUNCTION("""COMPUTED_VALUE"""),3428.75)</f>
        <v>3428.75</v>
      </c>
    </row>
    <row r="111">
      <c r="A111" s="4">
        <f>IFERROR(__xludf.DUMMYFUNCTION("""COMPUTED_VALUE"""),45089.64583333333)</f>
        <v>45089.64583</v>
      </c>
      <c r="B111" s="5">
        <f>IFERROR(__xludf.DUMMYFUNCTION("""COMPUTED_VALUE"""),3438.45)</f>
        <v>3438.45</v>
      </c>
    </row>
    <row r="112">
      <c r="A112" s="4">
        <f>IFERROR(__xludf.DUMMYFUNCTION("""COMPUTED_VALUE"""),45090.64583333333)</f>
        <v>45090.64583</v>
      </c>
      <c r="B112" s="5">
        <f>IFERROR(__xludf.DUMMYFUNCTION("""COMPUTED_VALUE"""),3487.7)</f>
        <v>3487.7</v>
      </c>
    </row>
    <row r="113">
      <c r="A113" s="4">
        <f>IFERROR(__xludf.DUMMYFUNCTION("""COMPUTED_VALUE"""),45091.64583333333)</f>
        <v>45091.64583</v>
      </c>
      <c r="B113" s="5">
        <f>IFERROR(__xludf.DUMMYFUNCTION("""COMPUTED_VALUE"""),3485.95)</f>
        <v>3485.95</v>
      </c>
    </row>
    <row r="114">
      <c r="A114" s="4">
        <f>IFERROR(__xludf.DUMMYFUNCTION("""COMPUTED_VALUE"""),45092.64583333333)</f>
        <v>45092.64583</v>
      </c>
      <c r="B114" s="5">
        <f>IFERROR(__xludf.DUMMYFUNCTION("""COMPUTED_VALUE"""),3581.05)</f>
        <v>3581.05</v>
      </c>
    </row>
    <row r="115">
      <c r="A115" s="4">
        <f>IFERROR(__xludf.DUMMYFUNCTION("""COMPUTED_VALUE"""),45093.64583333333)</f>
        <v>45093.64583</v>
      </c>
      <c r="B115" s="5">
        <f>IFERROR(__xludf.DUMMYFUNCTION("""COMPUTED_VALUE"""),3579.6)</f>
        <v>3579.6</v>
      </c>
    </row>
    <row r="116">
      <c r="A116" s="4">
        <f>IFERROR(__xludf.DUMMYFUNCTION("""COMPUTED_VALUE"""),45096.64583333333)</f>
        <v>45096.64583</v>
      </c>
      <c r="B116" s="5">
        <f>IFERROR(__xludf.DUMMYFUNCTION("""COMPUTED_VALUE"""),3584.75)</f>
        <v>3584.75</v>
      </c>
    </row>
    <row r="117">
      <c r="A117" s="4">
        <f>IFERROR(__xludf.DUMMYFUNCTION("""COMPUTED_VALUE"""),45097.64583333333)</f>
        <v>45097.64583</v>
      </c>
      <c r="B117" s="5">
        <f>IFERROR(__xludf.DUMMYFUNCTION("""COMPUTED_VALUE"""),3566.2)</f>
        <v>3566.2</v>
      </c>
    </row>
    <row r="118">
      <c r="A118" s="4">
        <f>IFERROR(__xludf.DUMMYFUNCTION("""COMPUTED_VALUE"""),45098.64583333333)</f>
        <v>45098.64583</v>
      </c>
      <c r="B118" s="5">
        <f>IFERROR(__xludf.DUMMYFUNCTION("""COMPUTED_VALUE"""),3509.55)</f>
        <v>3509.55</v>
      </c>
    </row>
    <row r="119">
      <c r="A119" s="4">
        <f>IFERROR(__xludf.DUMMYFUNCTION("""COMPUTED_VALUE"""),45099.64583333333)</f>
        <v>45099.64583</v>
      </c>
      <c r="B119" s="5">
        <f>IFERROR(__xludf.DUMMYFUNCTION("""COMPUTED_VALUE"""),3543.85)</f>
        <v>3543.85</v>
      </c>
    </row>
    <row r="120">
      <c r="A120" s="4">
        <f>IFERROR(__xludf.DUMMYFUNCTION("""COMPUTED_VALUE"""),45100.64583333333)</f>
        <v>45100.64583</v>
      </c>
      <c r="B120" s="5">
        <f>IFERROR(__xludf.DUMMYFUNCTION("""COMPUTED_VALUE"""),3462.95)</f>
        <v>3462.95</v>
      </c>
    </row>
    <row r="121">
      <c r="A121" s="4">
        <f>IFERROR(__xludf.DUMMYFUNCTION("""COMPUTED_VALUE"""),45103.64583333333)</f>
        <v>45103.64583</v>
      </c>
      <c r="B121" s="5">
        <f>IFERROR(__xludf.DUMMYFUNCTION("""COMPUTED_VALUE"""),3534.35)</f>
        <v>3534.35</v>
      </c>
    </row>
    <row r="122">
      <c r="A122" s="4">
        <f>IFERROR(__xludf.DUMMYFUNCTION("""COMPUTED_VALUE"""),45104.64583333333)</f>
        <v>45104.64583</v>
      </c>
      <c r="B122" s="5">
        <f>IFERROR(__xludf.DUMMYFUNCTION("""COMPUTED_VALUE"""),3583.3)</f>
        <v>3583.3</v>
      </c>
    </row>
    <row r="123">
      <c r="A123" s="4">
        <f>IFERROR(__xludf.DUMMYFUNCTION("""COMPUTED_VALUE"""),45105.64583333333)</f>
        <v>45105.64583</v>
      </c>
      <c r="B123" s="5">
        <f>IFERROR(__xludf.DUMMYFUNCTION("""COMPUTED_VALUE"""),3601.55)</f>
        <v>3601.55</v>
      </c>
    </row>
    <row r="124">
      <c r="A124" s="4">
        <f>IFERROR(__xludf.DUMMYFUNCTION("""COMPUTED_VALUE"""),45107.64583333333)</f>
        <v>45107.64583</v>
      </c>
      <c r="B124" s="5">
        <f>IFERROR(__xludf.DUMMYFUNCTION("""COMPUTED_VALUE"""),3583.6)</f>
        <v>3583.6</v>
      </c>
    </row>
    <row r="125">
      <c r="A125" s="4">
        <f>IFERROR(__xludf.DUMMYFUNCTION("""COMPUTED_VALUE"""),45110.64583333333)</f>
        <v>45110.64583</v>
      </c>
      <c r="B125" s="5">
        <f>IFERROR(__xludf.DUMMYFUNCTION("""COMPUTED_VALUE"""),3587.55)</f>
        <v>3587.55</v>
      </c>
    </row>
    <row r="126">
      <c r="A126" s="4">
        <f>IFERROR(__xludf.DUMMYFUNCTION("""COMPUTED_VALUE"""),45111.64583333333)</f>
        <v>45111.64583</v>
      </c>
      <c r="B126" s="5">
        <f>IFERROR(__xludf.DUMMYFUNCTION("""COMPUTED_VALUE"""),3550.1)</f>
        <v>3550.1</v>
      </c>
    </row>
    <row r="127">
      <c r="A127" s="4">
        <f>IFERROR(__xludf.DUMMYFUNCTION("""COMPUTED_VALUE"""),45112.64583333333)</f>
        <v>45112.64583</v>
      </c>
      <c r="B127" s="5">
        <f>IFERROR(__xludf.DUMMYFUNCTION("""COMPUTED_VALUE"""),3747.95)</f>
        <v>3747.95</v>
      </c>
    </row>
    <row r="128">
      <c r="A128" s="4">
        <f>IFERROR(__xludf.DUMMYFUNCTION("""COMPUTED_VALUE"""),45113.64583333333)</f>
        <v>45113.64583</v>
      </c>
      <c r="B128" s="5">
        <f>IFERROR(__xludf.DUMMYFUNCTION("""COMPUTED_VALUE"""),3736.85)</f>
        <v>3736.85</v>
      </c>
    </row>
    <row r="129">
      <c r="A129" s="4">
        <f>IFERROR(__xludf.DUMMYFUNCTION("""COMPUTED_VALUE"""),45114.64583333333)</f>
        <v>45114.64583</v>
      </c>
      <c r="B129" s="5">
        <f>IFERROR(__xludf.DUMMYFUNCTION("""COMPUTED_VALUE"""),3668.65)</f>
        <v>3668.65</v>
      </c>
    </row>
    <row r="130">
      <c r="A130" s="4">
        <f>IFERROR(__xludf.DUMMYFUNCTION("""COMPUTED_VALUE"""),45117.64583333333)</f>
        <v>45117.64583</v>
      </c>
      <c r="B130" s="5">
        <f>IFERROR(__xludf.DUMMYFUNCTION("""COMPUTED_VALUE"""),3639.95)</f>
        <v>3639.95</v>
      </c>
    </row>
    <row r="131">
      <c r="A131" s="4">
        <f>IFERROR(__xludf.DUMMYFUNCTION("""COMPUTED_VALUE"""),45118.64583333333)</f>
        <v>45118.64583</v>
      </c>
      <c r="B131" s="5">
        <f>IFERROR(__xludf.DUMMYFUNCTION("""COMPUTED_VALUE"""),3641.45)</f>
        <v>3641.45</v>
      </c>
    </row>
    <row r="132">
      <c r="A132" s="4">
        <f>IFERROR(__xludf.DUMMYFUNCTION("""COMPUTED_VALUE"""),45119.64583333333)</f>
        <v>45119.64583</v>
      </c>
      <c r="B132" s="5">
        <f>IFERROR(__xludf.DUMMYFUNCTION("""COMPUTED_VALUE"""),3633.5)</f>
        <v>3633.5</v>
      </c>
    </row>
    <row r="133">
      <c r="A133" s="4">
        <f>IFERROR(__xludf.DUMMYFUNCTION("""COMPUTED_VALUE"""),45120.64583333333)</f>
        <v>45120.64583</v>
      </c>
      <c r="B133" s="5">
        <f>IFERROR(__xludf.DUMMYFUNCTION("""COMPUTED_VALUE"""),3620.9)</f>
        <v>3620.9</v>
      </c>
    </row>
    <row r="134">
      <c r="A134" s="4">
        <f>IFERROR(__xludf.DUMMYFUNCTION("""COMPUTED_VALUE"""),45121.64583333333)</f>
        <v>45121.64583</v>
      </c>
      <c r="B134" s="5">
        <f>IFERROR(__xludf.DUMMYFUNCTION("""COMPUTED_VALUE"""),3677.2)</f>
        <v>3677.2</v>
      </c>
    </row>
    <row r="135">
      <c r="A135" s="4">
        <f>IFERROR(__xludf.DUMMYFUNCTION("""COMPUTED_VALUE"""),45124.64583333333)</f>
        <v>45124.64583</v>
      </c>
      <c r="B135" s="5">
        <f>IFERROR(__xludf.DUMMYFUNCTION("""COMPUTED_VALUE"""),3662.9)</f>
        <v>3662.9</v>
      </c>
    </row>
    <row r="136">
      <c r="A136" s="4">
        <f>IFERROR(__xludf.DUMMYFUNCTION("""COMPUTED_VALUE"""),45125.64583333333)</f>
        <v>45125.64583</v>
      </c>
      <c r="B136" s="5">
        <f>IFERROR(__xludf.DUMMYFUNCTION("""COMPUTED_VALUE"""),3626.65)</f>
        <v>3626.65</v>
      </c>
    </row>
    <row r="137">
      <c r="A137" s="4">
        <f>IFERROR(__xludf.DUMMYFUNCTION("""COMPUTED_VALUE"""),45126.64583333333)</f>
        <v>45126.64583</v>
      </c>
      <c r="B137" s="5">
        <f>IFERROR(__xludf.DUMMYFUNCTION("""COMPUTED_VALUE"""),3638.05)</f>
        <v>3638.05</v>
      </c>
    </row>
    <row r="138">
      <c r="A138" s="4">
        <f>IFERROR(__xludf.DUMMYFUNCTION("""COMPUTED_VALUE"""),45127.64583333333)</f>
        <v>45127.64583</v>
      </c>
      <c r="B138" s="5">
        <f>IFERROR(__xludf.DUMMYFUNCTION("""COMPUTED_VALUE"""),3666.55)</f>
        <v>3666.55</v>
      </c>
    </row>
    <row r="139">
      <c r="A139" s="4">
        <f>IFERROR(__xludf.DUMMYFUNCTION("""COMPUTED_VALUE"""),45128.64583333333)</f>
        <v>45128.64583</v>
      </c>
      <c r="B139" s="5">
        <f>IFERROR(__xludf.DUMMYFUNCTION("""COMPUTED_VALUE"""),3688.3)</f>
        <v>3688.3</v>
      </c>
    </row>
    <row r="140">
      <c r="A140" s="4">
        <f>IFERROR(__xludf.DUMMYFUNCTION("""COMPUTED_VALUE"""),45131.64583333333)</f>
        <v>45131.64583</v>
      </c>
      <c r="B140" s="5">
        <f>IFERROR(__xludf.DUMMYFUNCTION("""COMPUTED_VALUE"""),3686.0)</f>
        <v>3686</v>
      </c>
    </row>
    <row r="141">
      <c r="A141" s="4">
        <f>IFERROR(__xludf.DUMMYFUNCTION("""COMPUTED_VALUE"""),45132.64583333333)</f>
        <v>45132.64583</v>
      </c>
      <c r="B141" s="5">
        <f>IFERROR(__xludf.DUMMYFUNCTION("""COMPUTED_VALUE"""),3719.4)</f>
        <v>3719.4</v>
      </c>
    </row>
    <row r="142">
      <c r="A142" s="4">
        <f>IFERROR(__xludf.DUMMYFUNCTION("""COMPUTED_VALUE"""),45133.64583333333)</f>
        <v>45133.64583</v>
      </c>
      <c r="B142" s="5">
        <f>IFERROR(__xludf.DUMMYFUNCTION("""COMPUTED_VALUE"""),3680.45)</f>
        <v>3680.45</v>
      </c>
    </row>
    <row r="143">
      <c r="A143" s="4">
        <f>IFERROR(__xludf.DUMMYFUNCTION("""COMPUTED_VALUE"""),45134.64583333333)</f>
        <v>45134.64583</v>
      </c>
      <c r="B143" s="5">
        <f>IFERROR(__xludf.DUMMYFUNCTION("""COMPUTED_VALUE"""),3741.9)</f>
        <v>3741.9</v>
      </c>
    </row>
    <row r="144">
      <c r="A144" s="4">
        <f>IFERROR(__xludf.DUMMYFUNCTION("""COMPUTED_VALUE"""),45135.64583333333)</f>
        <v>45135.64583</v>
      </c>
      <c r="B144" s="5">
        <f>IFERROR(__xludf.DUMMYFUNCTION("""COMPUTED_VALUE"""),3739.05)</f>
        <v>3739.05</v>
      </c>
    </row>
    <row r="145">
      <c r="A145" s="4">
        <f>IFERROR(__xludf.DUMMYFUNCTION("""COMPUTED_VALUE"""),45138.64583333333)</f>
        <v>45138.64583</v>
      </c>
      <c r="B145" s="5">
        <f>IFERROR(__xludf.DUMMYFUNCTION("""COMPUTED_VALUE"""),3684.3)</f>
        <v>3684.3</v>
      </c>
    </row>
    <row r="146">
      <c r="A146" s="4">
        <f>IFERROR(__xludf.DUMMYFUNCTION("""COMPUTED_VALUE"""),45139.64583333333)</f>
        <v>45139.64583</v>
      </c>
      <c r="B146" s="5">
        <f>IFERROR(__xludf.DUMMYFUNCTION("""COMPUTED_VALUE"""),3639.5)</f>
        <v>3639.5</v>
      </c>
    </row>
    <row r="147">
      <c r="A147" s="4">
        <f>IFERROR(__xludf.DUMMYFUNCTION("""COMPUTED_VALUE"""),45140.64583333333)</f>
        <v>45140.64583</v>
      </c>
      <c r="B147" s="5">
        <f>IFERROR(__xludf.DUMMYFUNCTION("""COMPUTED_VALUE"""),3690.6)</f>
        <v>3690.6</v>
      </c>
    </row>
    <row r="148">
      <c r="A148" s="4">
        <f>IFERROR(__xludf.DUMMYFUNCTION("""COMPUTED_VALUE"""),45141.64583333333)</f>
        <v>45141.64583</v>
      </c>
      <c r="B148" s="5">
        <f>IFERROR(__xludf.DUMMYFUNCTION("""COMPUTED_VALUE"""),3726.3)</f>
        <v>3726.3</v>
      </c>
    </row>
    <row r="149">
      <c r="A149" s="4">
        <f>IFERROR(__xludf.DUMMYFUNCTION("""COMPUTED_VALUE"""),45142.64583333333)</f>
        <v>45142.64583</v>
      </c>
      <c r="B149" s="5">
        <f>IFERROR(__xludf.DUMMYFUNCTION("""COMPUTED_VALUE"""),3745.4)</f>
        <v>3745.4</v>
      </c>
    </row>
    <row r="150">
      <c r="A150" s="4">
        <f>IFERROR(__xludf.DUMMYFUNCTION("""COMPUTED_VALUE"""),45145.64583333333)</f>
        <v>45145.64583</v>
      </c>
      <c r="B150" s="5">
        <f>IFERROR(__xludf.DUMMYFUNCTION("""COMPUTED_VALUE"""),3910.55)</f>
        <v>3910.55</v>
      </c>
    </row>
    <row r="151">
      <c r="A151" s="4">
        <f>IFERROR(__xludf.DUMMYFUNCTION("""COMPUTED_VALUE"""),45146.64583333333)</f>
        <v>45146.64583</v>
      </c>
      <c r="B151" s="5">
        <f>IFERROR(__xludf.DUMMYFUNCTION("""COMPUTED_VALUE"""),3846.4)</f>
        <v>3846.4</v>
      </c>
    </row>
    <row r="152">
      <c r="A152" s="4">
        <f>IFERROR(__xludf.DUMMYFUNCTION("""COMPUTED_VALUE"""),45147.64583333333)</f>
        <v>45147.64583</v>
      </c>
      <c r="B152" s="5">
        <f>IFERROR(__xludf.DUMMYFUNCTION("""COMPUTED_VALUE"""),3737.7)</f>
        <v>3737.7</v>
      </c>
    </row>
    <row r="153">
      <c r="A153" s="4">
        <f>IFERROR(__xludf.DUMMYFUNCTION("""COMPUTED_VALUE"""),45148.64583333333)</f>
        <v>45148.64583</v>
      </c>
      <c r="B153" s="5">
        <f>IFERROR(__xludf.DUMMYFUNCTION("""COMPUTED_VALUE"""),3745.5)</f>
        <v>3745.5</v>
      </c>
    </row>
    <row r="154">
      <c r="A154" s="4">
        <f>IFERROR(__xludf.DUMMYFUNCTION("""COMPUTED_VALUE"""),45149.64583333333)</f>
        <v>45149.64583</v>
      </c>
      <c r="B154" s="5">
        <f>IFERROR(__xludf.DUMMYFUNCTION("""COMPUTED_VALUE"""),3679.15)</f>
        <v>3679.15</v>
      </c>
    </row>
    <row r="155">
      <c r="A155" s="4">
        <f>IFERROR(__xludf.DUMMYFUNCTION("""COMPUTED_VALUE"""),45152.64583333333)</f>
        <v>45152.64583</v>
      </c>
      <c r="B155" s="5">
        <f>IFERROR(__xludf.DUMMYFUNCTION("""COMPUTED_VALUE"""),3730.55)</f>
        <v>3730.55</v>
      </c>
    </row>
    <row r="156">
      <c r="A156" s="4">
        <f>IFERROR(__xludf.DUMMYFUNCTION("""COMPUTED_VALUE"""),45154.64583333333)</f>
        <v>45154.64583</v>
      </c>
      <c r="B156" s="5">
        <f>IFERROR(__xludf.DUMMYFUNCTION("""COMPUTED_VALUE"""),3712.1)</f>
        <v>3712.1</v>
      </c>
    </row>
    <row r="157">
      <c r="A157" s="4">
        <f>IFERROR(__xludf.DUMMYFUNCTION("""COMPUTED_VALUE"""),45155.64583333333)</f>
        <v>45155.64583</v>
      </c>
      <c r="B157" s="5">
        <f>IFERROR(__xludf.DUMMYFUNCTION("""COMPUTED_VALUE"""),3654.75)</f>
        <v>3654.75</v>
      </c>
    </row>
    <row r="158">
      <c r="A158" s="4">
        <f>IFERROR(__xludf.DUMMYFUNCTION("""COMPUTED_VALUE"""),45156.64583333333)</f>
        <v>45156.64583</v>
      </c>
      <c r="B158" s="5">
        <f>IFERROR(__xludf.DUMMYFUNCTION("""COMPUTED_VALUE"""),3654.9)</f>
        <v>3654.9</v>
      </c>
    </row>
    <row r="159">
      <c r="A159" s="4">
        <f>IFERROR(__xludf.DUMMYFUNCTION("""COMPUTED_VALUE"""),45159.64583333333)</f>
        <v>45159.64583</v>
      </c>
      <c r="B159" s="5">
        <f>IFERROR(__xludf.DUMMYFUNCTION("""COMPUTED_VALUE"""),3665.25)</f>
        <v>3665.25</v>
      </c>
    </row>
    <row r="160">
      <c r="A160" s="4">
        <f>IFERROR(__xludf.DUMMYFUNCTION("""COMPUTED_VALUE"""),45160.64583333333)</f>
        <v>45160.64583</v>
      </c>
      <c r="B160" s="5">
        <f>IFERROR(__xludf.DUMMYFUNCTION("""COMPUTED_VALUE"""),3653.25)</f>
        <v>3653.25</v>
      </c>
    </row>
    <row r="161">
      <c r="A161" s="4">
        <f>IFERROR(__xludf.DUMMYFUNCTION("""COMPUTED_VALUE"""),45161.64583333333)</f>
        <v>45161.64583</v>
      </c>
      <c r="B161" s="5">
        <f>IFERROR(__xludf.DUMMYFUNCTION("""COMPUTED_VALUE"""),3704.15)</f>
        <v>3704.15</v>
      </c>
    </row>
    <row r="162">
      <c r="A162" s="4">
        <f>IFERROR(__xludf.DUMMYFUNCTION("""COMPUTED_VALUE"""),45162.64583333333)</f>
        <v>45162.64583</v>
      </c>
      <c r="B162" s="5">
        <f>IFERROR(__xludf.DUMMYFUNCTION("""COMPUTED_VALUE"""),3664.25)</f>
        <v>3664.25</v>
      </c>
    </row>
    <row r="163">
      <c r="A163" s="4">
        <f>IFERROR(__xludf.DUMMYFUNCTION("""COMPUTED_VALUE"""),45163.64583333333)</f>
        <v>45163.64583</v>
      </c>
      <c r="B163" s="5">
        <f>IFERROR(__xludf.DUMMYFUNCTION("""COMPUTED_VALUE"""),3636.5)</f>
        <v>3636.5</v>
      </c>
    </row>
    <row r="164">
      <c r="A164" s="4">
        <f>IFERROR(__xludf.DUMMYFUNCTION("""COMPUTED_VALUE"""),45166.64583333333)</f>
        <v>45166.64583</v>
      </c>
      <c r="B164" s="5">
        <f>IFERROR(__xludf.DUMMYFUNCTION("""COMPUTED_VALUE"""),3633.25)</f>
        <v>3633.25</v>
      </c>
    </row>
    <row r="165">
      <c r="A165" s="4">
        <f>IFERROR(__xludf.DUMMYFUNCTION("""COMPUTED_VALUE"""),45167.64583333333)</f>
        <v>45167.64583</v>
      </c>
      <c r="B165" s="5">
        <f>IFERROR(__xludf.DUMMYFUNCTION("""COMPUTED_VALUE"""),3657.1)</f>
        <v>3657.1</v>
      </c>
    </row>
    <row r="166">
      <c r="A166" s="4">
        <f>IFERROR(__xludf.DUMMYFUNCTION("""COMPUTED_VALUE"""),45168.64583333333)</f>
        <v>45168.64583</v>
      </c>
      <c r="B166" s="5">
        <f>IFERROR(__xludf.DUMMYFUNCTION("""COMPUTED_VALUE"""),3630.8)</f>
        <v>3630.8</v>
      </c>
    </row>
    <row r="167">
      <c r="A167" s="4">
        <f>IFERROR(__xludf.DUMMYFUNCTION("""COMPUTED_VALUE"""),45169.64583333333)</f>
        <v>45169.64583</v>
      </c>
      <c r="B167" s="5">
        <f>IFERROR(__xludf.DUMMYFUNCTION("""COMPUTED_VALUE"""),3592.1)</f>
        <v>3592.1</v>
      </c>
    </row>
    <row r="168">
      <c r="A168" s="4">
        <f>IFERROR(__xludf.DUMMYFUNCTION("""COMPUTED_VALUE"""),45170.64583333333)</f>
        <v>45170.64583</v>
      </c>
      <c r="B168" s="5">
        <f>IFERROR(__xludf.DUMMYFUNCTION("""COMPUTED_VALUE"""),3589.3)</f>
        <v>3589.3</v>
      </c>
    </row>
    <row r="169">
      <c r="A169" s="4">
        <f>IFERROR(__xludf.DUMMYFUNCTION("""COMPUTED_VALUE"""),45173.64583333333)</f>
        <v>45173.64583</v>
      </c>
      <c r="B169" s="5">
        <f>IFERROR(__xludf.DUMMYFUNCTION("""COMPUTED_VALUE"""),3629.35)</f>
        <v>3629.35</v>
      </c>
    </row>
    <row r="170">
      <c r="A170" s="4">
        <f>IFERROR(__xludf.DUMMYFUNCTION("""COMPUTED_VALUE"""),45174.64583333333)</f>
        <v>45174.64583</v>
      </c>
      <c r="B170" s="5">
        <f>IFERROR(__xludf.DUMMYFUNCTION("""COMPUTED_VALUE"""),3642.3)</f>
        <v>3642.3</v>
      </c>
    </row>
    <row r="171">
      <c r="A171" s="4">
        <f>IFERROR(__xludf.DUMMYFUNCTION("""COMPUTED_VALUE"""),45175.64583333333)</f>
        <v>45175.64583</v>
      </c>
      <c r="B171" s="5">
        <f>IFERROR(__xludf.DUMMYFUNCTION("""COMPUTED_VALUE"""),3707.95)</f>
        <v>3707.95</v>
      </c>
    </row>
    <row r="172">
      <c r="A172" s="4">
        <f>IFERROR(__xludf.DUMMYFUNCTION("""COMPUTED_VALUE"""),45176.64583333333)</f>
        <v>45176.64583</v>
      </c>
      <c r="B172" s="5">
        <f>IFERROR(__xludf.DUMMYFUNCTION("""COMPUTED_VALUE"""),3694.0)</f>
        <v>3694</v>
      </c>
    </row>
    <row r="173">
      <c r="A173" s="4">
        <f>IFERROR(__xludf.DUMMYFUNCTION("""COMPUTED_VALUE"""),45177.64583333333)</f>
        <v>45177.64583</v>
      </c>
      <c r="B173" s="5">
        <f>IFERROR(__xludf.DUMMYFUNCTION("""COMPUTED_VALUE"""),3698.8)</f>
        <v>3698.8</v>
      </c>
    </row>
    <row r="174">
      <c r="A174" s="4">
        <f>IFERROR(__xludf.DUMMYFUNCTION("""COMPUTED_VALUE"""),45180.64583333333)</f>
        <v>45180.64583</v>
      </c>
      <c r="B174" s="5">
        <f>IFERROR(__xludf.DUMMYFUNCTION("""COMPUTED_VALUE"""),3736.25)</f>
        <v>3736.25</v>
      </c>
    </row>
    <row r="175">
      <c r="A175" s="4">
        <f>IFERROR(__xludf.DUMMYFUNCTION("""COMPUTED_VALUE"""),45181.64583333333)</f>
        <v>45181.64583</v>
      </c>
      <c r="B175" s="5">
        <f>IFERROR(__xludf.DUMMYFUNCTION("""COMPUTED_VALUE"""),3787.8)</f>
        <v>3787.8</v>
      </c>
    </row>
    <row r="176">
      <c r="A176" s="4">
        <f>IFERROR(__xludf.DUMMYFUNCTION("""COMPUTED_VALUE"""),45182.64583333333)</f>
        <v>45182.64583</v>
      </c>
      <c r="B176" s="5">
        <f>IFERROR(__xludf.DUMMYFUNCTION("""COMPUTED_VALUE"""),3750.85)</f>
        <v>3750.85</v>
      </c>
    </row>
    <row r="177">
      <c r="A177" s="4">
        <f>IFERROR(__xludf.DUMMYFUNCTION("""COMPUTED_VALUE"""),45183.64583333333)</f>
        <v>45183.64583</v>
      </c>
      <c r="B177" s="5">
        <f>IFERROR(__xludf.DUMMYFUNCTION("""COMPUTED_VALUE"""),3817.9)</f>
        <v>3817.9</v>
      </c>
    </row>
    <row r="178">
      <c r="A178" s="4">
        <f>IFERROR(__xludf.DUMMYFUNCTION("""COMPUTED_VALUE"""),45184.64583333333)</f>
        <v>45184.64583</v>
      </c>
      <c r="B178" s="5">
        <f>IFERROR(__xludf.DUMMYFUNCTION("""COMPUTED_VALUE"""),3815.5)</f>
        <v>3815.5</v>
      </c>
    </row>
    <row r="179">
      <c r="A179" s="4">
        <f>IFERROR(__xludf.DUMMYFUNCTION("""COMPUTED_VALUE"""),45187.64583333333)</f>
        <v>45187.64583</v>
      </c>
      <c r="B179" s="5">
        <f>IFERROR(__xludf.DUMMYFUNCTION("""COMPUTED_VALUE"""),3785.3)</f>
        <v>3785.3</v>
      </c>
    </row>
    <row r="180">
      <c r="A180" s="4">
        <f>IFERROR(__xludf.DUMMYFUNCTION("""COMPUTED_VALUE"""),45189.64583333333)</f>
        <v>45189.64583</v>
      </c>
      <c r="B180" s="5">
        <f>IFERROR(__xludf.DUMMYFUNCTION("""COMPUTED_VALUE"""),3779.6)</f>
        <v>3779.6</v>
      </c>
    </row>
    <row r="181">
      <c r="A181" s="4">
        <f>IFERROR(__xludf.DUMMYFUNCTION("""COMPUTED_VALUE"""),45190.64583333333)</f>
        <v>45190.64583</v>
      </c>
      <c r="B181" s="5">
        <f>IFERROR(__xludf.DUMMYFUNCTION("""COMPUTED_VALUE"""),3746.8)</f>
        <v>3746.8</v>
      </c>
    </row>
    <row r="182">
      <c r="A182" s="4">
        <f>IFERROR(__xludf.DUMMYFUNCTION("""COMPUTED_VALUE"""),45191.64583333333)</f>
        <v>45191.64583</v>
      </c>
      <c r="B182" s="5">
        <f>IFERROR(__xludf.DUMMYFUNCTION("""COMPUTED_VALUE"""),3705.05)</f>
        <v>3705.05</v>
      </c>
    </row>
    <row r="183">
      <c r="A183" s="4">
        <f>IFERROR(__xludf.DUMMYFUNCTION("""COMPUTED_VALUE"""),45194.64583333333)</f>
        <v>45194.64583</v>
      </c>
      <c r="B183" s="5">
        <f>IFERROR(__xludf.DUMMYFUNCTION("""COMPUTED_VALUE"""),3728.5)</f>
        <v>3728.5</v>
      </c>
    </row>
    <row r="184">
      <c r="A184" s="4">
        <f>IFERROR(__xludf.DUMMYFUNCTION("""COMPUTED_VALUE"""),45195.64583333333)</f>
        <v>45195.64583</v>
      </c>
      <c r="B184" s="5">
        <f>IFERROR(__xludf.DUMMYFUNCTION("""COMPUTED_VALUE"""),3753.8)</f>
        <v>3753.8</v>
      </c>
    </row>
    <row r="185">
      <c r="A185" s="4">
        <f>IFERROR(__xludf.DUMMYFUNCTION("""COMPUTED_VALUE"""),45196.64583333333)</f>
        <v>45196.64583</v>
      </c>
      <c r="B185" s="5">
        <f>IFERROR(__xludf.DUMMYFUNCTION("""COMPUTED_VALUE"""),3768.0)</f>
        <v>3768</v>
      </c>
    </row>
    <row r="186">
      <c r="A186" s="4">
        <f>IFERROR(__xludf.DUMMYFUNCTION("""COMPUTED_VALUE"""),45197.64583333333)</f>
        <v>45197.64583</v>
      </c>
      <c r="B186" s="5">
        <f>IFERROR(__xludf.DUMMYFUNCTION("""COMPUTED_VALUE"""),3665.0)</f>
        <v>3665</v>
      </c>
    </row>
    <row r="187">
      <c r="A187" s="4">
        <f>IFERROR(__xludf.DUMMYFUNCTION("""COMPUTED_VALUE"""),45198.64583333333)</f>
        <v>45198.64583</v>
      </c>
      <c r="B187" s="5">
        <f>IFERROR(__xludf.DUMMYFUNCTION("""COMPUTED_VALUE"""),3765.15)</f>
        <v>3765.15</v>
      </c>
    </row>
    <row r="188">
      <c r="A188" s="4">
        <f>IFERROR(__xludf.DUMMYFUNCTION("""COMPUTED_VALUE"""),45202.64583333333)</f>
        <v>45202.64583</v>
      </c>
      <c r="B188" s="5">
        <f>IFERROR(__xludf.DUMMYFUNCTION("""COMPUTED_VALUE"""),3724.45)</f>
        <v>3724.45</v>
      </c>
    </row>
    <row r="189">
      <c r="A189" s="4">
        <f>IFERROR(__xludf.DUMMYFUNCTION("""COMPUTED_VALUE"""),45203.64583333333)</f>
        <v>45203.64583</v>
      </c>
      <c r="B189" s="5">
        <f>IFERROR(__xludf.DUMMYFUNCTION("""COMPUTED_VALUE"""),3707.75)</f>
        <v>3707.75</v>
      </c>
    </row>
    <row r="190">
      <c r="A190" s="4">
        <f>IFERROR(__xludf.DUMMYFUNCTION("""COMPUTED_VALUE"""),45204.64583333333)</f>
        <v>45204.64583</v>
      </c>
      <c r="B190" s="5">
        <f>IFERROR(__xludf.DUMMYFUNCTION("""COMPUTED_VALUE"""),3697.2)</f>
        <v>3697.2</v>
      </c>
    </row>
    <row r="191">
      <c r="A191" s="4">
        <f>IFERROR(__xludf.DUMMYFUNCTION("""COMPUTED_VALUE"""),45205.64583333333)</f>
        <v>45205.64583</v>
      </c>
      <c r="B191" s="5">
        <f>IFERROR(__xludf.DUMMYFUNCTION("""COMPUTED_VALUE"""),3721.8)</f>
        <v>3721.8</v>
      </c>
    </row>
    <row r="192">
      <c r="A192" s="4">
        <f>IFERROR(__xludf.DUMMYFUNCTION("""COMPUTED_VALUE"""),45208.64583333333)</f>
        <v>45208.64583</v>
      </c>
      <c r="B192" s="5">
        <f>IFERROR(__xludf.DUMMYFUNCTION("""COMPUTED_VALUE"""),3705.3)</f>
        <v>3705.3</v>
      </c>
    </row>
    <row r="193">
      <c r="A193" s="4">
        <f>IFERROR(__xludf.DUMMYFUNCTION("""COMPUTED_VALUE"""),45209.64583333333)</f>
        <v>45209.64583</v>
      </c>
      <c r="B193" s="5">
        <f>IFERROR(__xludf.DUMMYFUNCTION("""COMPUTED_VALUE"""),3713.65)</f>
        <v>3713.65</v>
      </c>
    </row>
    <row r="194">
      <c r="A194" s="4">
        <f>IFERROR(__xludf.DUMMYFUNCTION("""COMPUTED_VALUE"""),45210.64583333333)</f>
        <v>45210.64583</v>
      </c>
      <c r="B194" s="5">
        <f>IFERROR(__xludf.DUMMYFUNCTION("""COMPUTED_VALUE"""),3750.55)</f>
        <v>3750.55</v>
      </c>
    </row>
    <row r="195">
      <c r="A195" s="4">
        <f>IFERROR(__xludf.DUMMYFUNCTION("""COMPUTED_VALUE"""),45211.64583333333)</f>
        <v>45211.64583</v>
      </c>
      <c r="B195" s="5">
        <f>IFERROR(__xludf.DUMMYFUNCTION("""COMPUTED_VALUE"""),3755.25)</f>
        <v>3755.25</v>
      </c>
    </row>
    <row r="196">
      <c r="A196" s="4">
        <f>IFERROR(__xludf.DUMMYFUNCTION("""COMPUTED_VALUE"""),45212.64583333333)</f>
        <v>45212.64583</v>
      </c>
      <c r="B196" s="5">
        <f>IFERROR(__xludf.DUMMYFUNCTION("""COMPUTED_VALUE"""),3735.35)</f>
        <v>3735.35</v>
      </c>
    </row>
    <row r="197">
      <c r="A197" s="4">
        <f>IFERROR(__xludf.DUMMYFUNCTION("""COMPUTED_VALUE"""),45215.64583333333)</f>
        <v>45215.64583</v>
      </c>
      <c r="B197" s="5">
        <f>IFERROR(__xludf.DUMMYFUNCTION("""COMPUTED_VALUE"""),3655.2)</f>
        <v>3655.2</v>
      </c>
    </row>
    <row r="198">
      <c r="A198" s="4">
        <f>IFERROR(__xludf.DUMMYFUNCTION("""COMPUTED_VALUE"""),45216.64583333333)</f>
        <v>45216.64583</v>
      </c>
      <c r="B198" s="5">
        <f>IFERROR(__xludf.DUMMYFUNCTION("""COMPUTED_VALUE"""),3646.6)</f>
        <v>3646.6</v>
      </c>
    </row>
    <row r="199">
      <c r="A199" s="4">
        <f>IFERROR(__xludf.DUMMYFUNCTION("""COMPUTED_VALUE"""),45217.64583333333)</f>
        <v>45217.64583</v>
      </c>
      <c r="B199" s="5">
        <f>IFERROR(__xludf.DUMMYFUNCTION("""COMPUTED_VALUE"""),3641.2)</f>
        <v>3641.2</v>
      </c>
    </row>
    <row r="200">
      <c r="A200" s="4">
        <f>IFERROR(__xludf.DUMMYFUNCTION("""COMPUTED_VALUE"""),45218.64583333333)</f>
        <v>45218.64583</v>
      </c>
      <c r="B200" s="5">
        <f>IFERROR(__xludf.DUMMYFUNCTION("""COMPUTED_VALUE"""),3637.75)</f>
        <v>3637.75</v>
      </c>
    </row>
    <row r="201">
      <c r="A201" s="4">
        <f>IFERROR(__xludf.DUMMYFUNCTION("""COMPUTED_VALUE"""),45219.64583333333)</f>
        <v>45219.64583</v>
      </c>
      <c r="B201" s="5">
        <f>IFERROR(__xludf.DUMMYFUNCTION("""COMPUTED_VALUE"""),3554.3)</f>
        <v>3554.3</v>
      </c>
    </row>
    <row r="202">
      <c r="A202" s="4">
        <f>IFERROR(__xludf.DUMMYFUNCTION("""COMPUTED_VALUE"""),45222.64583333333)</f>
        <v>45222.64583</v>
      </c>
      <c r="B202" s="5">
        <f>IFERROR(__xludf.DUMMYFUNCTION("""COMPUTED_VALUE"""),3500.95)</f>
        <v>3500.95</v>
      </c>
    </row>
    <row r="203">
      <c r="A203" s="4">
        <f>IFERROR(__xludf.DUMMYFUNCTION("""COMPUTED_VALUE"""),45224.64583333333)</f>
        <v>45224.64583</v>
      </c>
      <c r="B203" s="5">
        <f>IFERROR(__xludf.DUMMYFUNCTION("""COMPUTED_VALUE"""),3443.45)</f>
        <v>3443.45</v>
      </c>
    </row>
    <row r="204">
      <c r="A204" s="4">
        <f>IFERROR(__xludf.DUMMYFUNCTION("""COMPUTED_VALUE"""),45225.64583333333)</f>
        <v>45225.64583</v>
      </c>
      <c r="B204" s="5">
        <f>IFERROR(__xludf.DUMMYFUNCTION("""COMPUTED_VALUE"""),3406.4)</f>
        <v>3406.4</v>
      </c>
    </row>
    <row r="205">
      <c r="A205" s="4">
        <f>IFERROR(__xludf.DUMMYFUNCTION("""COMPUTED_VALUE"""),45226.64583333333)</f>
        <v>45226.64583</v>
      </c>
      <c r="B205" s="5">
        <f>IFERROR(__xludf.DUMMYFUNCTION("""COMPUTED_VALUE"""),3411.95)</f>
        <v>3411.95</v>
      </c>
    </row>
    <row r="206">
      <c r="A206" s="4">
        <f>IFERROR(__xludf.DUMMYFUNCTION("""COMPUTED_VALUE"""),45229.64583333333)</f>
        <v>45229.64583</v>
      </c>
      <c r="B206" s="5">
        <f>IFERROR(__xludf.DUMMYFUNCTION("""COMPUTED_VALUE"""),3403.4)</f>
        <v>3403.4</v>
      </c>
    </row>
    <row r="207">
      <c r="A207" s="4">
        <f>IFERROR(__xludf.DUMMYFUNCTION("""COMPUTED_VALUE"""),45230.64583333333)</f>
        <v>45230.64583</v>
      </c>
      <c r="B207" s="5">
        <f>IFERROR(__xludf.DUMMYFUNCTION("""COMPUTED_VALUE"""),3388.35)</f>
        <v>3388.35</v>
      </c>
    </row>
    <row r="208">
      <c r="A208" s="4">
        <f>IFERROR(__xludf.DUMMYFUNCTION("""COMPUTED_VALUE"""),45231.64583333333)</f>
        <v>45231.64583</v>
      </c>
      <c r="B208" s="5">
        <f>IFERROR(__xludf.DUMMYFUNCTION("""COMPUTED_VALUE"""),3346.05)</f>
        <v>3346.05</v>
      </c>
    </row>
    <row r="209">
      <c r="A209" s="4">
        <f>IFERROR(__xludf.DUMMYFUNCTION("""COMPUTED_VALUE"""),45232.64583333333)</f>
        <v>45232.64583</v>
      </c>
      <c r="B209" s="5">
        <f>IFERROR(__xludf.DUMMYFUNCTION("""COMPUTED_VALUE"""),3343.7)</f>
        <v>3343.7</v>
      </c>
    </row>
    <row r="210">
      <c r="A210" s="4">
        <f>IFERROR(__xludf.DUMMYFUNCTION("""COMPUTED_VALUE"""),45233.64583333333)</f>
        <v>45233.64583</v>
      </c>
      <c r="B210" s="5">
        <f>IFERROR(__xludf.DUMMYFUNCTION("""COMPUTED_VALUE"""),3350.7)</f>
        <v>3350.7</v>
      </c>
    </row>
    <row r="211">
      <c r="A211" s="4">
        <f>IFERROR(__xludf.DUMMYFUNCTION("""COMPUTED_VALUE"""),45236.64583333333)</f>
        <v>45236.64583</v>
      </c>
      <c r="B211" s="5">
        <f>IFERROR(__xludf.DUMMYFUNCTION("""COMPUTED_VALUE"""),3506.7)</f>
        <v>3506.7</v>
      </c>
    </row>
    <row r="212">
      <c r="A212" s="4">
        <f>IFERROR(__xludf.DUMMYFUNCTION("""COMPUTED_VALUE"""),45237.64583333333)</f>
        <v>45237.64583</v>
      </c>
      <c r="B212" s="5">
        <f>IFERROR(__xludf.DUMMYFUNCTION("""COMPUTED_VALUE"""),3481.4)</f>
        <v>3481.4</v>
      </c>
    </row>
    <row r="213">
      <c r="A213" s="4">
        <f>IFERROR(__xludf.DUMMYFUNCTION("""COMPUTED_VALUE"""),45238.64583333333)</f>
        <v>45238.64583</v>
      </c>
      <c r="B213" s="5">
        <f>IFERROR(__xludf.DUMMYFUNCTION("""COMPUTED_VALUE"""),3490.9)</f>
        <v>3490.9</v>
      </c>
    </row>
    <row r="214">
      <c r="A214" s="4">
        <f>IFERROR(__xludf.DUMMYFUNCTION("""COMPUTED_VALUE"""),45239.64583333333)</f>
        <v>45239.64583</v>
      </c>
      <c r="B214" s="5">
        <f>IFERROR(__xludf.DUMMYFUNCTION("""COMPUTED_VALUE"""),3498.5)</f>
        <v>3498.5</v>
      </c>
    </row>
    <row r="215">
      <c r="A215" s="4">
        <f>IFERROR(__xludf.DUMMYFUNCTION("""COMPUTED_VALUE"""),45240.64583333333)</f>
        <v>45240.64583</v>
      </c>
      <c r="B215" s="5">
        <f>IFERROR(__xludf.DUMMYFUNCTION("""COMPUTED_VALUE"""),3493.2)</f>
        <v>3493.2</v>
      </c>
    </row>
    <row r="216">
      <c r="A216" s="4">
        <f>IFERROR(__xludf.DUMMYFUNCTION("""COMPUTED_VALUE"""),45243.64583333333)</f>
        <v>45243.64583</v>
      </c>
      <c r="B216" s="5">
        <f>IFERROR(__xludf.DUMMYFUNCTION("""COMPUTED_VALUE"""),3510.0)</f>
        <v>3510</v>
      </c>
    </row>
    <row r="217">
      <c r="A217" s="4">
        <f>IFERROR(__xludf.DUMMYFUNCTION("""COMPUTED_VALUE"""),45245.64583333333)</f>
        <v>45245.64583</v>
      </c>
      <c r="B217" s="5">
        <f>IFERROR(__xludf.DUMMYFUNCTION("""COMPUTED_VALUE"""),3536.85)</f>
        <v>3536.85</v>
      </c>
    </row>
    <row r="218">
      <c r="A218" s="4">
        <f>IFERROR(__xludf.DUMMYFUNCTION("""COMPUTED_VALUE"""),45246.64583333333)</f>
        <v>45246.64583</v>
      </c>
      <c r="B218" s="5">
        <f>IFERROR(__xludf.DUMMYFUNCTION("""COMPUTED_VALUE"""),3548.25)</f>
        <v>3548.25</v>
      </c>
    </row>
    <row r="219">
      <c r="A219" s="4">
        <f>IFERROR(__xludf.DUMMYFUNCTION("""COMPUTED_VALUE"""),45247.64583333333)</f>
        <v>45247.64583</v>
      </c>
      <c r="B219" s="5">
        <f>IFERROR(__xludf.DUMMYFUNCTION("""COMPUTED_VALUE"""),3600.85)</f>
        <v>3600.85</v>
      </c>
    </row>
    <row r="220">
      <c r="A220" s="4">
        <f>IFERROR(__xludf.DUMMYFUNCTION("""COMPUTED_VALUE"""),45250.64583333333)</f>
        <v>45250.64583</v>
      </c>
      <c r="B220" s="5">
        <f>IFERROR(__xludf.DUMMYFUNCTION("""COMPUTED_VALUE"""),3672.95)</f>
        <v>3672.95</v>
      </c>
    </row>
    <row r="221">
      <c r="A221" s="4">
        <f>IFERROR(__xludf.DUMMYFUNCTION("""COMPUTED_VALUE"""),45251.64583333333)</f>
        <v>45251.64583</v>
      </c>
      <c r="B221" s="5">
        <f>IFERROR(__xludf.DUMMYFUNCTION("""COMPUTED_VALUE"""),3721.6)</f>
        <v>3721.6</v>
      </c>
    </row>
    <row r="222">
      <c r="A222" s="4">
        <f>IFERROR(__xludf.DUMMYFUNCTION("""COMPUTED_VALUE"""),45252.64583333333)</f>
        <v>45252.64583</v>
      </c>
      <c r="B222" s="5">
        <f>IFERROR(__xludf.DUMMYFUNCTION("""COMPUTED_VALUE"""),3701.7)</f>
        <v>3701.7</v>
      </c>
    </row>
    <row r="223">
      <c r="A223" s="4">
        <f>IFERROR(__xludf.DUMMYFUNCTION("""COMPUTED_VALUE"""),45253.64583333333)</f>
        <v>45253.64583</v>
      </c>
      <c r="B223" s="5">
        <f>IFERROR(__xludf.DUMMYFUNCTION("""COMPUTED_VALUE"""),3688.5)</f>
        <v>3688.5</v>
      </c>
    </row>
    <row r="224">
      <c r="A224" s="4">
        <f>IFERROR(__xludf.DUMMYFUNCTION("""COMPUTED_VALUE"""),45254.64583333333)</f>
        <v>45254.64583</v>
      </c>
      <c r="B224" s="5">
        <f>IFERROR(__xludf.DUMMYFUNCTION("""COMPUTED_VALUE"""),3764.8)</f>
        <v>3764.8</v>
      </c>
    </row>
    <row r="225">
      <c r="A225" s="4">
        <f>IFERROR(__xludf.DUMMYFUNCTION("""COMPUTED_VALUE"""),45258.64583333333)</f>
        <v>45258.64583</v>
      </c>
      <c r="B225" s="5">
        <f>IFERROR(__xludf.DUMMYFUNCTION("""COMPUTED_VALUE"""),3760.15)</f>
        <v>3760.15</v>
      </c>
    </row>
    <row r="226">
      <c r="A226" s="4">
        <f>IFERROR(__xludf.DUMMYFUNCTION("""COMPUTED_VALUE"""),45259.64583333333)</f>
        <v>45259.64583</v>
      </c>
      <c r="B226" s="5">
        <f>IFERROR(__xludf.DUMMYFUNCTION("""COMPUTED_VALUE"""),3729.75)</f>
        <v>3729.75</v>
      </c>
    </row>
    <row r="227">
      <c r="A227" s="4">
        <f>IFERROR(__xludf.DUMMYFUNCTION("""COMPUTED_VALUE"""),45260.64583333333)</f>
        <v>45260.64583</v>
      </c>
      <c r="B227" s="5">
        <f>IFERROR(__xludf.DUMMYFUNCTION("""COMPUTED_VALUE"""),3788.7)</f>
        <v>3788.7</v>
      </c>
    </row>
    <row r="228">
      <c r="A228" s="4">
        <f>IFERROR(__xludf.DUMMYFUNCTION("""COMPUTED_VALUE"""),45261.64583333333)</f>
        <v>45261.64583</v>
      </c>
      <c r="B228" s="5">
        <f>IFERROR(__xludf.DUMMYFUNCTION("""COMPUTED_VALUE"""),3792.7)</f>
        <v>3792.7</v>
      </c>
    </row>
    <row r="229">
      <c r="A229" s="4">
        <f>IFERROR(__xludf.DUMMYFUNCTION("""COMPUTED_VALUE"""),45264.64583333333)</f>
        <v>45264.64583</v>
      </c>
      <c r="B229" s="5">
        <f>IFERROR(__xludf.DUMMYFUNCTION("""COMPUTED_VALUE"""),3798.1)</f>
        <v>3798.1</v>
      </c>
    </row>
    <row r="230">
      <c r="A230" s="4">
        <f>IFERROR(__xludf.DUMMYFUNCTION("""COMPUTED_VALUE"""),45265.64583333333)</f>
        <v>45265.64583</v>
      </c>
      <c r="B230" s="5">
        <f>IFERROR(__xludf.DUMMYFUNCTION("""COMPUTED_VALUE"""),3741.15)</f>
        <v>3741.15</v>
      </c>
    </row>
    <row r="231">
      <c r="A231" s="4">
        <f>IFERROR(__xludf.DUMMYFUNCTION("""COMPUTED_VALUE"""),45266.64583333333)</f>
        <v>45266.64583</v>
      </c>
      <c r="B231" s="5">
        <f>IFERROR(__xludf.DUMMYFUNCTION("""COMPUTED_VALUE"""),3734.45)</f>
        <v>3734.45</v>
      </c>
    </row>
    <row r="232">
      <c r="A232" s="4">
        <f>IFERROR(__xludf.DUMMYFUNCTION("""COMPUTED_VALUE"""),45267.64583333333)</f>
        <v>45267.64583</v>
      </c>
      <c r="B232" s="5">
        <f>IFERROR(__xludf.DUMMYFUNCTION("""COMPUTED_VALUE"""),3734.35)</f>
        <v>3734.35</v>
      </c>
    </row>
    <row r="233">
      <c r="A233" s="4">
        <f>IFERROR(__xludf.DUMMYFUNCTION("""COMPUTED_VALUE"""),45268.64583333333)</f>
        <v>45268.64583</v>
      </c>
      <c r="B233" s="5">
        <f>IFERROR(__xludf.DUMMYFUNCTION("""COMPUTED_VALUE"""),3681.75)</f>
        <v>3681.75</v>
      </c>
    </row>
    <row r="234">
      <c r="A234" s="4">
        <f>IFERROR(__xludf.DUMMYFUNCTION("""COMPUTED_VALUE"""),45271.64583333333)</f>
        <v>45271.64583</v>
      </c>
      <c r="B234" s="5">
        <f>IFERROR(__xludf.DUMMYFUNCTION("""COMPUTED_VALUE"""),3670.5)</f>
        <v>3670.5</v>
      </c>
    </row>
    <row r="235">
      <c r="A235" s="4">
        <f>IFERROR(__xludf.DUMMYFUNCTION("""COMPUTED_VALUE"""),45272.64583333333)</f>
        <v>45272.64583</v>
      </c>
      <c r="B235" s="5">
        <f>IFERROR(__xludf.DUMMYFUNCTION("""COMPUTED_VALUE"""),3647.6)</f>
        <v>3647.6</v>
      </c>
    </row>
    <row r="236">
      <c r="A236" s="4">
        <f>IFERROR(__xludf.DUMMYFUNCTION("""COMPUTED_VALUE"""),45273.64583333333)</f>
        <v>45273.64583</v>
      </c>
      <c r="B236" s="5">
        <f>IFERROR(__xludf.DUMMYFUNCTION("""COMPUTED_VALUE"""),3656.0)</f>
        <v>3656</v>
      </c>
    </row>
    <row r="237">
      <c r="A237" s="4">
        <f>IFERROR(__xludf.DUMMYFUNCTION("""COMPUTED_VALUE"""),45274.64583333333)</f>
        <v>45274.64583</v>
      </c>
      <c r="B237" s="5">
        <f>IFERROR(__xludf.DUMMYFUNCTION("""COMPUTED_VALUE"""),3683.2)</f>
        <v>3683.2</v>
      </c>
    </row>
    <row r="238">
      <c r="A238" s="4">
        <f>IFERROR(__xludf.DUMMYFUNCTION("""COMPUTED_VALUE"""),45275.64583333333)</f>
        <v>45275.64583</v>
      </c>
      <c r="B238" s="5">
        <f>IFERROR(__xludf.DUMMYFUNCTION("""COMPUTED_VALUE"""),3697.05)</f>
        <v>3697.05</v>
      </c>
    </row>
    <row r="239">
      <c r="A239" s="4">
        <f>IFERROR(__xludf.DUMMYFUNCTION("""COMPUTED_VALUE"""),45278.64583333333)</f>
        <v>45278.64583</v>
      </c>
      <c r="B239" s="5">
        <f>IFERROR(__xludf.DUMMYFUNCTION("""COMPUTED_VALUE"""),3713.05)</f>
        <v>3713.05</v>
      </c>
    </row>
    <row r="240">
      <c r="A240" s="4">
        <f>IFERROR(__xludf.DUMMYFUNCTION("""COMPUTED_VALUE"""),45279.64583333333)</f>
        <v>45279.64583</v>
      </c>
      <c r="B240" s="5">
        <f>IFERROR(__xludf.DUMMYFUNCTION("""COMPUTED_VALUE"""),3723.9)</f>
        <v>3723.9</v>
      </c>
    </row>
    <row r="241">
      <c r="A241" s="4">
        <f>IFERROR(__xludf.DUMMYFUNCTION("""COMPUTED_VALUE"""),45280.64583333333)</f>
        <v>45280.64583</v>
      </c>
      <c r="B241" s="5">
        <f>IFERROR(__xludf.DUMMYFUNCTION("""COMPUTED_VALUE"""),3620.0)</f>
        <v>3620</v>
      </c>
    </row>
    <row r="242">
      <c r="A242" s="4">
        <f>IFERROR(__xludf.DUMMYFUNCTION("""COMPUTED_VALUE"""),45281.64583333333)</f>
        <v>45281.64583</v>
      </c>
      <c r="B242" s="5">
        <f>IFERROR(__xludf.DUMMYFUNCTION("""COMPUTED_VALUE"""),3632.7)</f>
        <v>3632.7</v>
      </c>
    </row>
    <row r="243">
      <c r="A243" s="4">
        <f>IFERROR(__xludf.DUMMYFUNCTION("""COMPUTED_VALUE"""),45282.64583333333)</f>
        <v>45282.64583</v>
      </c>
      <c r="B243" s="5">
        <f>IFERROR(__xludf.DUMMYFUNCTION("""COMPUTED_VALUE"""),3694.95)</f>
        <v>3694.95</v>
      </c>
    </row>
    <row r="244">
      <c r="A244" s="4">
        <f>IFERROR(__xludf.DUMMYFUNCTION("""COMPUTED_VALUE"""),45286.64583333333)</f>
        <v>45286.64583</v>
      </c>
      <c r="B244" s="5">
        <f>IFERROR(__xludf.DUMMYFUNCTION("""COMPUTED_VALUE"""),3863.5)</f>
        <v>3863.5</v>
      </c>
    </row>
    <row r="245">
      <c r="A245" s="4">
        <f>IFERROR(__xludf.DUMMYFUNCTION("""COMPUTED_VALUE"""),45287.64583333333)</f>
        <v>45287.64583</v>
      </c>
      <c r="B245" s="5">
        <f>IFERROR(__xludf.DUMMYFUNCTION("""COMPUTED_VALUE"""),3884.25)</f>
        <v>3884.25</v>
      </c>
    </row>
    <row r="246">
      <c r="A246" s="4">
        <f>IFERROR(__xludf.DUMMYFUNCTION("""COMPUTED_VALUE"""),45288.64583333333)</f>
        <v>45288.64583</v>
      </c>
      <c r="B246" s="5">
        <f>IFERROR(__xludf.DUMMYFUNCTION("""COMPUTED_VALUE"""),3939.95)</f>
        <v>3939.95</v>
      </c>
    </row>
    <row r="247">
      <c r="A247" s="4">
        <f>IFERROR(__xludf.DUMMYFUNCTION("""COMPUTED_VALUE"""),45289.64583333333)</f>
        <v>45289.64583</v>
      </c>
      <c r="B247" s="5">
        <f>IFERROR(__xludf.DUMMYFUNCTION("""COMPUTED_VALUE"""),3903.9)</f>
        <v>3903.9</v>
      </c>
    </row>
    <row r="248">
      <c r="A248" s="4">
        <f>IFERROR(__xludf.DUMMYFUNCTION("""COMPUTED_VALUE"""),45292.64583333333)</f>
        <v>45292.64583</v>
      </c>
      <c r="B248" s="5">
        <f>IFERROR(__xludf.DUMMYFUNCTION("""COMPUTED_VALUE"""),3915.9)</f>
        <v>3915.9</v>
      </c>
    </row>
    <row r="249">
      <c r="A249" s="4">
        <f>IFERROR(__xludf.DUMMYFUNCTION("""COMPUTED_VALUE"""),45293.64583333333)</f>
        <v>45293.64583</v>
      </c>
      <c r="B249" s="5">
        <f>IFERROR(__xludf.DUMMYFUNCTION("""COMPUTED_VALUE"""),4030.0)</f>
        <v>4030</v>
      </c>
    </row>
    <row r="250">
      <c r="A250" s="4">
        <f>IFERROR(__xludf.DUMMYFUNCTION("""COMPUTED_VALUE"""),45294.64583333333)</f>
        <v>45294.64583</v>
      </c>
      <c r="B250" s="5">
        <f>IFERROR(__xludf.DUMMYFUNCTION("""COMPUTED_VALUE"""),4030.6)</f>
        <v>4030.6</v>
      </c>
    </row>
    <row r="251">
      <c r="A251" s="4">
        <f>IFERROR(__xludf.DUMMYFUNCTION("""COMPUTED_VALUE"""),45295.64583333333)</f>
        <v>45295.64583</v>
      </c>
      <c r="B251" s="5">
        <f>IFERROR(__xludf.DUMMYFUNCTION("""COMPUTED_VALUE"""),4042.15)</f>
        <v>4042.15</v>
      </c>
    </row>
    <row r="252">
      <c r="A252" s="4">
        <f>IFERROR(__xludf.DUMMYFUNCTION("""COMPUTED_VALUE"""),45296.64583333333)</f>
        <v>45296.64583</v>
      </c>
      <c r="B252" s="5">
        <f>IFERROR(__xludf.DUMMYFUNCTION("""COMPUTED_VALUE"""),4014.75)</f>
        <v>4014.75</v>
      </c>
    </row>
    <row r="253">
      <c r="A253" s="4">
        <f>IFERROR(__xludf.DUMMYFUNCTION("""COMPUTED_VALUE"""),45299.64583333333)</f>
        <v>45299.64583</v>
      </c>
      <c r="B253" s="5">
        <f>IFERROR(__xludf.DUMMYFUNCTION("""COMPUTED_VALUE"""),3934.15)</f>
        <v>3934.15</v>
      </c>
    </row>
    <row r="254">
      <c r="A254" s="4">
        <f>IFERROR(__xludf.DUMMYFUNCTION("""COMPUTED_VALUE"""),45300.64583333333)</f>
        <v>45300.64583</v>
      </c>
      <c r="B254" s="5">
        <f>IFERROR(__xludf.DUMMYFUNCTION("""COMPUTED_VALUE"""),3984.65)</f>
        <v>3984.65</v>
      </c>
    </row>
    <row r="255">
      <c r="A255" s="4">
        <f>IFERROR(__xludf.DUMMYFUNCTION("""COMPUTED_VALUE"""),45301.64583333333)</f>
        <v>45301.64583</v>
      </c>
      <c r="B255" s="5">
        <f>IFERROR(__xludf.DUMMYFUNCTION("""COMPUTED_VALUE"""),3902.65)</f>
        <v>3902.65</v>
      </c>
    </row>
    <row r="256">
      <c r="A256" s="4">
        <f>IFERROR(__xludf.DUMMYFUNCTION("""COMPUTED_VALUE"""),45302.64583333333)</f>
        <v>45302.64583</v>
      </c>
      <c r="B256" s="5">
        <f>IFERROR(__xludf.DUMMYFUNCTION("""COMPUTED_VALUE"""),3905.2)</f>
        <v>3905.2</v>
      </c>
    </row>
    <row r="257">
      <c r="A257" s="4">
        <f>IFERROR(__xludf.DUMMYFUNCTION("""COMPUTED_VALUE"""),45303.64583333333)</f>
        <v>45303.64583</v>
      </c>
      <c r="B257" s="5">
        <f>IFERROR(__xludf.DUMMYFUNCTION("""COMPUTED_VALUE"""),3883.95)</f>
        <v>3883.95</v>
      </c>
    </row>
    <row r="258">
      <c r="A258" s="4">
        <f>IFERROR(__xludf.DUMMYFUNCTION("""COMPUTED_VALUE"""),45306.64583333333)</f>
        <v>45306.64583</v>
      </c>
      <c r="B258" s="5">
        <f>IFERROR(__xludf.DUMMYFUNCTION("""COMPUTED_VALUE"""),3909.6)</f>
        <v>3909.6</v>
      </c>
    </row>
    <row r="259">
      <c r="A259" s="4">
        <f>IFERROR(__xludf.DUMMYFUNCTION("""COMPUTED_VALUE"""),45307.64583333333)</f>
        <v>45307.64583</v>
      </c>
      <c r="B259" s="5">
        <f>IFERROR(__xludf.DUMMYFUNCTION("""COMPUTED_VALUE"""),3814.5)</f>
        <v>3814.5</v>
      </c>
    </row>
    <row r="260">
      <c r="A260" s="4">
        <f>IFERROR(__xludf.DUMMYFUNCTION("""COMPUTED_VALUE"""),45308.64583333333)</f>
        <v>45308.64583</v>
      </c>
      <c r="B260" s="5">
        <f>IFERROR(__xludf.DUMMYFUNCTION("""COMPUTED_VALUE"""),3728.8)</f>
        <v>3728.8</v>
      </c>
    </row>
    <row r="261">
      <c r="A261" s="4">
        <f>IFERROR(__xludf.DUMMYFUNCTION("""COMPUTED_VALUE"""),45309.64583333333)</f>
        <v>45309.64583</v>
      </c>
      <c r="B261" s="5">
        <f>IFERROR(__xludf.DUMMYFUNCTION("""COMPUTED_VALUE"""),3700.2)</f>
        <v>3700.2</v>
      </c>
    </row>
    <row r="262">
      <c r="A262" s="4">
        <f>IFERROR(__xludf.DUMMYFUNCTION("""COMPUTED_VALUE"""),45310.64583333333)</f>
        <v>45310.64583</v>
      </c>
      <c r="B262" s="5">
        <f>IFERROR(__xludf.DUMMYFUNCTION("""COMPUTED_VALUE"""),3693.8)</f>
        <v>3693.8</v>
      </c>
    </row>
    <row r="263">
      <c r="A263" s="4">
        <f>IFERROR(__xludf.DUMMYFUNCTION("""COMPUTED_VALUE"""),45314.64583333333)</f>
        <v>45314.64583</v>
      </c>
      <c r="B263" s="5">
        <f>IFERROR(__xludf.DUMMYFUNCTION("""COMPUTED_VALUE"""),3615.35)</f>
        <v>3615.35</v>
      </c>
    </row>
    <row r="264">
      <c r="A264" s="4">
        <f>IFERROR(__xludf.DUMMYFUNCTION("""COMPUTED_VALUE"""),45315.64583333333)</f>
        <v>45315.64583</v>
      </c>
      <c r="B264" s="5">
        <f>IFERROR(__xludf.DUMMYFUNCTION("""COMPUTED_VALUE"""),3643.55)</f>
        <v>3643.55</v>
      </c>
    </row>
    <row r="265">
      <c r="A265" s="4">
        <f>IFERROR(__xludf.DUMMYFUNCTION("""COMPUTED_VALUE"""),45316.64583333333)</f>
        <v>45316.64583</v>
      </c>
      <c r="B265" s="5">
        <f>IFERROR(__xludf.DUMMYFUNCTION("""COMPUTED_VALUE"""),3578.9)</f>
        <v>3578.9</v>
      </c>
    </row>
    <row r="266">
      <c r="A266" s="4">
        <f>IFERROR(__xludf.DUMMYFUNCTION("""COMPUTED_VALUE"""),45320.64583333333)</f>
        <v>45320.64583</v>
      </c>
      <c r="B266" s="5">
        <f>IFERROR(__xludf.DUMMYFUNCTION("""COMPUTED_VALUE"""),3570.6)</f>
        <v>3570.6</v>
      </c>
    </row>
    <row r="267">
      <c r="A267" s="4">
        <f>IFERROR(__xludf.DUMMYFUNCTION("""COMPUTED_VALUE"""),45321.64583333333)</f>
        <v>45321.64583</v>
      </c>
      <c r="B267" s="5">
        <f>IFERROR(__xludf.DUMMYFUNCTION("""COMPUTED_VALUE"""),3551.7)</f>
        <v>3551.7</v>
      </c>
    </row>
    <row r="268">
      <c r="A268" s="4">
        <f>IFERROR(__xludf.DUMMYFUNCTION("""COMPUTED_VALUE"""),45322.64583333333)</f>
        <v>45322.64583</v>
      </c>
      <c r="B268" s="5">
        <f>IFERROR(__xludf.DUMMYFUNCTION("""COMPUTED_VALUE"""),3670.6)</f>
        <v>3670.6</v>
      </c>
    </row>
    <row r="269">
      <c r="A269" s="4">
        <f>IFERROR(__xludf.DUMMYFUNCTION("""COMPUTED_VALUE"""),45323.64583333333)</f>
        <v>45323.64583</v>
      </c>
      <c r="B269" s="5">
        <f>IFERROR(__xludf.DUMMYFUNCTION("""COMPUTED_VALUE"""),3655.4)</f>
        <v>3655.4</v>
      </c>
    </row>
    <row r="270">
      <c r="A270" s="4">
        <f>IFERROR(__xludf.DUMMYFUNCTION("""COMPUTED_VALUE"""),45324.64583333333)</f>
        <v>45324.64583</v>
      </c>
      <c r="B270" s="5">
        <f>IFERROR(__xludf.DUMMYFUNCTION("""COMPUTED_VALUE"""),3699.4)</f>
        <v>3699.4</v>
      </c>
    </row>
    <row r="271">
      <c r="A271" s="4">
        <f>IFERROR(__xludf.DUMMYFUNCTION("""COMPUTED_VALUE"""),45327.64583333333)</f>
        <v>45327.64583</v>
      </c>
      <c r="B271" s="5">
        <f>IFERROR(__xludf.DUMMYFUNCTION("""COMPUTED_VALUE"""),3699.5)</f>
        <v>3699.5</v>
      </c>
    </row>
    <row r="272">
      <c r="A272" s="4">
        <f>IFERROR(__xludf.DUMMYFUNCTION("""COMPUTED_VALUE"""),45328.64583333333)</f>
        <v>45328.64583</v>
      </c>
      <c r="B272" s="5">
        <f>IFERROR(__xludf.DUMMYFUNCTION("""COMPUTED_VALUE"""),3726.5)</f>
        <v>3726.5</v>
      </c>
    </row>
    <row r="273">
      <c r="A273" s="4">
        <f>IFERROR(__xludf.DUMMYFUNCTION("""COMPUTED_VALUE"""),45329.64583333333)</f>
        <v>45329.64583</v>
      </c>
      <c r="B273" s="5">
        <f>IFERROR(__xludf.DUMMYFUNCTION("""COMPUTED_VALUE"""),3731.8)</f>
        <v>3731.8</v>
      </c>
    </row>
    <row r="274">
      <c r="A274" s="4">
        <f>IFERROR(__xludf.DUMMYFUNCTION("""COMPUTED_VALUE"""),45330.64583333333)</f>
        <v>45330.64583</v>
      </c>
      <c r="B274" s="5">
        <f>IFERROR(__xludf.DUMMYFUNCTION("""COMPUTED_VALUE"""),3684.4)</f>
        <v>3684.4</v>
      </c>
    </row>
    <row r="275">
      <c r="A275" s="4">
        <f>IFERROR(__xludf.DUMMYFUNCTION("""COMPUTED_VALUE"""),45331.64583333333)</f>
        <v>45331.64583</v>
      </c>
      <c r="B275" s="5">
        <f>IFERROR(__xludf.DUMMYFUNCTION("""COMPUTED_VALUE"""),3652.3)</f>
        <v>3652.3</v>
      </c>
    </row>
    <row r="276">
      <c r="A276" s="4">
        <f>IFERROR(__xludf.DUMMYFUNCTION("""COMPUTED_VALUE"""),45334.64583333333)</f>
        <v>45334.64583</v>
      </c>
      <c r="B276" s="5">
        <f>IFERROR(__xludf.DUMMYFUNCTION("""COMPUTED_VALUE"""),3740.15)</f>
        <v>3740.15</v>
      </c>
    </row>
    <row r="277">
      <c r="A277" s="4">
        <f>IFERROR(__xludf.DUMMYFUNCTION("""COMPUTED_VALUE"""),45335.64583333333)</f>
        <v>45335.64583</v>
      </c>
      <c r="B277" s="5">
        <f>IFERROR(__xludf.DUMMYFUNCTION("""COMPUTED_VALUE"""),3700.45)</f>
        <v>3700.45</v>
      </c>
    </row>
    <row r="278">
      <c r="A278" s="4">
        <f>IFERROR(__xludf.DUMMYFUNCTION("""COMPUTED_VALUE"""),45336.64583333333)</f>
        <v>45336.64583</v>
      </c>
      <c r="B278" s="5">
        <f>IFERROR(__xludf.DUMMYFUNCTION("""COMPUTED_VALUE"""),3719.65)</f>
        <v>3719.65</v>
      </c>
    </row>
    <row r="279">
      <c r="A279" s="4">
        <f>IFERROR(__xludf.DUMMYFUNCTION("""COMPUTED_VALUE"""),45337.64583333333)</f>
        <v>45337.64583</v>
      </c>
      <c r="B279" s="5">
        <f>IFERROR(__xludf.DUMMYFUNCTION("""COMPUTED_VALUE"""),3708.85)</f>
        <v>3708.85</v>
      </c>
    </row>
    <row r="280">
      <c r="A280" s="4">
        <f>IFERROR(__xludf.DUMMYFUNCTION("""COMPUTED_VALUE"""),45338.64583333333)</f>
        <v>45338.64583</v>
      </c>
      <c r="B280" s="5">
        <f>IFERROR(__xludf.DUMMYFUNCTION("""COMPUTED_VALUE"""),3729.2)</f>
        <v>3729.2</v>
      </c>
    </row>
    <row r="281">
      <c r="A281" s="4">
        <f>IFERROR(__xludf.DUMMYFUNCTION("""COMPUTED_VALUE"""),45341.64583333333)</f>
        <v>45341.64583</v>
      </c>
      <c r="B281" s="5">
        <f>IFERROR(__xludf.DUMMYFUNCTION("""COMPUTED_VALUE"""),3723.45)</f>
        <v>3723.45</v>
      </c>
    </row>
    <row r="282">
      <c r="A282" s="4">
        <f>IFERROR(__xludf.DUMMYFUNCTION("""COMPUTED_VALUE"""),45342.64583333333)</f>
        <v>45342.64583</v>
      </c>
      <c r="B282" s="5">
        <f>IFERROR(__xludf.DUMMYFUNCTION("""COMPUTED_VALUE"""),3712.75)</f>
        <v>3712.75</v>
      </c>
    </row>
    <row r="283">
      <c r="A283" s="4">
        <f>IFERROR(__xludf.DUMMYFUNCTION("""COMPUTED_VALUE"""),45343.64583333333)</f>
        <v>45343.64583</v>
      </c>
      <c r="B283" s="5">
        <f>IFERROR(__xludf.DUMMYFUNCTION("""COMPUTED_VALUE"""),3649.1)</f>
        <v>3649.1</v>
      </c>
    </row>
    <row r="284">
      <c r="A284" s="4">
        <f>IFERROR(__xludf.DUMMYFUNCTION("""COMPUTED_VALUE"""),45344.64583333333)</f>
        <v>45344.64583</v>
      </c>
      <c r="B284" s="5">
        <f>IFERROR(__xludf.DUMMYFUNCTION("""COMPUTED_VALUE"""),3645.4)</f>
        <v>3645.4</v>
      </c>
    </row>
    <row r="285">
      <c r="A285" s="4">
        <f>IFERROR(__xludf.DUMMYFUNCTION("""COMPUTED_VALUE"""),45345.64583333333)</f>
        <v>45345.64583</v>
      </c>
      <c r="B285" s="5">
        <f>IFERROR(__xludf.DUMMYFUNCTION("""COMPUTED_VALUE"""),3648.1)</f>
        <v>3648.1</v>
      </c>
    </row>
    <row r="286">
      <c r="A286" s="4">
        <f>IFERROR(__xludf.DUMMYFUNCTION("""COMPUTED_VALUE"""),45348.64583333333)</f>
        <v>45348.64583</v>
      </c>
      <c r="B286" s="5">
        <f>IFERROR(__xludf.DUMMYFUNCTION("""COMPUTED_VALUE"""),3577.35)</f>
        <v>3577.35</v>
      </c>
    </row>
    <row r="287">
      <c r="A287" s="4">
        <f>IFERROR(__xludf.DUMMYFUNCTION("""COMPUTED_VALUE"""),45349.64583333333)</f>
        <v>45349.64583</v>
      </c>
      <c r="B287" s="5">
        <f>IFERROR(__xludf.DUMMYFUNCTION("""COMPUTED_VALUE"""),3539.8)</f>
        <v>3539.8</v>
      </c>
    </row>
    <row r="288">
      <c r="A288" s="4">
        <f>IFERROR(__xludf.DUMMYFUNCTION("""COMPUTED_VALUE"""),45350.64583333333)</f>
        <v>45350.64583</v>
      </c>
      <c r="B288" s="5">
        <f>IFERROR(__xludf.DUMMYFUNCTION("""COMPUTED_VALUE"""),3518.35)</f>
        <v>3518.35</v>
      </c>
    </row>
    <row r="289">
      <c r="A289" s="4">
        <f>IFERROR(__xludf.DUMMYFUNCTION("""COMPUTED_VALUE"""),45351.64583333333)</f>
        <v>45351.64583</v>
      </c>
      <c r="B289" s="5">
        <f>IFERROR(__xludf.DUMMYFUNCTION("""COMPUTED_VALUE"""),3488.8)</f>
        <v>3488.8</v>
      </c>
    </row>
    <row r="290">
      <c r="A290" s="4">
        <f>IFERROR(__xludf.DUMMYFUNCTION("""COMPUTED_VALUE"""),45352.64583333333)</f>
        <v>45352.64583</v>
      </c>
      <c r="B290" s="5">
        <f>IFERROR(__xludf.DUMMYFUNCTION("""COMPUTED_VALUE"""),3482.4)</f>
        <v>3482.4</v>
      </c>
    </row>
    <row r="291">
      <c r="A291" s="4">
        <f>IFERROR(__xludf.DUMMYFUNCTION("""COMPUTED_VALUE"""),45355.64583333333)</f>
        <v>45355.64583</v>
      </c>
      <c r="B291" s="5">
        <f>IFERROR(__xludf.DUMMYFUNCTION("""COMPUTED_VALUE"""),3482.3)</f>
        <v>3482.3</v>
      </c>
    </row>
    <row r="292">
      <c r="A292" s="4">
        <f>IFERROR(__xludf.DUMMYFUNCTION("""COMPUTED_VALUE"""),45356.64583333333)</f>
        <v>45356.64583</v>
      </c>
      <c r="B292" s="5">
        <f>IFERROR(__xludf.DUMMYFUNCTION("""COMPUTED_VALUE"""),3484.45)</f>
        <v>3484.45</v>
      </c>
    </row>
    <row r="293">
      <c r="A293" s="4">
        <f>IFERROR(__xludf.DUMMYFUNCTION("""COMPUTED_VALUE"""),45357.64583333333)</f>
        <v>45357.64583</v>
      </c>
      <c r="B293" s="5">
        <f>IFERROR(__xludf.DUMMYFUNCTION("""COMPUTED_VALUE"""),3544.65)</f>
        <v>3544.65</v>
      </c>
    </row>
    <row r="294">
      <c r="A294" s="4">
        <f>IFERROR(__xludf.DUMMYFUNCTION("""COMPUTED_VALUE"""),45358.64583333333)</f>
        <v>45358.64583</v>
      </c>
      <c r="B294" s="5">
        <f>IFERROR(__xludf.DUMMYFUNCTION("""COMPUTED_VALUE"""),3601.6)</f>
        <v>3601.6</v>
      </c>
    </row>
    <row r="295">
      <c r="A295" s="4">
        <f>IFERROR(__xludf.DUMMYFUNCTION("""COMPUTED_VALUE"""),45362.64583333333)</f>
        <v>45362.64583</v>
      </c>
      <c r="B295" s="5">
        <f>IFERROR(__xludf.DUMMYFUNCTION("""COMPUTED_VALUE"""),3604.75)</f>
        <v>3604.75</v>
      </c>
    </row>
    <row r="296">
      <c r="A296" s="4">
        <f>IFERROR(__xludf.DUMMYFUNCTION("""COMPUTED_VALUE"""),45363.64583333333)</f>
        <v>45363.64583</v>
      </c>
      <c r="B296" s="5">
        <f>IFERROR(__xludf.DUMMYFUNCTION("""COMPUTED_VALUE"""),3577.75)</f>
        <v>3577.75</v>
      </c>
    </row>
    <row r="297">
      <c r="A297" s="4">
        <f>IFERROR(__xludf.DUMMYFUNCTION("""COMPUTED_VALUE"""),45364.64583333333)</f>
        <v>45364.64583</v>
      </c>
      <c r="B297" s="5">
        <f>IFERROR(__xludf.DUMMYFUNCTION("""COMPUTED_VALUE"""),3479.8)</f>
        <v>3479.8</v>
      </c>
    </row>
    <row r="298">
      <c r="A298" s="4">
        <f>IFERROR(__xludf.DUMMYFUNCTION("""COMPUTED_VALUE"""),45365.64583333333)</f>
        <v>45365.64583</v>
      </c>
      <c r="B298" s="5">
        <f>IFERROR(__xludf.DUMMYFUNCTION("""COMPUTED_VALUE"""),3517.9)</f>
        <v>3517.9</v>
      </c>
    </row>
    <row r="299">
      <c r="A299" s="4">
        <f>IFERROR(__xludf.DUMMYFUNCTION("""COMPUTED_VALUE"""),45366.64583333333)</f>
        <v>45366.64583</v>
      </c>
      <c r="B299" s="5">
        <f>IFERROR(__xludf.DUMMYFUNCTION("""COMPUTED_VALUE"""),3485.4)</f>
        <v>3485.4</v>
      </c>
    </row>
    <row r="300">
      <c r="A300" s="4">
        <f>IFERROR(__xludf.DUMMYFUNCTION("""COMPUTED_VALUE"""),45369.64583333333)</f>
        <v>45369.64583</v>
      </c>
      <c r="B300" s="5">
        <f>IFERROR(__xludf.DUMMYFUNCTION("""COMPUTED_VALUE"""),3506.6)</f>
        <v>3506.6</v>
      </c>
    </row>
    <row r="301">
      <c r="A301" s="4">
        <f>IFERROR(__xludf.DUMMYFUNCTION("""COMPUTED_VALUE"""),45370.64583333333)</f>
        <v>45370.64583</v>
      </c>
      <c r="B301" s="5">
        <f>IFERROR(__xludf.DUMMYFUNCTION("""COMPUTED_VALUE"""),3447.15)</f>
        <v>3447.15</v>
      </c>
    </row>
    <row r="302">
      <c r="A302" s="4">
        <f>IFERROR(__xludf.DUMMYFUNCTION("""COMPUTED_VALUE"""),45371.64583333333)</f>
        <v>45371.64583</v>
      </c>
      <c r="B302" s="5">
        <f>IFERROR(__xludf.DUMMYFUNCTION("""COMPUTED_VALUE"""),3428.3)</f>
        <v>3428.3</v>
      </c>
    </row>
    <row r="303">
      <c r="A303" s="4">
        <f>IFERROR(__xludf.DUMMYFUNCTION("""COMPUTED_VALUE"""),45372.64583333333)</f>
        <v>45372.64583</v>
      </c>
      <c r="B303" s="5">
        <f>IFERROR(__xludf.DUMMYFUNCTION("""COMPUTED_VALUE"""),3465.3)</f>
        <v>3465.3</v>
      </c>
    </row>
    <row r="304">
      <c r="A304" s="4">
        <f>IFERROR(__xludf.DUMMYFUNCTION("""COMPUTED_VALUE"""),45373.64583333333)</f>
        <v>45373.64583</v>
      </c>
      <c r="B304" s="5">
        <f>IFERROR(__xludf.DUMMYFUNCTION("""COMPUTED_VALUE"""),3431.45)</f>
        <v>3431.45</v>
      </c>
    </row>
    <row r="305">
      <c r="A305" s="4">
        <f>IFERROR(__xludf.DUMMYFUNCTION("""COMPUTED_VALUE"""),45377.64583333333)</f>
        <v>45377.64583</v>
      </c>
      <c r="B305" s="5">
        <f>IFERROR(__xludf.DUMMYFUNCTION("""COMPUTED_VALUE"""),3391.0)</f>
        <v>3391</v>
      </c>
    </row>
    <row r="306">
      <c r="A306" s="4">
        <f>IFERROR(__xludf.DUMMYFUNCTION("""COMPUTED_VALUE"""),45378.64583333333)</f>
        <v>45378.64583</v>
      </c>
      <c r="B306" s="5">
        <f>IFERROR(__xludf.DUMMYFUNCTION("""COMPUTED_VALUE"""),3367.85)</f>
        <v>3367.85</v>
      </c>
    </row>
    <row r="307">
      <c r="A307" s="4">
        <f>IFERROR(__xludf.DUMMYFUNCTION("""COMPUTED_VALUE"""),45379.64583333333)</f>
        <v>45379.64583</v>
      </c>
      <c r="B307" s="5">
        <f>IFERROR(__xludf.DUMMYFUNCTION("""COMPUTED_VALUE"""),3445.3)</f>
        <v>3445.3</v>
      </c>
    </row>
    <row r="308">
      <c r="A308" s="4">
        <f>IFERROR(__xludf.DUMMYFUNCTION("""COMPUTED_VALUE"""),45383.64583333333)</f>
        <v>45383.64583</v>
      </c>
      <c r="B308" s="5">
        <f>IFERROR(__xludf.DUMMYFUNCTION("""COMPUTED_VALUE"""),3567.95)</f>
        <v>3567.95</v>
      </c>
    </row>
    <row r="309">
      <c r="A309" s="4">
        <f>IFERROR(__xludf.DUMMYFUNCTION("""COMPUTED_VALUE"""),45384.64583333333)</f>
        <v>45384.64583</v>
      </c>
      <c r="B309" s="5">
        <f>IFERROR(__xludf.DUMMYFUNCTION("""COMPUTED_VALUE"""),3622.5)</f>
        <v>3622.5</v>
      </c>
    </row>
    <row r="310">
      <c r="A310" s="4">
        <f>IFERROR(__xludf.DUMMYFUNCTION("""COMPUTED_VALUE"""),45385.64583333333)</f>
        <v>45385.64583</v>
      </c>
      <c r="B310" s="5">
        <f>IFERROR(__xludf.DUMMYFUNCTION("""COMPUTED_VALUE"""),3684.9)</f>
        <v>3684.9</v>
      </c>
    </row>
    <row r="311">
      <c r="A311" s="4">
        <f>IFERROR(__xludf.DUMMYFUNCTION("""COMPUTED_VALUE"""),45386.64583333333)</f>
        <v>45386.64583</v>
      </c>
      <c r="B311" s="5">
        <f>IFERROR(__xludf.DUMMYFUNCTION("""COMPUTED_VALUE"""),3734.2)</f>
        <v>3734.2</v>
      </c>
    </row>
    <row r="312">
      <c r="A312" s="4">
        <f>IFERROR(__xludf.DUMMYFUNCTION("""COMPUTED_VALUE"""),45387.64583333333)</f>
        <v>45387.64583</v>
      </c>
      <c r="B312" s="5">
        <f>IFERROR(__xludf.DUMMYFUNCTION("""COMPUTED_VALUE"""),3748.15)</f>
        <v>3748.15</v>
      </c>
    </row>
    <row r="313">
      <c r="A313" s="4">
        <f>IFERROR(__xludf.DUMMYFUNCTION("""COMPUTED_VALUE"""),45390.64583333333)</f>
        <v>45390.64583</v>
      </c>
      <c r="B313" s="5">
        <f>IFERROR(__xludf.DUMMYFUNCTION("""COMPUTED_VALUE"""),3796.0)</f>
        <v>3796</v>
      </c>
    </row>
    <row r="314">
      <c r="A314" s="4">
        <f>IFERROR(__xludf.DUMMYFUNCTION("""COMPUTED_VALUE"""),45391.64583333333)</f>
        <v>45391.64583</v>
      </c>
      <c r="B314" s="5">
        <f>IFERROR(__xludf.DUMMYFUNCTION("""COMPUTED_VALUE"""),3804.95)</f>
        <v>3804.95</v>
      </c>
    </row>
    <row r="315">
      <c r="A315" s="4">
        <f>IFERROR(__xludf.DUMMYFUNCTION("""COMPUTED_VALUE"""),45392.64583333333)</f>
        <v>45392.64583</v>
      </c>
      <c r="B315" s="5">
        <f>IFERROR(__xludf.DUMMYFUNCTION("""COMPUTED_VALUE"""),3739.1)</f>
        <v>3739.1</v>
      </c>
    </row>
    <row r="316">
      <c r="A316" s="4">
        <f>IFERROR(__xludf.DUMMYFUNCTION("""COMPUTED_VALUE"""),45394.64583333333)</f>
        <v>45394.64583</v>
      </c>
      <c r="B316" s="5">
        <f>IFERROR(__xludf.DUMMYFUNCTION("""COMPUTED_VALUE"""),3779.7)</f>
        <v>3779.7</v>
      </c>
    </row>
    <row r="317">
      <c r="A317" s="4">
        <f>IFERROR(__xludf.DUMMYFUNCTION("""COMPUTED_VALUE"""),45397.64583333333)</f>
        <v>45397.64583</v>
      </c>
      <c r="B317" s="5">
        <f>IFERROR(__xludf.DUMMYFUNCTION("""COMPUTED_VALUE"""),3716.55)</f>
        <v>3716.55</v>
      </c>
    </row>
    <row r="318">
      <c r="A318" s="4">
        <f>IFERROR(__xludf.DUMMYFUNCTION("""COMPUTED_VALUE"""),45398.64583333333)</f>
        <v>45398.64583</v>
      </c>
      <c r="B318" s="5">
        <f>IFERROR(__xludf.DUMMYFUNCTION("""COMPUTED_VALUE"""),3764.2)</f>
        <v>3764.2</v>
      </c>
    </row>
    <row r="319">
      <c r="A319" s="4">
        <f>IFERROR(__xludf.DUMMYFUNCTION("""COMPUTED_VALUE"""),45400.64583333333)</f>
        <v>45400.64583</v>
      </c>
      <c r="B319" s="5">
        <f>IFERROR(__xludf.DUMMYFUNCTION("""COMPUTED_VALUE"""),3708.9)</f>
        <v>3708.9</v>
      </c>
    </row>
    <row r="320">
      <c r="A320" s="4">
        <f>IFERROR(__xludf.DUMMYFUNCTION("""COMPUTED_VALUE"""),45401.64583333333)</f>
        <v>45401.64583</v>
      </c>
      <c r="B320" s="5">
        <f>IFERROR(__xludf.DUMMYFUNCTION("""COMPUTED_VALUE"""),3671.7)</f>
        <v>3671.7</v>
      </c>
    </row>
    <row r="321">
      <c r="A321" s="4">
        <f>IFERROR(__xludf.DUMMYFUNCTION("""COMPUTED_VALUE"""),45404.64583333333)</f>
        <v>45404.64583</v>
      </c>
      <c r="B321" s="5">
        <f>IFERROR(__xludf.DUMMYFUNCTION("""COMPUTED_VALUE"""),3737.5)</f>
        <v>3737.5</v>
      </c>
    </row>
    <row r="322">
      <c r="A322" s="4">
        <f>IFERROR(__xludf.DUMMYFUNCTION("""COMPUTED_VALUE"""),45405.64583333333)</f>
        <v>45405.64583</v>
      </c>
      <c r="B322" s="5">
        <f>IFERROR(__xludf.DUMMYFUNCTION("""COMPUTED_VALUE"""),3768.65)</f>
        <v>3768.65</v>
      </c>
    </row>
    <row r="323">
      <c r="A323" s="4">
        <f>IFERROR(__xludf.DUMMYFUNCTION("""COMPUTED_VALUE"""),45406.64583333333)</f>
        <v>45406.64583</v>
      </c>
      <c r="B323" s="5">
        <f>IFERROR(__xludf.DUMMYFUNCTION("""COMPUTED_VALUE"""),3813.8)</f>
        <v>3813.8</v>
      </c>
    </row>
    <row r="324">
      <c r="A324" s="4">
        <f>IFERROR(__xludf.DUMMYFUNCTION("""COMPUTED_VALUE"""),45407.64583333333)</f>
        <v>45407.64583</v>
      </c>
      <c r="B324" s="5">
        <f>IFERROR(__xludf.DUMMYFUNCTION("""COMPUTED_VALUE"""),3843.8)</f>
        <v>3843.8</v>
      </c>
    </row>
    <row r="325">
      <c r="A325" s="4">
        <f>IFERROR(__xludf.DUMMYFUNCTION("""COMPUTED_VALUE"""),45408.64583333333)</f>
        <v>45408.64583</v>
      </c>
      <c r="B325" s="5">
        <f>IFERROR(__xludf.DUMMYFUNCTION("""COMPUTED_VALUE"""),4016.35)</f>
        <v>4016.35</v>
      </c>
    </row>
    <row r="326">
      <c r="A326" s="4">
        <f>IFERROR(__xludf.DUMMYFUNCTION("""COMPUTED_VALUE"""),45411.64583333333)</f>
        <v>45411.64583</v>
      </c>
      <c r="B326" s="5">
        <f>IFERROR(__xludf.DUMMYFUNCTION("""COMPUTED_VALUE"""),3989.25)</f>
        <v>3989.25</v>
      </c>
    </row>
    <row r="327">
      <c r="A327" s="4">
        <f>IFERROR(__xludf.DUMMYFUNCTION("""COMPUTED_VALUE"""),45412.64583333333)</f>
        <v>45412.64583</v>
      </c>
      <c r="B327" s="5">
        <f>IFERROR(__xludf.DUMMYFUNCTION("""COMPUTED_VALUE"""),4002.4)</f>
        <v>4002.4</v>
      </c>
    </row>
    <row r="328">
      <c r="A328" s="4">
        <f>IFERROR(__xludf.DUMMYFUNCTION("""COMPUTED_VALUE"""),45414.64583333333)</f>
        <v>45414.64583</v>
      </c>
      <c r="B328" s="5">
        <f>IFERROR(__xludf.DUMMYFUNCTION("""COMPUTED_VALUE"""),3964.65)</f>
        <v>3964.65</v>
      </c>
    </row>
    <row r="329">
      <c r="A329" s="4">
        <f>IFERROR(__xludf.DUMMYFUNCTION("""COMPUTED_VALUE"""),45415.64583333333)</f>
        <v>45415.64583</v>
      </c>
      <c r="B329" s="5">
        <f>IFERROR(__xludf.DUMMYFUNCTION("""COMPUTED_VALUE"""),3950.95)</f>
        <v>3950.95</v>
      </c>
    </row>
    <row r="330">
      <c r="A330" s="4">
        <f>IFERROR(__xludf.DUMMYFUNCTION("""COMPUTED_VALUE"""),45418.64583333333)</f>
        <v>45418.64583</v>
      </c>
      <c r="B330" s="5">
        <f>IFERROR(__xludf.DUMMYFUNCTION("""COMPUTED_VALUE"""),3963.0)</f>
        <v>3963</v>
      </c>
    </row>
    <row r="331">
      <c r="A331" s="4">
        <f>IFERROR(__xludf.DUMMYFUNCTION("""COMPUTED_VALUE"""),45419.64583333333)</f>
        <v>45419.64583</v>
      </c>
      <c r="B331" s="5">
        <f>IFERROR(__xludf.DUMMYFUNCTION("""COMPUTED_VALUE"""),3911.4)</f>
        <v>3911.4</v>
      </c>
    </row>
    <row r="332">
      <c r="A332" s="4">
        <f>IFERROR(__xludf.DUMMYFUNCTION("""COMPUTED_VALUE"""),45420.64583333333)</f>
        <v>45420.64583</v>
      </c>
      <c r="B332" s="5">
        <f>IFERROR(__xludf.DUMMYFUNCTION("""COMPUTED_VALUE"""),3927.35)</f>
        <v>3927.35</v>
      </c>
    </row>
    <row r="333">
      <c r="A333" s="4">
        <f>IFERROR(__xludf.DUMMYFUNCTION("""COMPUTED_VALUE"""),45421.64583333333)</f>
        <v>45421.64583</v>
      </c>
      <c r="B333" s="5">
        <f>IFERROR(__xludf.DUMMYFUNCTION("""COMPUTED_VALUE"""),3789.95)</f>
        <v>3789.95</v>
      </c>
    </row>
    <row r="334">
      <c r="A334" s="4">
        <f>IFERROR(__xludf.DUMMYFUNCTION("""COMPUTED_VALUE"""),45422.64583333333)</f>
        <v>45422.64583</v>
      </c>
      <c r="B334" s="5">
        <f>IFERROR(__xludf.DUMMYFUNCTION("""COMPUTED_VALUE"""),3793.5)</f>
        <v>3793.5</v>
      </c>
    </row>
    <row r="335">
      <c r="A335" s="4">
        <f>IFERROR(__xludf.DUMMYFUNCTION("""COMPUTED_VALUE"""),45425.64583333333)</f>
        <v>45425.64583</v>
      </c>
      <c r="B335" s="5">
        <f>IFERROR(__xludf.DUMMYFUNCTION("""COMPUTED_VALUE"""),3911.5)</f>
        <v>3911.5</v>
      </c>
    </row>
    <row r="336">
      <c r="A336" s="4">
        <f>IFERROR(__xludf.DUMMYFUNCTION("""COMPUTED_VALUE"""),45426.64583333333)</f>
        <v>45426.64583</v>
      </c>
      <c r="B336" s="5">
        <f>IFERROR(__xludf.DUMMYFUNCTION("""COMPUTED_VALUE"""),3896.2)</f>
        <v>3896.2</v>
      </c>
    </row>
    <row r="337">
      <c r="A337" s="4">
        <f>IFERROR(__xludf.DUMMYFUNCTION("""COMPUTED_VALUE"""),45427.64583333333)</f>
        <v>45427.64583</v>
      </c>
      <c r="B337" s="5">
        <f>IFERROR(__xludf.DUMMYFUNCTION("""COMPUTED_VALUE"""),3892.55)</f>
        <v>3892.55</v>
      </c>
    </row>
    <row r="338">
      <c r="A338" s="4">
        <f>IFERROR(__xludf.DUMMYFUNCTION("""COMPUTED_VALUE"""),45428.64583333333)</f>
        <v>45428.64583</v>
      </c>
      <c r="B338" s="5">
        <f>IFERROR(__xludf.DUMMYFUNCTION("""COMPUTED_VALUE"""),3931.15)</f>
        <v>3931.15</v>
      </c>
    </row>
    <row r="339">
      <c r="A339" s="4">
        <f>IFERROR(__xludf.DUMMYFUNCTION("""COMPUTED_VALUE"""),45429.64583333333)</f>
        <v>45429.64583</v>
      </c>
      <c r="B339" s="5">
        <f>IFERROR(__xludf.DUMMYFUNCTION("""COMPUTED_VALUE"""),3910.75)</f>
        <v>3910.75</v>
      </c>
    </row>
    <row r="340">
      <c r="A340" s="4">
        <f>IFERROR(__xludf.DUMMYFUNCTION("""COMPUTED_VALUE"""),45433.64583333333)</f>
        <v>45433.64583</v>
      </c>
      <c r="B340" s="5">
        <f>IFERROR(__xludf.DUMMYFUNCTION("""COMPUTED_VALUE"""),4016.55)</f>
        <v>4016.55</v>
      </c>
    </row>
    <row r="341">
      <c r="A341" s="4">
        <f>IFERROR(__xludf.DUMMYFUNCTION("""COMPUTED_VALUE"""),45434.64583333333)</f>
        <v>45434.64583</v>
      </c>
      <c r="B341" s="5">
        <f>IFERROR(__xludf.DUMMYFUNCTION("""COMPUTED_VALUE"""),4058.55)</f>
        <v>4058.55</v>
      </c>
    </row>
    <row r="342">
      <c r="A342" s="4">
        <f>IFERROR(__xludf.DUMMYFUNCTION("""COMPUTED_VALUE"""),45435.64583333333)</f>
        <v>45435.64583</v>
      </c>
      <c r="B342" s="5">
        <f>IFERROR(__xludf.DUMMYFUNCTION("""COMPUTED_VALUE"""),4113.0)</f>
        <v>4113</v>
      </c>
    </row>
    <row r="343">
      <c r="A343" s="4">
        <f>IFERROR(__xludf.DUMMYFUNCTION("""COMPUTED_VALUE"""),45436.64583333333)</f>
        <v>45436.64583</v>
      </c>
      <c r="B343" s="5">
        <f>IFERROR(__xludf.DUMMYFUNCTION("""COMPUTED_VALUE"""),4122.4)</f>
        <v>4122.4</v>
      </c>
    </row>
    <row r="344">
      <c r="A344" s="4">
        <f>IFERROR(__xludf.DUMMYFUNCTION("""COMPUTED_VALUE"""),45439.64583333333)</f>
        <v>45439.64583</v>
      </c>
      <c r="B344" s="5">
        <f>IFERROR(__xludf.DUMMYFUNCTION("""COMPUTED_VALUE"""),4255.25)</f>
        <v>4255.25</v>
      </c>
    </row>
    <row r="345">
      <c r="A345" s="4">
        <f>IFERROR(__xludf.DUMMYFUNCTION("""COMPUTED_VALUE"""),45440.64583333333)</f>
        <v>45440.64583</v>
      </c>
      <c r="B345" s="5">
        <f>IFERROR(__xludf.DUMMYFUNCTION("""COMPUTED_VALUE"""),4392.1)</f>
        <v>4392.1</v>
      </c>
    </row>
    <row r="346">
      <c r="A346" s="4">
        <f>IFERROR(__xludf.DUMMYFUNCTION("""COMPUTED_VALUE"""),45441.64583333333)</f>
        <v>45441.64583</v>
      </c>
      <c r="B346" s="5">
        <f>IFERROR(__xludf.DUMMYFUNCTION("""COMPUTED_VALUE"""),4448.0)</f>
        <v>4448</v>
      </c>
    </row>
    <row r="347">
      <c r="A347" s="4">
        <f>IFERROR(__xludf.DUMMYFUNCTION("""COMPUTED_VALUE"""),45442.64583333333)</f>
        <v>45442.64583</v>
      </c>
      <c r="B347" s="5">
        <f>IFERROR(__xludf.DUMMYFUNCTION("""COMPUTED_VALUE"""),4412.8)</f>
        <v>4412.8</v>
      </c>
    </row>
    <row r="348">
      <c r="A348" s="4">
        <f>IFERROR(__xludf.DUMMYFUNCTION("""COMPUTED_VALUE"""),45443.64583333333)</f>
        <v>45443.64583</v>
      </c>
      <c r="B348" s="5">
        <f>IFERROR(__xludf.DUMMYFUNCTION("""COMPUTED_VALUE"""),4307.2)</f>
        <v>4307.2</v>
      </c>
    </row>
    <row r="349">
      <c r="A349" s="4">
        <f>IFERROR(__xludf.DUMMYFUNCTION("""COMPUTED_VALUE"""),45446.64583333333)</f>
        <v>45446.64583</v>
      </c>
      <c r="B349" s="5">
        <f>IFERROR(__xludf.DUMMYFUNCTION("""COMPUTED_VALUE"""),4321.9)</f>
        <v>4321.9</v>
      </c>
    </row>
    <row r="350">
      <c r="A350" s="4">
        <f>IFERROR(__xludf.DUMMYFUNCTION("""COMPUTED_VALUE"""),45447.64583333333)</f>
        <v>45447.64583</v>
      </c>
      <c r="B350" s="5">
        <f>IFERROR(__xludf.DUMMYFUNCTION("""COMPUTED_VALUE"""),4324.15)</f>
        <v>4324.15</v>
      </c>
    </row>
    <row r="351">
      <c r="A351" s="4">
        <f>IFERROR(__xludf.DUMMYFUNCTION("""COMPUTED_VALUE"""),45448.64583333333)</f>
        <v>45448.64583</v>
      </c>
      <c r="B351" s="5">
        <f>IFERROR(__xludf.DUMMYFUNCTION("""COMPUTED_VALUE"""),4502.7)</f>
        <v>4502.7</v>
      </c>
    </row>
    <row r="352">
      <c r="A352" s="4">
        <f>IFERROR(__xludf.DUMMYFUNCTION("""COMPUTED_VALUE"""),45449.64583333333)</f>
        <v>45449.64583</v>
      </c>
      <c r="B352" s="5">
        <f>IFERROR(__xludf.DUMMYFUNCTION("""COMPUTED_VALUE"""),4448.9)</f>
        <v>4448.9</v>
      </c>
    </row>
    <row r="353">
      <c r="A353" s="4">
        <f>IFERROR(__xludf.DUMMYFUNCTION("""COMPUTED_VALUE"""),45450.64583333333)</f>
        <v>45450.64583</v>
      </c>
      <c r="B353" s="5">
        <f>IFERROR(__xludf.DUMMYFUNCTION("""COMPUTED_VALUE"""),4524.05)</f>
        <v>4524.05</v>
      </c>
    </row>
    <row r="354">
      <c r="A354" s="4">
        <f>IFERROR(__xludf.DUMMYFUNCTION("""COMPUTED_VALUE"""),45453.64583333333)</f>
        <v>45453.64583</v>
      </c>
      <c r="B354" s="5">
        <f>IFERROR(__xludf.DUMMYFUNCTION("""COMPUTED_VALUE"""),4536.25)</f>
        <v>4536.25</v>
      </c>
    </row>
    <row r="355">
      <c r="A355" s="4">
        <f>IFERROR(__xludf.DUMMYFUNCTION("""COMPUTED_VALUE"""),45454.64583333333)</f>
        <v>45454.64583</v>
      </c>
      <c r="B355" s="5">
        <f>IFERROR(__xludf.DUMMYFUNCTION("""COMPUTED_VALUE"""),4475.45)</f>
        <v>4475.45</v>
      </c>
    </row>
    <row r="356">
      <c r="A356" s="4">
        <f>IFERROR(__xludf.DUMMYFUNCTION("""COMPUTED_VALUE"""),45455.64583333333)</f>
        <v>45455.64583</v>
      </c>
      <c r="B356" s="5">
        <f>IFERROR(__xludf.DUMMYFUNCTION("""COMPUTED_VALUE"""),4452.35)</f>
        <v>4452.35</v>
      </c>
    </row>
    <row r="357">
      <c r="A357" s="4">
        <f>IFERROR(__xludf.DUMMYFUNCTION("""COMPUTED_VALUE"""),45456.64583333333)</f>
        <v>45456.64583</v>
      </c>
      <c r="B357" s="5">
        <f>IFERROR(__xludf.DUMMYFUNCTION("""COMPUTED_VALUE"""),4593.5)</f>
        <v>4593.5</v>
      </c>
    </row>
    <row r="358">
      <c r="A358" s="4">
        <f>IFERROR(__xludf.DUMMYFUNCTION("""COMPUTED_VALUE"""),45457.64583333333)</f>
        <v>45457.64583</v>
      </c>
      <c r="B358" s="5">
        <f>IFERROR(__xludf.DUMMYFUNCTION("""COMPUTED_VALUE"""),4588.6)</f>
        <v>4588.6</v>
      </c>
    </row>
    <row r="359">
      <c r="A359" s="4">
        <f>IFERROR(__xludf.DUMMYFUNCTION("""COMPUTED_VALUE"""),45461.64583333333)</f>
        <v>45461.64583</v>
      </c>
      <c r="B359" s="5">
        <f>IFERROR(__xludf.DUMMYFUNCTION("""COMPUTED_VALUE"""),4564.5)</f>
        <v>4564.5</v>
      </c>
    </row>
    <row r="360">
      <c r="A360" s="4">
        <f>IFERROR(__xludf.DUMMYFUNCTION("""COMPUTED_VALUE"""),45462.64583333333)</f>
        <v>45462.64583</v>
      </c>
      <c r="B360" s="5">
        <f>IFERROR(__xludf.DUMMYFUNCTION("""COMPUTED_VALUE"""),4479.7)</f>
        <v>4479.7</v>
      </c>
    </row>
    <row r="361">
      <c r="A361" s="4">
        <f>IFERROR(__xludf.DUMMYFUNCTION("""COMPUTED_VALUE"""),45463.64583333333)</f>
        <v>45463.64583</v>
      </c>
      <c r="B361" s="5">
        <f>IFERROR(__xludf.DUMMYFUNCTION("""COMPUTED_VALUE"""),4504.05)</f>
        <v>4504.05</v>
      </c>
    </row>
    <row r="362">
      <c r="A362" s="4">
        <f>IFERROR(__xludf.DUMMYFUNCTION("""COMPUTED_VALUE"""),45464.64583333333)</f>
        <v>45464.64583</v>
      </c>
      <c r="B362" s="5">
        <f>IFERROR(__xludf.DUMMYFUNCTION("""COMPUTED_VALUE"""),4522.15)</f>
        <v>4522.15</v>
      </c>
    </row>
    <row r="363">
      <c r="A363" s="4">
        <f>IFERROR(__xludf.DUMMYFUNCTION("""COMPUTED_VALUE"""),45467.64583333333)</f>
        <v>45467.64583</v>
      </c>
      <c r="B363" s="5">
        <f>IFERROR(__xludf.DUMMYFUNCTION("""COMPUTED_VALUE"""),4519.55)</f>
        <v>4519.55</v>
      </c>
    </row>
    <row r="364">
      <c r="A364" s="4">
        <f>IFERROR(__xludf.DUMMYFUNCTION("""COMPUTED_VALUE"""),45468.64583333333)</f>
        <v>45468.64583</v>
      </c>
      <c r="B364" s="5">
        <f>IFERROR(__xludf.DUMMYFUNCTION("""COMPUTED_VALUE"""),4539.3)</f>
        <v>4539.3</v>
      </c>
    </row>
    <row r="365">
      <c r="A365" s="4">
        <f>IFERROR(__xludf.DUMMYFUNCTION("""COMPUTED_VALUE"""),45469.64583333333)</f>
        <v>45469.64583</v>
      </c>
      <c r="B365" s="5">
        <f>IFERROR(__xludf.DUMMYFUNCTION("""COMPUTED_VALUE"""),4545.35)</f>
        <v>4545.35</v>
      </c>
    </row>
    <row r="366">
      <c r="A366" s="4">
        <f>IFERROR(__xludf.DUMMYFUNCTION("""COMPUTED_VALUE"""),45470.64583333333)</f>
        <v>45470.64583</v>
      </c>
      <c r="B366" s="5">
        <f>IFERROR(__xludf.DUMMYFUNCTION("""COMPUTED_VALUE"""),4522.35)</f>
        <v>4522.35</v>
      </c>
    </row>
    <row r="367">
      <c r="A367" s="4">
        <f>IFERROR(__xludf.DUMMYFUNCTION("""COMPUTED_VALUE"""),45471.64583333333)</f>
        <v>45471.64583</v>
      </c>
      <c r="B367" s="5">
        <f>IFERROR(__xludf.DUMMYFUNCTION("""COMPUTED_VALUE"""),4596.45)</f>
        <v>4596.45</v>
      </c>
    </row>
    <row r="368">
      <c r="A368" s="4">
        <f>IFERROR(__xludf.DUMMYFUNCTION("""COMPUTED_VALUE"""),45474.64583333333)</f>
        <v>45474.64583</v>
      </c>
      <c r="B368" s="5">
        <f>IFERROR(__xludf.DUMMYFUNCTION("""COMPUTED_VALUE"""),4602.1)</f>
        <v>4602.1</v>
      </c>
    </row>
    <row r="369">
      <c r="A369" s="4">
        <f>IFERROR(__xludf.DUMMYFUNCTION("""COMPUTED_VALUE"""),45475.64583333333)</f>
        <v>45475.64583</v>
      </c>
      <c r="B369" s="5">
        <f>IFERROR(__xludf.DUMMYFUNCTION("""COMPUTED_VALUE"""),4571.45)</f>
        <v>4571.45</v>
      </c>
    </row>
    <row r="370">
      <c r="A370" s="4">
        <f>IFERROR(__xludf.DUMMYFUNCTION("""COMPUTED_VALUE"""),45476.64583333333)</f>
        <v>45476.64583</v>
      </c>
      <c r="B370" s="5">
        <f>IFERROR(__xludf.DUMMYFUNCTION("""COMPUTED_VALUE"""),4559.15)</f>
        <v>4559.15</v>
      </c>
    </row>
    <row r="371">
      <c r="A371" s="4">
        <f>IFERROR(__xludf.DUMMYFUNCTION("""COMPUTED_VALUE"""),45477.64583333333)</f>
        <v>45477.64583</v>
      </c>
      <c r="B371" s="5">
        <f>IFERROR(__xludf.DUMMYFUNCTION("""COMPUTED_VALUE"""),4544.05)</f>
        <v>4544.05</v>
      </c>
    </row>
    <row r="372">
      <c r="A372" s="4">
        <f>IFERROR(__xludf.DUMMYFUNCTION("""COMPUTED_VALUE"""),45478.64583333333)</f>
        <v>45478.64583</v>
      </c>
      <c r="B372" s="5">
        <f>IFERROR(__xludf.DUMMYFUNCTION("""COMPUTED_VALUE"""),4629.7)</f>
        <v>4629.7</v>
      </c>
    </row>
    <row r="373">
      <c r="A373" s="4">
        <f>IFERROR(__xludf.DUMMYFUNCTION("""COMPUTED_VALUE"""),45481.64583333333)</f>
        <v>45481.64583</v>
      </c>
      <c r="B373" s="5">
        <f>IFERROR(__xludf.DUMMYFUNCTION("""COMPUTED_VALUE"""),4464.2)</f>
        <v>4464.2</v>
      </c>
    </row>
    <row r="374">
      <c r="A374" s="4">
        <f>IFERROR(__xludf.DUMMYFUNCTION("""COMPUTED_VALUE"""),45482.64583333333)</f>
        <v>45482.64583</v>
      </c>
      <c r="B374" s="5">
        <f>IFERROR(__xludf.DUMMYFUNCTION("""COMPUTED_VALUE"""),4551.95)</f>
        <v>4551.95</v>
      </c>
    </row>
    <row r="375">
      <c r="A375" s="4">
        <f>IFERROR(__xludf.DUMMYFUNCTION("""COMPUTED_VALUE"""),45483.64583333333)</f>
        <v>45483.64583</v>
      </c>
      <c r="B375" s="5">
        <f>IFERROR(__xludf.DUMMYFUNCTION("""COMPUTED_VALUE"""),4636.95)</f>
        <v>4636.95</v>
      </c>
    </row>
    <row r="376">
      <c r="A376" s="4">
        <f>IFERROR(__xludf.DUMMYFUNCTION("""COMPUTED_VALUE"""),45484.64583333333)</f>
        <v>45484.64583</v>
      </c>
      <c r="B376" s="5">
        <f>IFERROR(__xludf.DUMMYFUNCTION("""COMPUTED_VALUE"""),4582.5)</f>
        <v>4582.5</v>
      </c>
    </row>
    <row r="377">
      <c r="A377" s="4">
        <f>IFERROR(__xludf.DUMMYFUNCTION("""COMPUTED_VALUE"""),45485.64583333333)</f>
        <v>45485.64583</v>
      </c>
      <c r="B377" s="5">
        <f>IFERROR(__xludf.DUMMYFUNCTION("""COMPUTED_VALUE"""),4539.3)</f>
        <v>4539.3</v>
      </c>
    </row>
    <row r="378">
      <c r="A378" s="4">
        <f>IFERROR(__xludf.DUMMYFUNCTION("""COMPUTED_VALUE"""),45488.64583333333)</f>
        <v>45488.64583</v>
      </c>
      <c r="B378" s="5">
        <f>IFERROR(__xludf.DUMMYFUNCTION("""COMPUTED_VALUE"""),4575.4)</f>
        <v>4575.4</v>
      </c>
    </row>
    <row r="379">
      <c r="A379" s="4">
        <f>IFERROR(__xludf.DUMMYFUNCTION("""COMPUTED_VALUE"""),45489.64583333333)</f>
        <v>45489.64583</v>
      </c>
      <c r="B379" s="5">
        <f>IFERROR(__xludf.DUMMYFUNCTION("""COMPUTED_VALUE"""),4570.8)</f>
        <v>4570.8</v>
      </c>
    </row>
    <row r="380">
      <c r="A380" s="4">
        <f>IFERROR(__xludf.DUMMYFUNCTION("""COMPUTED_VALUE"""),45491.64583333333)</f>
        <v>45491.64583</v>
      </c>
      <c r="B380" s="5">
        <f>IFERROR(__xludf.DUMMYFUNCTION("""COMPUTED_VALUE"""),4584.8)</f>
        <v>4584.8</v>
      </c>
    </row>
    <row r="381">
      <c r="A381" s="4">
        <f>IFERROR(__xludf.DUMMYFUNCTION("""COMPUTED_VALUE"""),45492.64583333333)</f>
        <v>45492.64583</v>
      </c>
      <c r="B381" s="5">
        <f>IFERROR(__xludf.DUMMYFUNCTION("""COMPUTED_VALUE"""),4519.8)</f>
        <v>4519.8</v>
      </c>
    </row>
    <row r="382">
      <c r="A382" s="4">
        <f>IFERROR(__xludf.DUMMYFUNCTION("""COMPUTED_VALUE"""),45495.64583333333)</f>
        <v>45495.64583</v>
      </c>
      <c r="B382" s="5">
        <f>IFERROR(__xludf.DUMMYFUNCTION("""COMPUTED_VALUE"""),4534.8)</f>
        <v>4534.8</v>
      </c>
    </row>
    <row r="383">
      <c r="A383" s="4">
        <f>IFERROR(__xludf.DUMMYFUNCTION("""COMPUTED_VALUE"""),45496.64583333333)</f>
        <v>45496.64583</v>
      </c>
      <c r="B383" s="5">
        <f>IFERROR(__xludf.DUMMYFUNCTION("""COMPUTED_VALUE"""),4527.0)</f>
        <v>4527</v>
      </c>
    </row>
    <row r="384">
      <c r="A384" s="4">
        <f>IFERROR(__xludf.DUMMYFUNCTION("""COMPUTED_VALUE"""),45497.64583333333)</f>
        <v>45497.64583</v>
      </c>
      <c r="B384" s="5">
        <f>IFERROR(__xludf.DUMMYFUNCTION("""COMPUTED_VALUE"""),4551.6)</f>
        <v>4551.6</v>
      </c>
    </row>
    <row r="385">
      <c r="A385" s="4">
        <f>IFERROR(__xludf.DUMMYFUNCTION("""COMPUTED_VALUE"""),45498.64583333333)</f>
        <v>45498.64583</v>
      </c>
      <c r="B385" s="5">
        <f>IFERROR(__xludf.DUMMYFUNCTION("""COMPUTED_VALUE"""),4547.0)</f>
        <v>4547</v>
      </c>
    </row>
    <row r="386">
      <c r="A386" s="4">
        <f>IFERROR(__xludf.DUMMYFUNCTION("""COMPUTED_VALUE"""),45499.64583333333)</f>
        <v>45499.64583</v>
      </c>
      <c r="B386" s="5">
        <f>IFERROR(__xludf.DUMMYFUNCTION("""COMPUTED_VALUE"""),4790.6)</f>
        <v>4790.6</v>
      </c>
    </row>
    <row r="387">
      <c r="A387" s="4">
        <f>IFERROR(__xludf.DUMMYFUNCTION("""COMPUTED_VALUE"""),45502.64583333333)</f>
        <v>45502.64583</v>
      </c>
      <c r="B387" s="5">
        <f>IFERROR(__xludf.DUMMYFUNCTION("""COMPUTED_VALUE"""),4923.85)</f>
        <v>4923.85</v>
      </c>
    </row>
    <row r="388">
      <c r="A388" s="4">
        <f>IFERROR(__xludf.DUMMYFUNCTION("""COMPUTED_VALUE"""),45503.64583333333)</f>
        <v>45503.64583</v>
      </c>
      <c r="B388" s="5">
        <f>IFERROR(__xludf.DUMMYFUNCTION("""COMPUTED_VALUE"""),4912.35)</f>
        <v>4912.35</v>
      </c>
    </row>
    <row r="389">
      <c r="A389" s="4">
        <f>IFERROR(__xludf.DUMMYFUNCTION("""COMPUTED_VALUE"""),45504.64583333333)</f>
        <v>45504.64583</v>
      </c>
      <c r="B389" s="5">
        <f>IFERROR(__xludf.DUMMYFUNCTION("""COMPUTED_VALUE"""),4923.2)</f>
        <v>4923.2</v>
      </c>
    </row>
    <row r="390">
      <c r="A390" s="4">
        <f>IFERROR(__xludf.DUMMYFUNCTION("""COMPUTED_VALUE"""),45505.64583333333)</f>
        <v>45505.64583</v>
      </c>
      <c r="B390" s="5">
        <f>IFERROR(__xludf.DUMMYFUNCTION("""COMPUTED_VALUE"""),4917.9)</f>
        <v>4917.9</v>
      </c>
    </row>
    <row r="391">
      <c r="A391" s="4">
        <f>IFERROR(__xludf.DUMMYFUNCTION("""COMPUTED_VALUE"""),45506.64583333333)</f>
        <v>45506.64583</v>
      </c>
      <c r="B391" s="5">
        <f>IFERROR(__xludf.DUMMYFUNCTION("""COMPUTED_VALUE"""),4991.25)</f>
        <v>4991.25</v>
      </c>
    </row>
    <row r="392">
      <c r="A392" s="4">
        <f>IFERROR(__xludf.DUMMYFUNCTION("""COMPUTED_VALUE"""),45509.64583333333)</f>
        <v>45509.64583</v>
      </c>
      <c r="B392" s="5">
        <f>IFERROR(__xludf.DUMMYFUNCTION("""COMPUTED_VALUE"""),4826.95)</f>
        <v>4826.95</v>
      </c>
    </row>
    <row r="393">
      <c r="A393" s="4">
        <f>IFERROR(__xludf.DUMMYFUNCTION("""COMPUTED_VALUE"""),45510.64583333333)</f>
        <v>45510.64583</v>
      </c>
      <c r="B393" s="5">
        <f>IFERROR(__xludf.DUMMYFUNCTION("""COMPUTED_VALUE"""),4827.55)</f>
        <v>4827.55</v>
      </c>
    </row>
    <row r="394">
      <c r="A394" s="4">
        <f>IFERROR(__xludf.DUMMYFUNCTION("""COMPUTED_VALUE"""),45511.64583333333)</f>
        <v>45511.64583</v>
      </c>
      <c r="B394" s="5">
        <f>IFERROR(__xludf.DUMMYFUNCTION("""COMPUTED_VALUE"""),4946.5)</f>
        <v>4946.5</v>
      </c>
    </row>
    <row r="395">
      <c r="A395" s="4">
        <f>IFERROR(__xludf.DUMMYFUNCTION("""COMPUTED_VALUE"""),45512.64583333333)</f>
        <v>45512.64583</v>
      </c>
      <c r="B395" s="5">
        <f>IFERROR(__xludf.DUMMYFUNCTION("""COMPUTED_VALUE"""),4834.5)</f>
        <v>4834.5</v>
      </c>
    </row>
    <row r="396">
      <c r="A396" s="4">
        <f>IFERROR(__xludf.DUMMYFUNCTION("""COMPUTED_VALUE"""),45513.64583333333)</f>
        <v>45513.64583</v>
      </c>
      <c r="B396" s="5">
        <f>IFERROR(__xludf.DUMMYFUNCTION("""COMPUTED_VALUE"""),4829.95)</f>
        <v>4829.95</v>
      </c>
    </row>
    <row r="397">
      <c r="A397" s="4">
        <f>IFERROR(__xludf.DUMMYFUNCTION("""COMPUTED_VALUE"""),45516.64583333333)</f>
        <v>45516.64583</v>
      </c>
      <c r="B397" s="5">
        <f>IFERROR(__xludf.DUMMYFUNCTION("""COMPUTED_VALUE"""),4891.0)</f>
        <v>4891</v>
      </c>
    </row>
    <row r="398">
      <c r="A398" s="4">
        <f>IFERROR(__xludf.DUMMYFUNCTION("""COMPUTED_VALUE"""),45517.64583333333)</f>
        <v>45517.64583</v>
      </c>
      <c r="B398" s="5">
        <f>IFERROR(__xludf.DUMMYFUNCTION("""COMPUTED_VALUE"""),4861.8)</f>
        <v>4861.8</v>
      </c>
    </row>
    <row r="399">
      <c r="A399" s="4">
        <f>IFERROR(__xludf.DUMMYFUNCTION("""COMPUTED_VALUE"""),45518.64583333333)</f>
        <v>45518.64583</v>
      </c>
      <c r="B399" s="5">
        <f>IFERROR(__xludf.DUMMYFUNCTION("""COMPUTED_VALUE"""),4662.0)</f>
        <v>4662</v>
      </c>
    </row>
    <row r="400">
      <c r="A400" s="4">
        <f>IFERROR(__xludf.DUMMYFUNCTION("""COMPUTED_VALUE"""),45520.64583333333)</f>
        <v>45520.64583</v>
      </c>
      <c r="B400" s="5">
        <f>IFERROR(__xludf.DUMMYFUNCTION("""COMPUTED_VALUE"""),4633.9)</f>
        <v>4633.9</v>
      </c>
    </row>
    <row r="401">
      <c r="A401" s="4">
        <f>IFERROR(__xludf.DUMMYFUNCTION("""COMPUTED_VALUE"""),45523.64583333333)</f>
        <v>45523.64583</v>
      </c>
      <c r="B401" s="5">
        <f>IFERROR(__xludf.DUMMYFUNCTION("""COMPUTED_VALUE"""),4669.9)</f>
        <v>4669.9</v>
      </c>
    </row>
    <row r="402">
      <c r="A402" s="4">
        <f>IFERROR(__xludf.DUMMYFUNCTION("""COMPUTED_VALUE"""),45524.64583333333)</f>
        <v>45524.64583</v>
      </c>
      <c r="B402" s="5">
        <f>IFERROR(__xludf.DUMMYFUNCTION("""COMPUTED_VALUE"""),4723.15)</f>
        <v>4723.15</v>
      </c>
    </row>
    <row r="403">
      <c r="A403" s="4">
        <f>IFERROR(__xludf.DUMMYFUNCTION("""COMPUTED_VALUE"""),45525.64583333333)</f>
        <v>45525.64583</v>
      </c>
      <c r="B403" s="5">
        <f>IFERROR(__xludf.DUMMYFUNCTION("""COMPUTED_VALUE"""),4900.8)</f>
        <v>4900.8</v>
      </c>
    </row>
    <row r="404">
      <c r="A404" s="4">
        <f>IFERROR(__xludf.DUMMYFUNCTION("""COMPUTED_VALUE"""),45526.64583333333)</f>
        <v>45526.64583</v>
      </c>
      <c r="B404" s="5">
        <f>IFERROR(__xludf.DUMMYFUNCTION("""COMPUTED_VALUE"""),4911.45)</f>
        <v>4911.45</v>
      </c>
    </row>
    <row r="405">
      <c r="A405" s="4">
        <f>IFERROR(__xludf.DUMMYFUNCTION("""COMPUTED_VALUE"""),45527.64583333333)</f>
        <v>45527.64583</v>
      </c>
      <c r="B405" s="5">
        <f>IFERROR(__xludf.DUMMYFUNCTION("""COMPUTED_VALUE"""),4855.95)</f>
        <v>4855.95</v>
      </c>
    </row>
    <row r="406">
      <c r="A406" s="4">
        <f>IFERROR(__xludf.DUMMYFUNCTION("""COMPUTED_VALUE"""),45530.64583333333)</f>
        <v>45530.64583</v>
      </c>
      <c r="B406" s="5">
        <f>IFERROR(__xludf.DUMMYFUNCTION("""COMPUTED_VALUE"""),4926.25)</f>
        <v>4926.25</v>
      </c>
    </row>
    <row r="407">
      <c r="A407" s="4">
        <f>IFERROR(__xludf.DUMMYFUNCTION("""COMPUTED_VALUE"""),45531.64583333333)</f>
        <v>45531.64583</v>
      </c>
      <c r="B407" s="5">
        <f>IFERROR(__xludf.DUMMYFUNCTION("""COMPUTED_VALUE"""),4902.5)</f>
        <v>4902.5</v>
      </c>
    </row>
    <row r="408">
      <c r="A408" s="4">
        <f>IFERROR(__xludf.DUMMYFUNCTION("""COMPUTED_VALUE"""),45532.64583333333)</f>
        <v>45532.64583</v>
      </c>
      <c r="B408" s="5">
        <f>IFERROR(__xludf.DUMMYFUNCTION("""COMPUTED_VALUE"""),5030.7)</f>
        <v>5030.7</v>
      </c>
    </row>
    <row r="409">
      <c r="A409" s="4">
        <f>IFERROR(__xludf.DUMMYFUNCTION("""COMPUTED_VALUE"""),45533.64583333333)</f>
        <v>45533.64583</v>
      </c>
      <c r="B409" s="5">
        <f>IFERROR(__xludf.DUMMYFUNCTION("""COMPUTED_VALUE"""),5012.55)</f>
        <v>5012.55</v>
      </c>
    </row>
    <row r="410">
      <c r="A410" s="4">
        <f>IFERROR(__xludf.DUMMYFUNCTION("""COMPUTED_VALUE"""),45534.64583333333)</f>
        <v>45534.64583</v>
      </c>
      <c r="B410" s="5">
        <f>IFERROR(__xludf.DUMMYFUNCTION("""COMPUTED_VALUE"""),5093.9)</f>
        <v>5093.9</v>
      </c>
    </row>
    <row r="411">
      <c r="A411" s="4">
        <f>IFERROR(__xludf.DUMMYFUNCTION("""COMPUTED_VALUE"""),45537.64583333333)</f>
        <v>45537.64583</v>
      </c>
      <c r="B411" s="5">
        <f>IFERROR(__xludf.DUMMYFUNCTION("""COMPUTED_VALUE"""),5036.85)</f>
        <v>5036.85</v>
      </c>
    </row>
    <row r="412">
      <c r="A412" s="4">
        <f>IFERROR(__xludf.DUMMYFUNCTION("""COMPUTED_VALUE"""),45538.64583333333)</f>
        <v>45538.64583</v>
      </c>
      <c r="B412" s="5">
        <f>IFERROR(__xludf.DUMMYFUNCTION("""COMPUTED_VALUE"""),5066.0)</f>
        <v>5066</v>
      </c>
    </row>
    <row r="413">
      <c r="A413" s="4">
        <f>IFERROR(__xludf.DUMMYFUNCTION("""COMPUTED_VALUE"""),45539.64583333333)</f>
        <v>45539.64583</v>
      </c>
      <c r="B413" s="5">
        <f>IFERROR(__xludf.DUMMYFUNCTION("""COMPUTED_VALUE"""),5096.6)</f>
        <v>5096.6</v>
      </c>
    </row>
    <row r="414">
      <c r="A414" s="4">
        <f>IFERROR(__xludf.DUMMYFUNCTION("""COMPUTED_VALUE"""),45540.64583333333)</f>
        <v>45540.64583</v>
      </c>
      <c r="B414" s="5">
        <f>IFERROR(__xludf.DUMMYFUNCTION("""COMPUTED_VALUE"""),5120.9)</f>
        <v>5120.9</v>
      </c>
    </row>
    <row r="415">
      <c r="A415" s="4">
        <f>IFERROR(__xludf.DUMMYFUNCTION("""COMPUTED_VALUE"""),45541.64583333333)</f>
        <v>45541.64583</v>
      </c>
      <c r="B415" s="5">
        <f>IFERROR(__xludf.DUMMYFUNCTION("""COMPUTED_VALUE"""),5137.8)</f>
        <v>5137.8</v>
      </c>
    </row>
    <row r="416">
      <c r="A416" s="4">
        <f>IFERROR(__xludf.DUMMYFUNCTION("""COMPUTED_VALUE"""),45544.64583333333)</f>
        <v>45544.64583</v>
      </c>
      <c r="B416" s="5">
        <f>IFERROR(__xludf.DUMMYFUNCTION("""COMPUTED_VALUE"""),5173.5)</f>
        <v>5173.5</v>
      </c>
    </row>
    <row r="417">
      <c r="A417" s="4">
        <f>IFERROR(__xludf.DUMMYFUNCTION("""COMPUTED_VALUE"""),45545.64583333333)</f>
        <v>45545.64583</v>
      </c>
      <c r="B417" s="5">
        <f>IFERROR(__xludf.DUMMYFUNCTION("""COMPUTED_VALUE"""),5426.45)</f>
        <v>5426.45</v>
      </c>
    </row>
    <row r="418">
      <c r="A418" s="4">
        <f>IFERROR(__xludf.DUMMYFUNCTION("""COMPUTED_VALUE"""),45546.64583333333)</f>
        <v>45546.64583</v>
      </c>
      <c r="B418" s="5">
        <f>IFERROR(__xludf.DUMMYFUNCTION("""COMPUTED_VALUE"""),5439.3)</f>
        <v>5439.3</v>
      </c>
    </row>
    <row r="419">
      <c r="A419" s="4">
        <f>IFERROR(__xludf.DUMMYFUNCTION("""COMPUTED_VALUE"""),45547.64583333333)</f>
        <v>45547.64583</v>
      </c>
      <c r="B419" s="5">
        <f>IFERROR(__xludf.DUMMYFUNCTION("""COMPUTED_VALUE"""),5482.8)</f>
        <v>5482.8</v>
      </c>
    </row>
    <row r="420">
      <c r="A420" s="4">
        <f>IFERROR(__xludf.DUMMYFUNCTION("""COMPUTED_VALUE"""),45548.64583333333)</f>
        <v>45548.64583</v>
      </c>
      <c r="B420" s="5">
        <f>IFERROR(__xludf.DUMMYFUNCTION("""COMPUTED_VALUE"""),5498.65)</f>
        <v>5498.65</v>
      </c>
    </row>
    <row r="421">
      <c r="A421" s="4">
        <f>IFERROR(__xludf.DUMMYFUNCTION("""COMPUTED_VALUE"""),45551.64583333333)</f>
        <v>45551.64583</v>
      </c>
      <c r="B421" s="5">
        <f>IFERROR(__xludf.DUMMYFUNCTION("""COMPUTED_VALUE"""),5479.35)</f>
        <v>5479.35</v>
      </c>
    </row>
    <row r="422">
      <c r="A422" s="4">
        <f>IFERROR(__xludf.DUMMYFUNCTION("""COMPUTED_VALUE"""),45552.64583333333)</f>
        <v>45552.64583</v>
      </c>
      <c r="B422" s="5">
        <f>IFERROR(__xludf.DUMMYFUNCTION("""COMPUTED_VALUE"""),5452.2)</f>
        <v>5452.2</v>
      </c>
    </row>
    <row r="423">
      <c r="A423" s="4">
        <f>IFERROR(__xludf.DUMMYFUNCTION("""COMPUTED_VALUE"""),45553.64583333333)</f>
        <v>45553.64583</v>
      </c>
      <c r="B423" s="5">
        <f>IFERROR(__xludf.DUMMYFUNCTION("""COMPUTED_VALUE"""),5469.15)</f>
        <v>5469.15</v>
      </c>
    </row>
    <row r="424">
      <c r="A424" s="4">
        <f>IFERROR(__xludf.DUMMYFUNCTION("""COMPUTED_VALUE"""),45554.64583333333)</f>
        <v>45554.64583</v>
      </c>
      <c r="B424" s="5">
        <f>IFERROR(__xludf.DUMMYFUNCTION("""COMPUTED_VALUE"""),5429.2)</f>
        <v>5429.2</v>
      </c>
    </row>
    <row r="425">
      <c r="A425" s="4">
        <f>IFERROR(__xludf.DUMMYFUNCTION("""COMPUTED_VALUE"""),45555.64583333333)</f>
        <v>45555.64583</v>
      </c>
      <c r="B425" s="5">
        <f>IFERROR(__xludf.DUMMYFUNCTION("""COMPUTED_VALUE"""),5450.75)</f>
        <v>5450.75</v>
      </c>
    </row>
    <row r="426">
      <c r="A426" s="4">
        <f>IFERROR(__xludf.DUMMYFUNCTION("""COMPUTED_VALUE"""),45558.64583333333)</f>
        <v>45558.64583</v>
      </c>
      <c r="B426" s="5">
        <f>IFERROR(__xludf.DUMMYFUNCTION("""COMPUTED_VALUE"""),5372.85)</f>
        <v>5372.85</v>
      </c>
    </row>
    <row r="427">
      <c r="A427" s="4">
        <f>IFERROR(__xludf.DUMMYFUNCTION("""COMPUTED_VALUE"""),45559.64583333333)</f>
        <v>45559.64583</v>
      </c>
      <c r="B427" s="5">
        <f>IFERROR(__xludf.DUMMYFUNCTION("""COMPUTED_VALUE"""),5375.8)</f>
        <v>5375.8</v>
      </c>
    </row>
    <row r="428">
      <c r="A428" s="4">
        <f>IFERROR(__xludf.DUMMYFUNCTION("""COMPUTED_VALUE"""),45560.64583333333)</f>
        <v>45560.64583</v>
      </c>
      <c r="B428" s="5">
        <f>IFERROR(__xludf.DUMMYFUNCTION("""COMPUTED_VALUE"""),5394.3)</f>
        <v>5394.3</v>
      </c>
    </row>
    <row r="429">
      <c r="A429" s="4">
        <f>IFERROR(__xludf.DUMMYFUNCTION("""COMPUTED_VALUE"""),45561.64583333333)</f>
        <v>45561.64583</v>
      </c>
      <c r="B429" s="5">
        <f>IFERROR(__xludf.DUMMYFUNCTION("""COMPUTED_VALUE"""),5379.3)</f>
        <v>5379.3</v>
      </c>
    </row>
    <row r="430">
      <c r="A430" s="4">
        <f>IFERROR(__xludf.DUMMYFUNCTION("""COMPUTED_VALUE"""),45562.64583333333)</f>
        <v>45562.64583</v>
      </c>
      <c r="B430" s="5">
        <f>IFERROR(__xludf.DUMMYFUNCTION("""COMPUTED_VALUE"""),5457.9)</f>
        <v>5457.9</v>
      </c>
    </row>
    <row r="431">
      <c r="A431" s="4">
        <f>IFERROR(__xludf.DUMMYFUNCTION("""COMPUTED_VALUE"""),45565.64583333333)</f>
        <v>45565.64583</v>
      </c>
      <c r="B431" s="5">
        <f>IFERROR(__xludf.DUMMYFUNCTION("""COMPUTED_VALUE"""),5443.35)</f>
        <v>5443.35</v>
      </c>
    </row>
    <row r="432">
      <c r="A432" s="4">
        <f>IFERROR(__xludf.DUMMYFUNCTION("""COMPUTED_VALUE"""),45566.64583333333)</f>
        <v>45566.64583</v>
      </c>
      <c r="B432" s="5">
        <f>IFERROR(__xludf.DUMMYFUNCTION("""COMPUTED_VALUE"""),5423.8)</f>
        <v>5423.8</v>
      </c>
    </row>
    <row r="433">
      <c r="A433" s="4">
        <f>IFERROR(__xludf.DUMMYFUNCTION("""COMPUTED_VALUE"""),45568.64583333333)</f>
        <v>45568.64583</v>
      </c>
      <c r="B433" s="5">
        <f>IFERROR(__xludf.DUMMYFUNCTION("""COMPUTED_VALUE"""),5430.3)</f>
        <v>5430.3</v>
      </c>
    </row>
    <row r="434">
      <c r="A434" s="4">
        <f>IFERROR(__xludf.DUMMYFUNCTION("""COMPUTED_VALUE"""),45569.64583333333)</f>
        <v>45569.64583</v>
      </c>
      <c r="B434" s="5">
        <f>IFERROR(__xludf.DUMMYFUNCTION("""COMPUTED_VALUE"""),5425.55)</f>
        <v>5425.55</v>
      </c>
    </row>
    <row r="435">
      <c r="A435" s="4">
        <f>IFERROR(__xludf.DUMMYFUNCTION("""COMPUTED_VALUE"""),45572.64583333333)</f>
        <v>45572.64583</v>
      </c>
      <c r="B435" s="5">
        <f>IFERROR(__xludf.DUMMYFUNCTION("""COMPUTED_VALUE"""),5404.35)</f>
        <v>5404.35</v>
      </c>
    </row>
    <row r="436">
      <c r="A436" s="4">
        <f>IFERROR(__xludf.DUMMYFUNCTION("""COMPUTED_VALUE"""),45573.64583333333)</f>
        <v>45573.64583</v>
      </c>
      <c r="B436" s="5">
        <f>IFERROR(__xludf.DUMMYFUNCTION("""COMPUTED_VALUE"""),5547.05)</f>
        <v>5547.05</v>
      </c>
    </row>
    <row r="437">
      <c r="A437" s="4">
        <f>IFERROR(__xludf.DUMMYFUNCTION("""COMPUTED_VALUE"""),45574.64583333333)</f>
        <v>45574.64583</v>
      </c>
      <c r="B437" s="5">
        <f>IFERROR(__xludf.DUMMYFUNCTION("""COMPUTED_VALUE"""),5989.75)</f>
        <v>5989.75</v>
      </c>
    </row>
    <row r="438">
      <c r="A438" s="4">
        <f>IFERROR(__xludf.DUMMYFUNCTION("""COMPUTED_VALUE"""),45575.64583333333)</f>
        <v>45575.64583</v>
      </c>
      <c r="B438" s="5">
        <f>IFERROR(__xludf.DUMMYFUNCTION("""COMPUTED_VALUE"""),5942.15)</f>
        <v>5942.15</v>
      </c>
    </row>
    <row r="439">
      <c r="A439" s="4">
        <f>IFERROR(__xludf.DUMMYFUNCTION("""COMPUTED_VALUE"""),45576.64583333333)</f>
        <v>45576.64583</v>
      </c>
      <c r="B439" s="5">
        <f>IFERROR(__xludf.DUMMYFUNCTION("""COMPUTED_VALUE"""),6142.25)</f>
        <v>6142.25</v>
      </c>
    </row>
    <row r="440">
      <c r="A440" s="4">
        <f>IFERROR(__xludf.DUMMYFUNCTION("""COMPUTED_VALUE"""),45579.64583333333)</f>
        <v>45579.64583</v>
      </c>
      <c r="B440" s="5">
        <f>IFERROR(__xludf.DUMMYFUNCTION("""COMPUTED_VALUE"""),6214.85)</f>
        <v>6214.85</v>
      </c>
    </row>
    <row r="441">
      <c r="A441" s="4">
        <f>IFERROR(__xludf.DUMMYFUNCTION("""COMPUTED_VALUE"""),45580.64583333333)</f>
        <v>45580.64583</v>
      </c>
      <c r="B441" s="5">
        <f>IFERROR(__xludf.DUMMYFUNCTION("""COMPUTED_VALUE"""),6106.7)</f>
        <v>6106.7</v>
      </c>
    </row>
    <row r="442">
      <c r="A442" s="4">
        <f>IFERROR(__xludf.DUMMYFUNCTION("""COMPUTED_VALUE"""),45581.64583333333)</f>
        <v>45581.64583</v>
      </c>
      <c r="B442" s="5">
        <f>IFERROR(__xludf.DUMMYFUNCTION("""COMPUTED_VALUE"""),6123.65)</f>
        <v>6123.65</v>
      </c>
    </row>
    <row r="443">
      <c r="A443" s="4">
        <f>IFERROR(__xludf.DUMMYFUNCTION("""COMPUTED_VALUE"""),45582.64583333333)</f>
        <v>45582.64583</v>
      </c>
      <c r="B443" s="5">
        <f>IFERROR(__xludf.DUMMYFUNCTION("""COMPUTED_VALUE"""),6077.4)</f>
        <v>6077.4</v>
      </c>
    </row>
    <row r="444">
      <c r="A444" s="4">
        <f>IFERROR(__xludf.DUMMYFUNCTION("""COMPUTED_VALUE"""),45583.64583333333)</f>
        <v>45583.64583</v>
      </c>
      <c r="B444" s="5">
        <f>IFERROR(__xludf.DUMMYFUNCTION("""COMPUTED_VALUE"""),6022.25)</f>
        <v>6022.25</v>
      </c>
    </row>
    <row r="445">
      <c r="A445" s="4">
        <f>IFERROR(__xludf.DUMMYFUNCTION("""COMPUTED_VALUE"""),45586.64583333333)</f>
        <v>45586.64583</v>
      </c>
      <c r="B445" s="5">
        <f>IFERROR(__xludf.DUMMYFUNCTION("""COMPUTED_VALUE"""),5925.0)</f>
        <v>5925</v>
      </c>
    </row>
    <row r="446">
      <c r="A446" s="4">
        <f>IFERROR(__xludf.DUMMYFUNCTION("""COMPUTED_VALUE"""),45587.64583333333)</f>
        <v>45587.64583</v>
      </c>
      <c r="B446" s="5">
        <f>IFERROR(__xludf.DUMMYFUNCTION("""COMPUTED_VALUE"""),5817.95)</f>
        <v>5817.95</v>
      </c>
    </row>
    <row r="447">
      <c r="A447" s="4">
        <f>IFERROR(__xludf.DUMMYFUNCTION("""COMPUTED_VALUE"""),45588.64583333333)</f>
        <v>45588.64583</v>
      </c>
      <c r="B447" s="5">
        <f>IFERROR(__xludf.DUMMYFUNCTION("""COMPUTED_VALUE"""),5727.6)</f>
        <v>5727.6</v>
      </c>
    </row>
    <row r="448">
      <c r="A448" s="4">
        <f>IFERROR(__xludf.DUMMYFUNCTION("""COMPUTED_VALUE"""),45589.64583333333)</f>
        <v>45589.64583</v>
      </c>
      <c r="B448" s="5">
        <f>IFERROR(__xludf.DUMMYFUNCTION("""COMPUTED_VALUE"""),5736.65)</f>
        <v>5736.65</v>
      </c>
    </row>
    <row r="449">
      <c r="A449" s="4">
        <f>IFERROR(__xludf.DUMMYFUNCTION("""COMPUTED_VALUE"""),45590.64583333333)</f>
        <v>45590.64583</v>
      </c>
      <c r="B449" s="5">
        <f>IFERROR(__xludf.DUMMYFUNCTION("""COMPUTED_VALUE"""),5780.75)</f>
        <v>5780.75</v>
      </c>
    </row>
    <row r="450">
      <c r="A450" s="4">
        <f>IFERROR(__xludf.DUMMYFUNCTION("""COMPUTED_VALUE"""),45593.64583333333)</f>
        <v>45593.64583</v>
      </c>
      <c r="B450" s="5">
        <f>IFERROR(__xludf.DUMMYFUNCTION("""COMPUTED_VALUE"""),5814.4)</f>
        <v>5814.4</v>
      </c>
    </row>
    <row r="451">
      <c r="A451" s="4">
        <f>IFERROR(__xludf.DUMMYFUNCTION("""COMPUTED_VALUE"""),45594.64583333333)</f>
        <v>45594.64583</v>
      </c>
      <c r="B451" s="5">
        <f>IFERROR(__xludf.DUMMYFUNCTION("""COMPUTED_VALUE"""),5803.35)</f>
        <v>5803.35</v>
      </c>
    </row>
    <row r="452">
      <c r="A452" s="4">
        <f>IFERROR(__xludf.DUMMYFUNCTION("""COMPUTED_VALUE"""),45595.64583333333)</f>
        <v>45595.64583</v>
      </c>
      <c r="B452" s="5">
        <f>IFERROR(__xludf.DUMMYFUNCTION("""COMPUTED_VALUE"""),5886.6)</f>
        <v>5886.6</v>
      </c>
    </row>
    <row r="453">
      <c r="A453" s="4">
        <f>IFERROR(__xludf.DUMMYFUNCTION("""COMPUTED_VALUE"""),45596.64583333333)</f>
        <v>45596.64583</v>
      </c>
      <c r="B453" s="5">
        <f>IFERROR(__xludf.DUMMYFUNCTION("""COMPUTED_VALUE"""),5889.65)</f>
        <v>5889.65</v>
      </c>
    </row>
    <row r="454">
      <c r="A454" s="4">
        <f>IFERROR(__xludf.DUMMYFUNCTION("""COMPUTED_VALUE"""),45600.64583333333)</f>
        <v>45600.64583</v>
      </c>
      <c r="B454" s="5">
        <f>IFERROR(__xludf.DUMMYFUNCTION("""COMPUTED_VALUE"""),5901.75)</f>
        <v>5901.75</v>
      </c>
    </row>
    <row r="455">
      <c r="A455" s="4">
        <f>IFERROR(__xludf.DUMMYFUNCTION("""COMPUTED_VALUE"""),45601.64583333333)</f>
        <v>45601.64583</v>
      </c>
      <c r="B455" s="5">
        <f>IFERROR(__xludf.DUMMYFUNCTION("""COMPUTED_VALUE"""),5811.25)</f>
        <v>5811.25</v>
      </c>
    </row>
    <row r="456">
      <c r="A456" s="4">
        <f>IFERROR(__xludf.DUMMYFUNCTION("""COMPUTED_VALUE"""),45602.64583333333)</f>
        <v>45602.64583</v>
      </c>
      <c r="B456" s="5">
        <f>IFERROR(__xludf.DUMMYFUNCTION("""COMPUTED_VALUE"""),5954.15)</f>
        <v>5954.15</v>
      </c>
    </row>
    <row r="457">
      <c r="A457" s="4">
        <f>IFERROR(__xludf.DUMMYFUNCTION("""COMPUTED_VALUE"""),45603.64583333333)</f>
        <v>45603.64583</v>
      </c>
      <c r="B457" s="5">
        <f>IFERROR(__xludf.DUMMYFUNCTION("""COMPUTED_VALUE"""),5959.95)</f>
        <v>5959.95</v>
      </c>
    </row>
    <row r="458">
      <c r="A458" s="4">
        <f>IFERROR(__xludf.DUMMYFUNCTION("""COMPUTED_VALUE"""),45604.64583333333)</f>
        <v>45604.64583</v>
      </c>
      <c r="B458" s="5">
        <f>IFERROR(__xludf.DUMMYFUNCTION("""COMPUTED_VALUE"""),5949.85)</f>
        <v>5949.85</v>
      </c>
    </row>
    <row r="459">
      <c r="A459" s="4">
        <f>IFERROR(__xludf.DUMMYFUNCTION("""COMPUTED_VALUE"""),45607.64583333333)</f>
        <v>45607.64583</v>
      </c>
      <c r="B459" s="5">
        <f>IFERROR(__xludf.DUMMYFUNCTION("""COMPUTED_VALUE"""),5899.95)</f>
        <v>5899.95</v>
      </c>
    </row>
    <row r="460">
      <c r="A460" s="4">
        <f>IFERROR(__xludf.DUMMYFUNCTION("""COMPUTED_VALUE"""),45608.64583333333)</f>
        <v>45608.64583</v>
      </c>
      <c r="B460" s="5">
        <f>IFERROR(__xludf.DUMMYFUNCTION("""COMPUTED_VALUE"""),5810.7)</f>
        <v>5810.7</v>
      </c>
    </row>
    <row r="461">
      <c r="A461" s="4">
        <f>IFERROR(__xludf.DUMMYFUNCTION("""COMPUTED_VALUE"""),45609.64583333333)</f>
        <v>45609.64583</v>
      </c>
      <c r="B461" s="5">
        <f>IFERROR(__xludf.DUMMYFUNCTION("""COMPUTED_VALUE"""),5770.1)</f>
        <v>5770.1</v>
      </c>
    </row>
    <row r="462">
      <c r="A462" s="4">
        <f>IFERROR(__xludf.DUMMYFUNCTION("""COMPUTED_VALUE"""),45610.64583333333)</f>
        <v>45610.64583</v>
      </c>
      <c r="B462" s="5">
        <f>IFERROR(__xludf.DUMMYFUNCTION("""COMPUTED_VALUE"""),5750.1)</f>
        <v>5750.1</v>
      </c>
    </row>
    <row r="463">
      <c r="A463" s="4">
        <f>IFERROR(__xludf.DUMMYFUNCTION("""COMPUTED_VALUE"""),45614.64583333333)</f>
        <v>45614.64583</v>
      </c>
      <c r="B463" s="5">
        <f>IFERROR(__xludf.DUMMYFUNCTION("""COMPUTED_VALUE"""),5766.65)</f>
        <v>5766.65</v>
      </c>
    </row>
    <row r="464">
      <c r="A464" s="4">
        <f>IFERROR(__xludf.DUMMYFUNCTION("""COMPUTED_VALUE"""),45615.64583333333)</f>
        <v>45615.64583</v>
      </c>
      <c r="B464" s="5">
        <f>IFERROR(__xludf.DUMMYFUNCTION("""COMPUTED_VALUE"""),5900.85)</f>
        <v>5900.85</v>
      </c>
    </row>
    <row r="465">
      <c r="A465" s="4">
        <f>IFERROR(__xludf.DUMMYFUNCTION("""COMPUTED_VALUE"""),45617.64583333333)</f>
        <v>45617.64583</v>
      </c>
      <c r="B465" s="5">
        <f>IFERROR(__xludf.DUMMYFUNCTION("""COMPUTED_VALUE"""),5977.1)</f>
        <v>5977.1</v>
      </c>
    </row>
    <row r="466">
      <c r="A466" s="4">
        <f>IFERROR(__xludf.DUMMYFUNCTION("""COMPUTED_VALUE"""),45618.64583333333)</f>
        <v>45618.64583</v>
      </c>
      <c r="B466" s="5">
        <f>IFERROR(__xludf.DUMMYFUNCTION("""COMPUTED_VALUE"""),5998.35)</f>
        <v>5998.35</v>
      </c>
    </row>
    <row r="467">
      <c r="A467" s="4">
        <f>IFERROR(__xludf.DUMMYFUNCTION("""COMPUTED_VALUE"""),45621.64583333333)</f>
        <v>45621.64583</v>
      </c>
      <c r="B467" s="5">
        <f>IFERROR(__xludf.DUMMYFUNCTION("""COMPUTED_VALUE"""),6138.45)</f>
        <v>6138.45</v>
      </c>
    </row>
    <row r="468">
      <c r="A468" s="4">
        <f>IFERROR(__xludf.DUMMYFUNCTION("""COMPUTED_VALUE"""),45622.64583333333)</f>
        <v>45622.64583</v>
      </c>
      <c r="B468" s="5">
        <f>IFERROR(__xludf.DUMMYFUNCTION("""COMPUTED_VALUE"""),6072.5)</f>
        <v>6072.5</v>
      </c>
    </row>
    <row r="469">
      <c r="A469" s="4">
        <f>IFERROR(__xludf.DUMMYFUNCTION("""COMPUTED_VALUE"""),45623.64583333333)</f>
        <v>45623.64583</v>
      </c>
      <c r="B469" s="5">
        <f>IFERROR(__xludf.DUMMYFUNCTION("""COMPUTED_VALUE"""),5999.2)</f>
        <v>5999.2</v>
      </c>
    </row>
    <row r="470">
      <c r="A470" s="4">
        <f>IFERROR(__xludf.DUMMYFUNCTION("""COMPUTED_VALUE"""),45624.64583333333)</f>
        <v>45624.64583</v>
      </c>
      <c r="B470" s="5">
        <f>IFERROR(__xludf.DUMMYFUNCTION("""COMPUTED_VALUE"""),5951.8)</f>
        <v>5951.8</v>
      </c>
    </row>
    <row r="471">
      <c r="A471" s="4">
        <f>IFERROR(__xludf.DUMMYFUNCTION("""COMPUTED_VALUE"""),45625.64583333333)</f>
        <v>45625.64583</v>
      </c>
      <c r="B471" s="5">
        <f>IFERROR(__xludf.DUMMYFUNCTION("""COMPUTED_VALUE"""),6172.7)</f>
        <v>6172.7</v>
      </c>
    </row>
    <row r="472">
      <c r="A472" s="4">
        <f>IFERROR(__xludf.DUMMYFUNCTION("""COMPUTED_VALUE"""),45628.64583333333)</f>
        <v>45628.64583</v>
      </c>
      <c r="B472" s="5">
        <f>IFERROR(__xludf.DUMMYFUNCTION("""COMPUTED_VALUE"""),6255.35)</f>
        <v>6255.35</v>
      </c>
    </row>
    <row r="473">
      <c r="A473" s="4">
        <f>IFERROR(__xludf.DUMMYFUNCTION("""COMPUTED_VALUE"""),45629.64583333333)</f>
        <v>45629.64583</v>
      </c>
      <c r="B473" s="5">
        <f>IFERROR(__xludf.DUMMYFUNCTION("""COMPUTED_VALUE"""),6210.55)</f>
        <v>6210.55</v>
      </c>
    </row>
    <row r="474">
      <c r="A474" s="4">
        <f>IFERROR(__xludf.DUMMYFUNCTION("""COMPUTED_VALUE"""),45630.64583333333)</f>
        <v>45630.64583</v>
      </c>
      <c r="B474" s="5">
        <f>IFERROR(__xludf.DUMMYFUNCTION("""COMPUTED_VALUE"""),6256.5)</f>
        <v>6256.5</v>
      </c>
    </row>
    <row r="475">
      <c r="A475" s="4">
        <f>IFERROR(__xludf.DUMMYFUNCTION("""COMPUTED_VALUE"""),45631.64583333333)</f>
        <v>45631.64583</v>
      </c>
      <c r="B475" s="5">
        <f>IFERROR(__xludf.DUMMYFUNCTION("""COMPUTED_VALUE"""),6096.2)</f>
        <v>6096.2</v>
      </c>
    </row>
    <row r="476">
      <c r="A476" s="4">
        <f>IFERROR(__xludf.DUMMYFUNCTION("""COMPUTED_VALUE"""),45632.64583333333)</f>
        <v>45632.64583</v>
      </c>
      <c r="B476" s="5">
        <f>IFERROR(__xludf.DUMMYFUNCTION("""COMPUTED_VALUE"""),6130.75)</f>
        <v>6130.75</v>
      </c>
    </row>
    <row r="477">
      <c r="A477" s="4">
        <f>IFERROR(__xludf.DUMMYFUNCTION("""COMPUTED_VALUE"""),45635.64583333333)</f>
        <v>45635.64583</v>
      </c>
      <c r="B477" s="5">
        <f>IFERROR(__xludf.DUMMYFUNCTION("""COMPUTED_VALUE"""),5959.65)</f>
        <v>5959.65</v>
      </c>
    </row>
    <row r="478">
      <c r="A478" s="4">
        <f>IFERROR(__xludf.DUMMYFUNCTION("""COMPUTED_VALUE"""),45636.64583333333)</f>
        <v>45636.64583</v>
      </c>
      <c r="B478" s="5">
        <f>IFERROR(__xludf.DUMMYFUNCTION("""COMPUTED_VALUE"""),5932.6)</f>
        <v>5932.6</v>
      </c>
    </row>
    <row r="479">
      <c r="A479" s="4">
        <f>IFERROR(__xludf.DUMMYFUNCTION("""COMPUTED_VALUE"""),45637.64583333333)</f>
        <v>45637.64583</v>
      </c>
      <c r="B479" s="5">
        <f>IFERROR(__xludf.DUMMYFUNCTION("""COMPUTED_VALUE"""),5927.95)</f>
        <v>5927.95</v>
      </c>
    </row>
    <row r="480">
      <c r="A480" s="4">
        <f>IFERROR(__xludf.DUMMYFUNCTION("""COMPUTED_VALUE"""),45638.64583333333)</f>
        <v>45638.64583</v>
      </c>
      <c r="B480" s="5">
        <f>IFERROR(__xludf.DUMMYFUNCTION("""COMPUTED_VALUE"""),5951.7)</f>
        <v>5951.7</v>
      </c>
    </row>
    <row r="481">
      <c r="A481" s="4">
        <f>IFERROR(__xludf.DUMMYFUNCTION("""COMPUTED_VALUE"""),45639.64583333333)</f>
        <v>45639.64583</v>
      </c>
      <c r="B481" s="5">
        <f>IFERROR(__xludf.DUMMYFUNCTION("""COMPUTED_VALUE"""),5876.7)</f>
        <v>5876.7</v>
      </c>
    </row>
    <row r="482">
      <c r="A482" s="4">
        <f>IFERROR(__xludf.DUMMYFUNCTION("""COMPUTED_VALUE"""),45642.64583333333)</f>
        <v>45642.64583</v>
      </c>
      <c r="B482" s="5">
        <f>IFERROR(__xludf.DUMMYFUNCTION("""COMPUTED_VALUE"""),5856.45)</f>
        <v>5856.45</v>
      </c>
    </row>
    <row r="483">
      <c r="A483" s="4">
        <f>IFERROR(__xludf.DUMMYFUNCTION("""COMPUTED_VALUE"""),45643.64583333333)</f>
        <v>45643.64583</v>
      </c>
      <c r="B483" s="5">
        <f>IFERROR(__xludf.DUMMYFUNCTION("""COMPUTED_VALUE"""),5847.4)</f>
        <v>5847.4</v>
      </c>
    </row>
    <row r="484">
      <c r="A484" s="4">
        <f>IFERROR(__xludf.DUMMYFUNCTION("""COMPUTED_VALUE"""),45644.64583333333)</f>
        <v>45644.64583</v>
      </c>
      <c r="B484" s="5">
        <f>IFERROR(__xludf.DUMMYFUNCTION("""COMPUTED_VALUE"""),5849.75)</f>
        <v>5849.75</v>
      </c>
    </row>
    <row r="485">
      <c r="A485" s="4">
        <f>IFERROR(__xludf.DUMMYFUNCTION("""COMPUTED_VALUE"""),45645.64583333333)</f>
        <v>45645.64583</v>
      </c>
      <c r="B485" s="5">
        <f>IFERROR(__xludf.DUMMYFUNCTION("""COMPUTED_VALUE"""),5820.75)</f>
        <v>5820.75</v>
      </c>
    </row>
    <row r="486">
      <c r="A486" s="4">
        <f>IFERROR(__xludf.DUMMYFUNCTION("""COMPUTED_VALUE"""),45646.64583333333)</f>
        <v>45646.64583</v>
      </c>
      <c r="B486" s="5">
        <f>IFERROR(__xludf.DUMMYFUNCTION("""COMPUTED_VALUE"""),5846.75)</f>
        <v>5846.75</v>
      </c>
    </row>
    <row r="487">
      <c r="A487" s="4">
        <f>IFERROR(__xludf.DUMMYFUNCTION("""COMPUTED_VALUE"""),45649.64583333333)</f>
        <v>45649.64583</v>
      </c>
      <c r="B487" s="5">
        <f>IFERROR(__xludf.DUMMYFUNCTION("""COMPUTED_VALUE"""),5849.45)</f>
        <v>5849.45</v>
      </c>
    </row>
    <row r="488">
      <c r="A488" s="4">
        <f>IFERROR(__xludf.DUMMYFUNCTION("""COMPUTED_VALUE"""),45650.64583333333)</f>
        <v>45650.64583</v>
      </c>
      <c r="B488" s="5">
        <f>IFERROR(__xludf.DUMMYFUNCTION("""COMPUTED_VALUE"""),5782.35)</f>
        <v>5782.35</v>
      </c>
    </row>
    <row r="489">
      <c r="A489" s="4">
        <f>IFERROR(__xludf.DUMMYFUNCTION("""COMPUTED_VALUE"""),45652.64583333333)</f>
        <v>45652.64583</v>
      </c>
      <c r="B489" s="5">
        <f>IFERROR(__xludf.DUMMYFUNCTION("""COMPUTED_VALUE"""),5886.75)</f>
        <v>5886.75</v>
      </c>
    </row>
    <row r="490">
      <c r="A490" s="4">
        <f>IFERROR(__xludf.DUMMYFUNCTION("""COMPUTED_VALUE"""),45653.64583333333)</f>
        <v>45653.64583</v>
      </c>
      <c r="B490" s="5">
        <f>IFERROR(__xludf.DUMMYFUNCTION("""COMPUTED_VALUE"""),5881.05)</f>
        <v>5881.05</v>
      </c>
    </row>
    <row r="491">
      <c r="A491" s="4">
        <f>IFERROR(__xludf.DUMMYFUNCTION("""COMPUTED_VALUE"""),45656.64583333333)</f>
        <v>45656.64583</v>
      </c>
      <c r="B491" s="5">
        <f>IFERROR(__xludf.DUMMYFUNCTION("""COMPUTED_VALUE"""),6045.0)</f>
        <v>6045</v>
      </c>
    </row>
    <row r="492">
      <c r="A492" s="4">
        <f>IFERROR(__xludf.DUMMYFUNCTION("""COMPUTED_VALUE"""),45657.64583333333)</f>
        <v>45657.64583</v>
      </c>
      <c r="B492" s="5">
        <f>IFERROR(__xludf.DUMMYFUNCTION("""COMPUTED_VALUE"""),6098.8)</f>
        <v>6098.8</v>
      </c>
    </row>
    <row r="493">
      <c r="A493" s="4">
        <f>IFERROR(__xludf.DUMMYFUNCTION("""COMPUTED_VALUE"""),45658.64583333333)</f>
        <v>45658.64583</v>
      </c>
      <c r="B493" s="5">
        <f>IFERROR(__xludf.DUMMYFUNCTION("""COMPUTED_VALUE"""),6073.0)</f>
        <v>6073</v>
      </c>
    </row>
    <row r="494">
      <c r="A494" s="4">
        <f>IFERROR(__xludf.DUMMYFUNCTION("""COMPUTED_VALUE"""),45659.64583333333)</f>
        <v>45659.64583</v>
      </c>
      <c r="B494" s="5">
        <f>IFERROR(__xludf.DUMMYFUNCTION("""COMPUTED_VALUE"""),6144.75)</f>
        <v>6144.75</v>
      </c>
    </row>
    <row r="495">
      <c r="A495" s="4">
        <f>IFERROR(__xludf.DUMMYFUNCTION("""COMPUTED_VALUE"""),45660.64583333333)</f>
        <v>45660.64583</v>
      </c>
      <c r="B495" s="5">
        <f>IFERROR(__xludf.DUMMYFUNCTION("""COMPUTED_VALUE"""),6048.3)</f>
        <v>6048.3</v>
      </c>
    </row>
    <row r="496">
      <c r="A496" s="4">
        <f>IFERROR(__xludf.DUMMYFUNCTION("""COMPUTED_VALUE"""),45663.64583333333)</f>
        <v>45663.64583</v>
      </c>
      <c r="B496" s="5">
        <f>IFERROR(__xludf.DUMMYFUNCTION("""COMPUTED_VALUE"""),5891.65)</f>
        <v>5891.65</v>
      </c>
    </row>
    <row r="497">
      <c r="A497" s="4">
        <f>IFERROR(__xludf.DUMMYFUNCTION("""COMPUTED_VALUE"""),45664.64583333333)</f>
        <v>45664.64583</v>
      </c>
      <c r="B497" s="5">
        <f>IFERROR(__xludf.DUMMYFUNCTION("""COMPUTED_VALUE"""),5907.95)</f>
        <v>5907.95</v>
      </c>
    </row>
    <row r="498">
      <c r="A498" s="4">
        <f>IFERROR(__xludf.DUMMYFUNCTION("""COMPUTED_VALUE"""),45665.64583333333)</f>
        <v>45665.64583</v>
      </c>
      <c r="B498" s="5">
        <f>IFERROR(__xludf.DUMMYFUNCTION("""COMPUTED_VALUE"""),5868.4)</f>
        <v>5868.4</v>
      </c>
    </row>
    <row r="499">
      <c r="A499" s="4">
        <f>IFERROR(__xludf.DUMMYFUNCTION("""COMPUTED_VALUE"""),45666.64583333333)</f>
        <v>45666.64583</v>
      </c>
      <c r="B499" s="5">
        <f>IFERROR(__xludf.DUMMYFUNCTION("""COMPUTED_VALUE"""),5824.55)</f>
        <v>5824.55</v>
      </c>
    </row>
    <row r="500">
      <c r="A500" s="4">
        <f>IFERROR(__xludf.DUMMYFUNCTION("""COMPUTED_VALUE"""),45667.64583333333)</f>
        <v>45667.64583</v>
      </c>
      <c r="B500" s="5">
        <f>IFERROR(__xludf.DUMMYFUNCTION("""COMPUTED_VALUE"""),5771.35)</f>
        <v>5771.35</v>
      </c>
    </row>
    <row r="501">
      <c r="A501" s="4">
        <f>IFERROR(__xludf.DUMMYFUNCTION("""COMPUTED_VALUE"""),45670.64583333333)</f>
        <v>45670.64583</v>
      </c>
      <c r="B501" s="5">
        <f>IFERROR(__xludf.DUMMYFUNCTION("""COMPUTED_VALUE"""),5732.5)</f>
        <v>5732.5</v>
      </c>
    </row>
    <row r="502">
      <c r="A502" s="4">
        <f>IFERROR(__xludf.DUMMYFUNCTION("""COMPUTED_VALUE"""),45671.64583333333)</f>
        <v>45671.64583</v>
      </c>
      <c r="B502" s="5">
        <f>IFERROR(__xludf.DUMMYFUNCTION("""COMPUTED_VALUE"""),5990.3)</f>
        <v>5990.3</v>
      </c>
    </row>
    <row r="503">
      <c r="A503" s="4">
        <f>IFERROR(__xludf.DUMMYFUNCTION("""COMPUTED_VALUE"""),45672.64583333333)</f>
        <v>45672.64583</v>
      </c>
      <c r="B503" s="5">
        <f>IFERROR(__xludf.DUMMYFUNCTION("""COMPUTED_VALUE"""),5876.85)</f>
        <v>5876.85</v>
      </c>
    </row>
    <row r="504">
      <c r="A504" s="4">
        <f>IFERROR(__xludf.DUMMYFUNCTION("""COMPUTED_VALUE"""),45673.64583333333)</f>
        <v>45673.64583</v>
      </c>
      <c r="B504" s="5">
        <f>IFERROR(__xludf.DUMMYFUNCTION("""COMPUTED_VALUE"""),5916.05)</f>
        <v>5916.05</v>
      </c>
    </row>
    <row r="505">
      <c r="A505" s="4">
        <f>IFERROR(__xludf.DUMMYFUNCTION("""COMPUTED_VALUE"""),45674.64583333333)</f>
        <v>45674.64583</v>
      </c>
      <c r="B505" s="5">
        <f>IFERROR(__xludf.DUMMYFUNCTION("""COMPUTED_VALUE"""),5916.05)</f>
        <v>5916.05</v>
      </c>
    </row>
    <row r="506">
      <c r="A506" s="4">
        <f>IFERROR(__xludf.DUMMYFUNCTION("""COMPUTED_VALUE"""),45677.64583333333)</f>
        <v>45677.64583</v>
      </c>
      <c r="B506" s="5">
        <f>IFERROR(__xludf.DUMMYFUNCTION("""COMPUTED_VALUE"""),6000.6)</f>
        <v>6000.6</v>
      </c>
    </row>
    <row r="507">
      <c r="A507" s="4">
        <f>IFERROR(__xludf.DUMMYFUNCTION("""COMPUTED_VALUE"""),45678.64583333333)</f>
        <v>45678.64583</v>
      </c>
      <c r="B507" s="5">
        <f>IFERROR(__xludf.DUMMYFUNCTION("""COMPUTED_VALUE"""),5818.9)</f>
        <v>5818.9</v>
      </c>
    </row>
    <row r="508">
      <c r="A508" s="4">
        <f>IFERROR(__xludf.DUMMYFUNCTION("""COMPUTED_VALUE"""),45679.64583333333)</f>
        <v>45679.64583</v>
      </c>
      <c r="B508" s="5">
        <f>IFERROR(__xludf.DUMMYFUNCTION("""COMPUTED_VALUE"""),5812.5)</f>
        <v>5812.5</v>
      </c>
    </row>
    <row r="509">
      <c r="A509" s="4">
        <f>IFERROR(__xludf.DUMMYFUNCTION("""COMPUTED_VALUE"""),45680.64583333333)</f>
        <v>45680.64583</v>
      </c>
      <c r="B509" s="5">
        <f>IFERROR(__xludf.DUMMYFUNCTION("""COMPUTED_VALUE"""),5850.95)</f>
        <v>5850.95</v>
      </c>
    </row>
    <row r="510">
      <c r="A510" s="4">
        <f>IFERROR(__xludf.DUMMYFUNCTION("""COMPUTED_VALUE"""),45681.64583333333)</f>
        <v>45681.64583</v>
      </c>
      <c r="B510" s="5">
        <f>IFERROR(__xludf.DUMMYFUNCTION("""COMPUTED_VALUE"""),5762.6)</f>
        <v>5762.6</v>
      </c>
    </row>
    <row r="511">
      <c r="A511" s="4">
        <f>IFERROR(__xludf.DUMMYFUNCTION("""COMPUTED_VALUE"""),45684.64583333333)</f>
        <v>45684.64583</v>
      </c>
      <c r="B511" s="5">
        <f>IFERROR(__xludf.DUMMYFUNCTION("""COMPUTED_VALUE"""),5576.75)</f>
        <v>5576.75</v>
      </c>
    </row>
    <row r="512">
      <c r="A512" s="4">
        <f>IFERROR(__xludf.DUMMYFUNCTION("""COMPUTED_VALUE"""),45685.64583333333)</f>
        <v>45685.64583</v>
      </c>
      <c r="B512" s="5">
        <f>IFERROR(__xludf.DUMMYFUNCTION("""COMPUTED_VALUE"""),5410.2)</f>
        <v>5410.2</v>
      </c>
    </row>
    <row r="513">
      <c r="A513" s="4">
        <f>IFERROR(__xludf.DUMMYFUNCTION("""COMPUTED_VALUE"""),45686.64583333333)</f>
        <v>45686.64583</v>
      </c>
      <c r="B513" s="5">
        <f>IFERROR(__xludf.DUMMYFUNCTION("""COMPUTED_VALUE"""),5620.15)</f>
        <v>5620.15</v>
      </c>
    </row>
    <row r="514">
      <c r="A514" s="4">
        <f>IFERROR(__xludf.DUMMYFUNCTION("""COMPUTED_VALUE"""),45687.64583333333)</f>
        <v>45687.64583</v>
      </c>
      <c r="B514" s="5">
        <f>IFERROR(__xludf.DUMMYFUNCTION("""COMPUTED_VALUE"""),5735.9)</f>
        <v>5735.9</v>
      </c>
    </row>
    <row r="515">
      <c r="A515" s="4">
        <f>IFERROR(__xludf.DUMMYFUNCTION("""COMPUTED_VALUE"""),45688.64583333333)</f>
        <v>45688.64583</v>
      </c>
      <c r="B515" s="5">
        <f>IFERROR(__xludf.DUMMYFUNCTION("""COMPUTED_VALUE"""),5577.7)</f>
        <v>5577.7</v>
      </c>
    </row>
    <row r="516">
      <c r="A516" s="4">
        <f>IFERROR(__xludf.DUMMYFUNCTION("""COMPUTED_VALUE"""),45691.64583333333)</f>
        <v>45691.64583</v>
      </c>
      <c r="B516" s="5">
        <f>IFERROR(__xludf.DUMMYFUNCTION("""COMPUTED_VALUE"""),5884.1)</f>
        <v>5884.1</v>
      </c>
    </row>
    <row r="517">
      <c r="A517" s="4">
        <f>IFERROR(__xludf.DUMMYFUNCTION("""COMPUTED_VALUE"""),45692.64583333333)</f>
        <v>45692.64583</v>
      </c>
      <c r="B517" s="5">
        <f>IFERROR(__xludf.DUMMYFUNCTION("""COMPUTED_VALUE"""),6096.25)</f>
        <v>6096.25</v>
      </c>
    </row>
    <row r="518">
      <c r="A518" s="4">
        <f>IFERROR(__xludf.DUMMYFUNCTION("""COMPUTED_VALUE"""),45693.64583333333)</f>
        <v>45693.64583</v>
      </c>
      <c r="B518" s="5">
        <f>IFERROR(__xludf.DUMMYFUNCTION("""COMPUTED_VALUE"""),6123.5)</f>
        <v>6123.5</v>
      </c>
    </row>
    <row r="519">
      <c r="A519" s="4">
        <f>IFERROR(__xludf.DUMMYFUNCTION("""COMPUTED_VALUE"""),45694.64583333333)</f>
        <v>45694.64583</v>
      </c>
      <c r="B519" s="5">
        <f>IFERROR(__xludf.DUMMYFUNCTION("""COMPUTED_VALUE"""),6119.7)</f>
        <v>6119.7</v>
      </c>
    </row>
    <row r="520">
      <c r="A520" s="4">
        <f>IFERROR(__xludf.DUMMYFUNCTION("""COMPUTED_VALUE"""),45695.64583333333)</f>
        <v>45695.64583</v>
      </c>
      <c r="B520" s="5">
        <f>IFERROR(__xludf.DUMMYFUNCTION("""COMPUTED_VALUE"""),6140.55)</f>
        <v>6140.55</v>
      </c>
    </row>
    <row r="521">
      <c r="A521" s="4">
        <f>IFERROR(__xludf.DUMMYFUNCTION("""COMPUTED_VALUE"""),45698.64583333333)</f>
        <v>45698.64583</v>
      </c>
      <c r="B521" s="5">
        <f>IFERROR(__xludf.DUMMYFUNCTION("""COMPUTED_VALUE"""),5938.8)</f>
        <v>5938.8</v>
      </c>
    </row>
    <row r="522">
      <c r="A522" s="4">
        <f>IFERROR(__xludf.DUMMYFUNCTION("""COMPUTED_VALUE"""),45699.64583333333)</f>
        <v>45699.64583</v>
      </c>
      <c r="B522" s="5">
        <f>IFERROR(__xludf.DUMMYFUNCTION("""COMPUTED_VALUE"""),5946.75)</f>
        <v>5946.75</v>
      </c>
    </row>
    <row r="523">
      <c r="A523" s="4">
        <f>IFERROR(__xludf.DUMMYFUNCTION("""COMPUTED_VALUE"""),45700.64583333333)</f>
        <v>45700.64583</v>
      </c>
      <c r="B523" s="5">
        <f>IFERROR(__xludf.DUMMYFUNCTION("""COMPUTED_VALUE"""),5969.85)</f>
        <v>5969.85</v>
      </c>
    </row>
    <row r="524">
      <c r="A524" s="4">
        <f>IFERROR(__xludf.DUMMYFUNCTION("""COMPUTED_VALUE"""),45701.64583333333)</f>
        <v>45701.64583</v>
      </c>
      <c r="B524" s="5">
        <f>IFERROR(__xludf.DUMMYFUNCTION("""COMPUTED_VALUE"""),6010.5)</f>
        <v>6010.5</v>
      </c>
    </row>
    <row r="525">
      <c r="A525" s="4">
        <f>IFERROR(__xludf.DUMMYFUNCTION("""COMPUTED_VALUE"""),45702.64583333333)</f>
        <v>45702.64583</v>
      </c>
      <c r="B525" s="5">
        <f>IFERROR(__xludf.DUMMYFUNCTION("""COMPUTED_VALUE"""),5843.75)</f>
        <v>5843.75</v>
      </c>
    </row>
    <row r="526">
      <c r="A526" s="4">
        <f>IFERROR(__xludf.DUMMYFUNCTION("""COMPUTED_VALUE"""),45705.64583333333)</f>
        <v>45705.64583</v>
      </c>
      <c r="B526" s="5">
        <f>IFERROR(__xludf.DUMMYFUNCTION("""COMPUTED_VALUE"""),5923.75)</f>
        <v>5923.75</v>
      </c>
    </row>
    <row r="527">
      <c r="A527" s="4">
        <f>IFERROR(__xludf.DUMMYFUNCTION("""COMPUTED_VALUE"""),45706.64583333333)</f>
        <v>45706.64583</v>
      </c>
      <c r="B527" s="5">
        <f>IFERROR(__xludf.DUMMYFUNCTION("""COMPUTED_VALUE"""),5839.7)</f>
        <v>5839.7</v>
      </c>
    </row>
    <row r="528">
      <c r="A528" s="4">
        <f>IFERROR(__xludf.DUMMYFUNCTION("""COMPUTED_VALUE"""),45707.64583333333)</f>
        <v>45707.64583</v>
      </c>
      <c r="B528" s="5">
        <f>IFERROR(__xludf.DUMMYFUNCTION("""COMPUTED_VALUE"""),5934.9)</f>
        <v>5934.9</v>
      </c>
    </row>
    <row r="529">
      <c r="A529" s="4">
        <f>IFERROR(__xludf.DUMMYFUNCTION("""COMPUTED_VALUE"""),45708.64583333333)</f>
        <v>45708.64583</v>
      </c>
      <c r="B529" s="5">
        <f>IFERROR(__xludf.DUMMYFUNCTION("""COMPUTED_VALUE"""),5978.3)</f>
        <v>5978.3</v>
      </c>
    </row>
    <row r="530">
      <c r="A530" s="4">
        <f>IFERROR(__xludf.DUMMYFUNCTION("""COMPUTED_VALUE"""),45709.64583333333)</f>
        <v>45709.64583</v>
      </c>
      <c r="B530" s="5">
        <f>IFERROR(__xludf.DUMMYFUNCTION("""COMPUTED_VALUE"""),5757.05)</f>
        <v>5757.05</v>
      </c>
    </row>
    <row r="531">
      <c r="A531" s="4">
        <f>IFERROR(__xludf.DUMMYFUNCTION("""COMPUTED_VALUE"""),45712.64583333333)</f>
        <v>45712.64583</v>
      </c>
      <c r="B531" s="5">
        <f>IFERROR(__xludf.DUMMYFUNCTION("""COMPUTED_VALUE"""),5702.55)</f>
        <v>5702.55</v>
      </c>
    </row>
    <row r="532">
      <c r="A532" s="4">
        <f>IFERROR(__xludf.DUMMYFUNCTION("""COMPUTED_VALUE"""),45713.64583333333)</f>
        <v>45713.64583</v>
      </c>
      <c r="B532" s="5">
        <f>IFERROR(__xludf.DUMMYFUNCTION("""COMPUTED_VALUE"""),5726.4)</f>
        <v>5726.4</v>
      </c>
    </row>
    <row r="533">
      <c r="A533" s="4">
        <f>IFERROR(__xludf.DUMMYFUNCTION("""COMPUTED_VALUE"""),45715.64583333333)</f>
        <v>45715.64583</v>
      </c>
      <c r="B533" s="5">
        <f>IFERROR(__xludf.DUMMYFUNCTION("""COMPUTED_VALUE"""),5615.8)</f>
        <v>5615.8</v>
      </c>
    </row>
    <row r="534">
      <c r="A534" s="4">
        <f>IFERROR(__xludf.DUMMYFUNCTION("""COMPUTED_VALUE"""),45716.64583333333)</f>
        <v>45716.64583</v>
      </c>
      <c r="B534" s="5">
        <f>IFERROR(__xludf.DUMMYFUNCTION("""COMPUTED_VALUE"""),5480.25)</f>
        <v>5480.25</v>
      </c>
    </row>
    <row r="535">
      <c r="A535" s="4">
        <f>IFERROR(__xludf.DUMMYFUNCTION("""COMPUTED_VALUE"""),45719.64583333333)</f>
        <v>45719.64583</v>
      </c>
      <c r="B535" s="5">
        <f>IFERROR(__xludf.DUMMYFUNCTION("""COMPUTED_VALUE"""),5540.25)</f>
        <v>5540.25</v>
      </c>
    </row>
    <row r="536">
      <c r="A536" s="4">
        <f>IFERROR(__xludf.DUMMYFUNCTION("""COMPUTED_VALUE"""),45720.64583333333)</f>
        <v>45720.64583</v>
      </c>
      <c r="B536" s="5">
        <f>IFERROR(__xludf.DUMMYFUNCTION("""COMPUTED_VALUE"""),5517.7)</f>
        <v>5517.7</v>
      </c>
    </row>
    <row r="537">
      <c r="A537" s="4">
        <f>IFERROR(__xludf.DUMMYFUNCTION("""COMPUTED_VALUE"""),45721.64583333333)</f>
        <v>45721.64583</v>
      </c>
      <c r="B537" s="5">
        <f>IFERROR(__xludf.DUMMYFUNCTION("""COMPUTED_VALUE"""),5516.55)</f>
        <v>5516.55</v>
      </c>
    </row>
    <row r="538">
      <c r="A538" s="4">
        <f>IFERROR(__xludf.DUMMYFUNCTION("""COMPUTED_VALUE"""),45722.64583333333)</f>
        <v>45722.64583</v>
      </c>
      <c r="B538" s="5">
        <f>IFERROR(__xludf.DUMMYFUNCTION("""COMPUTED_VALUE"""),5568.7)</f>
        <v>5568.7</v>
      </c>
    </row>
    <row r="539">
      <c r="A539" s="4">
        <f>IFERROR(__xludf.DUMMYFUNCTION("""COMPUTED_VALUE"""),45723.64583333333)</f>
        <v>45723.64583</v>
      </c>
      <c r="B539" s="5">
        <f>IFERROR(__xludf.DUMMYFUNCTION("""COMPUTED_VALUE"""),5578.75)</f>
        <v>5578.75</v>
      </c>
    </row>
    <row r="540">
      <c r="A540" s="4">
        <f>IFERROR(__xludf.DUMMYFUNCTION("""COMPUTED_VALUE"""),45726.64583333333)</f>
        <v>45726.64583</v>
      </c>
      <c r="B540" s="5">
        <f>IFERROR(__xludf.DUMMYFUNCTION("""COMPUTED_VALUE"""),5514.25)</f>
        <v>5514.25</v>
      </c>
    </row>
    <row r="541">
      <c r="A541" s="4">
        <f>IFERROR(__xludf.DUMMYFUNCTION("""COMPUTED_VALUE"""),45727.64583333333)</f>
        <v>45727.64583</v>
      </c>
      <c r="B541" s="5">
        <f>IFERROR(__xludf.DUMMYFUNCTION("""COMPUTED_VALUE"""),5546.25)</f>
        <v>5546.25</v>
      </c>
    </row>
    <row r="542">
      <c r="A542" s="4">
        <f>IFERROR(__xludf.DUMMYFUNCTION("""COMPUTED_VALUE"""),45728.64583333333)</f>
        <v>45728.64583</v>
      </c>
      <c r="B542" s="5">
        <f>IFERROR(__xludf.DUMMYFUNCTION("""COMPUTED_VALUE"""),5667.15)</f>
        <v>5667.15</v>
      </c>
    </row>
    <row r="543">
      <c r="A543" s="4">
        <f>IFERROR(__xludf.DUMMYFUNCTION("""COMPUTED_VALUE"""),45729.64583333333)</f>
        <v>45729.64583</v>
      </c>
      <c r="B543" s="5">
        <f>IFERROR(__xludf.DUMMYFUNCTION("""COMPUTED_VALUE"""),5620.45)</f>
        <v>5620.45</v>
      </c>
    </row>
    <row r="544">
      <c r="A544" s="4">
        <f>IFERROR(__xludf.DUMMYFUNCTION("""COMPUTED_VALUE"""),45734.64583333333)</f>
        <v>45734.64583</v>
      </c>
      <c r="B544" s="5">
        <f>IFERROR(__xludf.DUMMYFUNCTION("""COMPUTED_VALUE"""),5772.95)</f>
        <v>5772.95</v>
      </c>
    </row>
    <row r="545">
      <c r="A545" s="4">
        <f>IFERROR(__xludf.DUMMYFUNCTION("""COMPUTED_VALUE"""),45735.64583333333)</f>
        <v>45735.64583</v>
      </c>
      <c r="B545" s="5">
        <f>IFERROR(__xludf.DUMMYFUNCTION("""COMPUTED_VALUE"""),5818.1)</f>
        <v>5818.1</v>
      </c>
    </row>
    <row r="546">
      <c r="A546" s="4">
        <f>IFERROR(__xludf.DUMMYFUNCTION("""COMPUTED_VALUE"""),45736.64583333333)</f>
        <v>45736.64583</v>
      </c>
      <c r="B546" s="5">
        <f>IFERROR(__xludf.DUMMYFUNCTION("""COMPUTED_VALUE"""),5822.1)</f>
        <v>5822.1</v>
      </c>
    </row>
    <row r="547">
      <c r="A547" s="4">
        <f>IFERROR(__xludf.DUMMYFUNCTION("""COMPUTED_VALUE"""),45737.64583333333)</f>
        <v>45737.64583</v>
      </c>
      <c r="B547" s="5">
        <f>IFERROR(__xludf.DUMMYFUNCTION("""COMPUTED_VALUE"""),5797.35)</f>
        <v>5797.35</v>
      </c>
    </row>
    <row r="548">
      <c r="A548" s="4">
        <f>IFERROR(__xludf.DUMMYFUNCTION("""COMPUTED_VALUE"""),45740.64583333333)</f>
        <v>45740.64583</v>
      </c>
      <c r="B548" s="5">
        <f>IFERROR(__xludf.DUMMYFUNCTION("""COMPUTED_VALUE"""),5910.7)</f>
        <v>5910.7</v>
      </c>
    </row>
    <row r="549">
      <c r="A549" s="4">
        <f>IFERROR(__xludf.DUMMYFUNCTION("""COMPUTED_VALUE"""),45741.64583333333)</f>
        <v>45741.64583</v>
      </c>
      <c r="B549" s="5">
        <f>IFERROR(__xludf.DUMMYFUNCTION("""COMPUTED_VALUE"""),5840.65)</f>
        <v>5840.65</v>
      </c>
    </row>
    <row r="550">
      <c r="A550" s="4">
        <f>IFERROR(__xludf.DUMMYFUNCTION("""COMPUTED_VALUE"""),45742.64583333333)</f>
        <v>45742.64583</v>
      </c>
      <c r="B550" s="5">
        <f>IFERROR(__xludf.DUMMYFUNCTION("""COMPUTED_VALUE"""),5839.2)</f>
        <v>5839.2</v>
      </c>
    </row>
    <row r="551">
      <c r="A551" s="4">
        <f>IFERROR(__xludf.DUMMYFUNCTION("""COMPUTED_VALUE"""),45743.64583333333)</f>
        <v>45743.64583</v>
      </c>
      <c r="B551" s="5">
        <f>IFERROR(__xludf.DUMMYFUNCTION("""COMPUTED_VALUE"""),5872.65)</f>
        <v>5872.65</v>
      </c>
    </row>
    <row r="552">
      <c r="A552" s="4">
        <f>IFERROR(__xludf.DUMMYFUNCTION("""COMPUTED_VALUE"""),45744.64583333333)</f>
        <v>45744.64583</v>
      </c>
      <c r="B552" s="5">
        <f>IFERROR(__xludf.DUMMYFUNCTION("""COMPUTED_VALUE"""),5775.45)</f>
        <v>5775.45</v>
      </c>
    </row>
    <row r="553">
      <c r="A553" s="4">
        <f>IFERROR(__xludf.DUMMYFUNCTION("""COMPUTED_VALUE"""),45748.64583333333)</f>
        <v>45748.64583</v>
      </c>
      <c r="B553" s="5">
        <f>IFERROR(__xludf.DUMMYFUNCTION("""COMPUTED_VALUE"""),5549.7)</f>
        <v>5549.7</v>
      </c>
    </row>
    <row r="554">
      <c r="A554" s="4">
        <f>IFERROR(__xludf.DUMMYFUNCTION("""COMPUTED_VALUE"""),45749.64583333333)</f>
        <v>45749.64583</v>
      </c>
      <c r="B554" s="5">
        <f>IFERROR(__xludf.DUMMYFUNCTION("""COMPUTED_VALUE"""),5666.0)</f>
        <v>5666</v>
      </c>
    </row>
    <row r="555">
      <c r="A555" s="4">
        <f>IFERROR(__xludf.DUMMYFUNCTION("""COMPUTED_VALUE"""),45750.64583333333)</f>
        <v>45750.64583</v>
      </c>
      <c r="B555" s="5">
        <f>IFERROR(__xludf.DUMMYFUNCTION("""COMPUTED_VALUE"""),5763.0)</f>
        <v>5763</v>
      </c>
    </row>
    <row r="556">
      <c r="A556" s="4">
        <f>IFERROR(__xludf.DUMMYFUNCTION("""COMPUTED_VALUE"""),45751.64583333333)</f>
        <v>45751.64583</v>
      </c>
      <c r="B556" s="5">
        <f>IFERROR(__xludf.DUMMYFUNCTION("""COMPUTED_VALUE"""),5482.85)</f>
        <v>5482.85</v>
      </c>
    </row>
    <row r="557">
      <c r="A557" s="4">
        <f>IFERROR(__xludf.DUMMYFUNCTION("""COMPUTED_VALUE"""),45754.64583333333)</f>
        <v>45754.64583</v>
      </c>
      <c r="B557" s="5">
        <f>IFERROR(__xludf.DUMMYFUNCTION("""COMPUTED_VALUE"""),5258.95)</f>
        <v>5258.95</v>
      </c>
    </row>
    <row r="558">
      <c r="A558" s="4">
        <f>IFERROR(__xludf.DUMMYFUNCTION("""COMPUTED_VALUE"""),45755.64583333333)</f>
        <v>45755.64583</v>
      </c>
      <c r="B558" s="5">
        <f>IFERROR(__xludf.DUMMYFUNCTION("""COMPUTED_VALUE"""),5387.3)</f>
        <v>5387.3</v>
      </c>
    </row>
    <row r="559">
      <c r="A559" s="4">
        <f>IFERROR(__xludf.DUMMYFUNCTION("""COMPUTED_VALUE"""),45756.64583333333)</f>
        <v>45756.64583</v>
      </c>
      <c r="B559" s="5">
        <f>IFERROR(__xludf.DUMMYFUNCTION("""COMPUTED_VALUE"""),5386.15)</f>
        <v>5386.15</v>
      </c>
    </row>
    <row r="560">
      <c r="A560" s="4">
        <f>IFERROR(__xludf.DUMMYFUNCTION("""COMPUTED_VALUE"""),45758.64583333333)</f>
        <v>45758.64583</v>
      </c>
      <c r="B560" s="5">
        <f>IFERROR(__xludf.DUMMYFUNCTION("""COMPUTED_VALUE"""),5589.3)</f>
        <v>5589.3</v>
      </c>
    </row>
    <row r="561">
      <c r="A561" s="4">
        <f>IFERROR(__xludf.DUMMYFUNCTION("""COMPUTED_VALUE"""),45762.64583333333)</f>
        <v>45762.64583</v>
      </c>
      <c r="B561" s="5">
        <f>IFERROR(__xludf.DUMMYFUNCTION("""COMPUTED_VALUE"""),5734.5)</f>
        <v>5734.5</v>
      </c>
    </row>
    <row r="562">
      <c r="A562" s="4">
        <f>IFERROR(__xludf.DUMMYFUNCTION("""COMPUTED_VALUE"""),45763.64583333333)</f>
        <v>45763.64583</v>
      </c>
      <c r="B562" s="5">
        <f>IFERROR(__xludf.DUMMYFUNCTION("""COMPUTED_VALUE"""),5754.0)</f>
        <v>5754</v>
      </c>
    </row>
    <row r="563">
      <c r="A563" s="4">
        <f>IFERROR(__xludf.DUMMYFUNCTION("""COMPUTED_VALUE"""),45764.64583333333)</f>
        <v>45764.64583</v>
      </c>
      <c r="B563" s="5">
        <f>IFERROR(__xludf.DUMMYFUNCTION("""COMPUTED_VALUE"""),5640.0)</f>
        <v>5640</v>
      </c>
    </row>
    <row r="564">
      <c r="A564" s="4">
        <f>IFERROR(__xludf.DUMMYFUNCTION("""COMPUTED_VALUE"""),45768.64583333333)</f>
        <v>45768.64583</v>
      </c>
      <c r="B564" s="5">
        <f>IFERROR(__xludf.DUMMYFUNCTION("""COMPUTED_VALUE"""),5891.5)</f>
        <v>5891.5</v>
      </c>
    </row>
    <row r="565">
      <c r="A565" s="4">
        <f>IFERROR(__xludf.DUMMYFUNCTION("""COMPUTED_VALUE"""),45769.64583333333)</f>
        <v>45769.64583</v>
      </c>
      <c r="B565" s="5">
        <f>IFERROR(__xludf.DUMMYFUNCTION("""COMPUTED_VALUE"""),5911.5)</f>
        <v>5911.5</v>
      </c>
    </row>
    <row r="566">
      <c r="A566" s="4">
        <f>IFERROR(__xludf.DUMMYFUNCTION("""COMPUTED_VALUE"""),45770.64583333333)</f>
        <v>45770.64583</v>
      </c>
      <c r="B566" s="5">
        <f>IFERROR(__xludf.DUMMYFUNCTION("""COMPUTED_VALUE"""),5924.5)</f>
        <v>5924.5</v>
      </c>
    </row>
    <row r="567">
      <c r="A567" s="4">
        <f>IFERROR(__xludf.DUMMYFUNCTION("""COMPUTED_VALUE"""),45771.64583333333)</f>
        <v>45771.64583</v>
      </c>
      <c r="B567" s="5">
        <f>IFERROR(__xludf.DUMMYFUNCTION("""COMPUTED_VALUE"""),6215.5)</f>
        <v>6215.5</v>
      </c>
    </row>
    <row r="568">
      <c r="A568" s="4">
        <f>IFERROR(__xludf.DUMMYFUNCTION("""COMPUTED_VALUE"""),45772.64583333333)</f>
        <v>45772.64583</v>
      </c>
      <c r="B568" s="5">
        <f>IFERROR(__xludf.DUMMYFUNCTION("""COMPUTED_VALUE"""),6012.5)</f>
        <v>6012.5</v>
      </c>
    </row>
    <row r="569">
      <c r="A569" s="4">
        <f>IFERROR(__xludf.DUMMYFUNCTION("""COMPUTED_VALUE"""),45775.64583333333)</f>
        <v>45775.64583</v>
      </c>
      <c r="B569" s="5">
        <f>IFERROR(__xludf.DUMMYFUNCTION("""COMPUTED_VALUE"""),6026.5)</f>
        <v>6026.5</v>
      </c>
    </row>
    <row r="570">
      <c r="A570" s="4">
        <f>IFERROR(__xludf.DUMMYFUNCTION("""COMPUTED_VALUE"""),45776.64583333333)</f>
        <v>45776.64583</v>
      </c>
      <c r="B570" s="5">
        <f>IFERROR(__xludf.DUMMYFUNCTION("""COMPUTED_VALUE"""),6108.0)</f>
        <v>6108</v>
      </c>
    </row>
    <row r="571">
      <c r="A571" s="4">
        <f>IFERROR(__xludf.DUMMYFUNCTION("""COMPUTED_VALUE"""),45777.64583333333)</f>
        <v>45777.64583</v>
      </c>
      <c r="B571" s="5">
        <f>IFERROR(__xludf.DUMMYFUNCTION("""COMPUTED_VALUE"""),6087.0)</f>
        <v>6087</v>
      </c>
    </row>
    <row r="572">
      <c r="A572" s="4">
        <f>IFERROR(__xludf.DUMMYFUNCTION("""COMPUTED_VALUE"""),45779.64583333333)</f>
        <v>45779.64583</v>
      </c>
      <c r="B572" s="5">
        <f>IFERROR(__xludf.DUMMYFUNCTION("""COMPUTED_VALUE"""),6104.0)</f>
        <v>6104</v>
      </c>
    </row>
    <row r="573">
      <c r="A573" s="4">
        <f>IFERROR(__xludf.DUMMYFUNCTION("""COMPUTED_VALUE"""),45782.64583333333)</f>
        <v>45782.64583</v>
      </c>
      <c r="B573" s="5">
        <f>IFERROR(__xludf.DUMMYFUNCTION("""COMPUTED_VALUE"""),6124.5)</f>
        <v>6124.5</v>
      </c>
    </row>
    <row r="574">
      <c r="A574" s="4">
        <f>IFERROR(__xludf.DUMMYFUNCTION("""COMPUTED_VALUE"""),45783.64583333333)</f>
        <v>45783.64583</v>
      </c>
      <c r="B574" s="5">
        <f>IFERROR(__xludf.DUMMYFUNCTION("""COMPUTED_VALUE"""),6161.0)</f>
        <v>6161</v>
      </c>
    </row>
    <row r="575">
      <c r="A575" s="4">
        <f>IFERROR(__xludf.DUMMYFUNCTION("""COMPUTED_VALUE"""),45784.64583333333)</f>
        <v>45784.64583</v>
      </c>
      <c r="B575" s="5">
        <f>IFERROR(__xludf.DUMMYFUNCTION("""COMPUTED_VALUE"""),6148.0)</f>
        <v>6148</v>
      </c>
    </row>
    <row r="576">
      <c r="A576" s="4">
        <f>IFERROR(__xludf.DUMMYFUNCTION("""COMPUTED_VALUE"""),45785.64583333333)</f>
        <v>45785.64583</v>
      </c>
      <c r="B576" s="5">
        <f>IFERROR(__xludf.DUMMYFUNCTION("""COMPUTED_VALUE"""),5960.5)</f>
        <v>5960.5</v>
      </c>
    </row>
    <row r="577">
      <c r="A577" s="4">
        <f>IFERROR(__xludf.DUMMYFUNCTION("""COMPUTED_VALUE"""),45786.64583333333)</f>
        <v>45786.64583</v>
      </c>
      <c r="B577" s="5">
        <f>IFERROR(__xludf.DUMMYFUNCTION("""COMPUTED_VALUE"""),6025.5)</f>
        <v>6025.5</v>
      </c>
    </row>
    <row r="578">
      <c r="A578" s="4">
        <f>IFERROR(__xludf.DUMMYFUNCTION("""COMPUTED_VALUE"""),45789.64583333333)</f>
        <v>45789.64583</v>
      </c>
      <c r="B578" s="5">
        <f>IFERROR(__xludf.DUMMYFUNCTION("""COMPUTED_VALUE"""),5942.0)</f>
        <v>5942</v>
      </c>
    </row>
    <row r="579">
      <c r="A579" s="4">
        <f>IFERROR(__xludf.DUMMYFUNCTION("""COMPUTED_VALUE"""),45790.64583333333)</f>
        <v>45790.64583</v>
      </c>
      <c r="B579" s="5">
        <f>IFERROR(__xludf.DUMMYFUNCTION("""COMPUTED_VALUE"""),6076.5)</f>
        <v>6076.5</v>
      </c>
    </row>
    <row r="580">
      <c r="A580" s="4">
        <f>IFERROR(__xludf.DUMMYFUNCTION("""COMPUTED_VALUE"""),45791.64583333333)</f>
        <v>45791.64583</v>
      </c>
      <c r="B580" s="5">
        <f>IFERROR(__xludf.DUMMYFUNCTION("""COMPUTED_VALUE"""),6215.5)</f>
        <v>6215.5</v>
      </c>
    </row>
    <row r="581">
      <c r="A581" s="4">
        <f>IFERROR(__xludf.DUMMYFUNCTION("""COMPUTED_VALUE"""),45792.64583333333)</f>
        <v>45792.64583</v>
      </c>
      <c r="B581" s="5">
        <f>IFERROR(__xludf.DUMMYFUNCTION("""COMPUTED_VALUE"""),6214.5)</f>
        <v>6214.5</v>
      </c>
    </row>
    <row r="582">
      <c r="A582" s="4">
        <f>IFERROR(__xludf.DUMMYFUNCTION("""COMPUTED_VALUE"""),45793.64583333333)</f>
        <v>45793.64583</v>
      </c>
      <c r="B582" s="5">
        <f>IFERROR(__xludf.DUMMYFUNCTION("""COMPUTED_VALUE"""),6279.5)</f>
        <v>6279.5</v>
      </c>
    </row>
    <row r="583">
      <c r="A583" s="4">
        <f>IFERROR(__xludf.DUMMYFUNCTION("""COMPUTED_VALUE"""),45796.64583333333)</f>
        <v>45796.64583</v>
      </c>
      <c r="B583" s="5">
        <f>IFERROR(__xludf.DUMMYFUNCTION("""COMPUTED_VALUE"""),6580.0)</f>
        <v>6580</v>
      </c>
    </row>
    <row r="584">
      <c r="A584" s="4">
        <f>IFERROR(__xludf.DUMMYFUNCTION("""COMPUTED_VALUE"""),45797.64583333333)</f>
        <v>45797.64583</v>
      </c>
      <c r="B584" s="5">
        <f>IFERROR(__xludf.DUMMYFUNCTION("""COMPUTED_VALUE"""),6452.5)</f>
        <v>6452.5</v>
      </c>
    </row>
    <row r="585">
      <c r="A585" s="4">
        <f>IFERROR(__xludf.DUMMYFUNCTION("""COMPUTED_VALUE"""),45798.64583333333)</f>
        <v>45798.64583</v>
      </c>
      <c r="B585" s="5">
        <f>IFERROR(__xludf.DUMMYFUNCTION("""COMPUTED_VALUE"""),6552.0)</f>
        <v>6552</v>
      </c>
    </row>
    <row r="586">
      <c r="A586" s="4">
        <f>IFERROR(__xludf.DUMMYFUNCTION("""COMPUTED_VALUE"""),45799.64583333333)</f>
        <v>45799.64583</v>
      </c>
      <c r="B586" s="5">
        <f>IFERROR(__xludf.DUMMYFUNCTION("""COMPUTED_VALUE"""),6538.0)</f>
        <v>6538</v>
      </c>
    </row>
    <row r="587">
      <c r="A587" s="4">
        <f>IFERROR(__xludf.DUMMYFUNCTION("""COMPUTED_VALUE"""),45800.64583333333)</f>
        <v>45800.64583</v>
      </c>
      <c r="B587" s="5">
        <f>IFERROR(__xludf.DUMMYFUNCTION("""COMPUTED_VALUE"""),6483.0)</f>
        <v>6483</v>
      </c>
    </row>
    <row r="588">
      <c r="A588" s="4">
        <f>IFERROR(__xludf.DUMMYFUNCTION("""COMPUTED_VALUE"""),45803.64583333333)</f>
        <v>45803.64583</v>
      </c>
      <c r="B588" s="5">
        <f>IFERROR(__xludf.DUMMYFUNCTION("""COMPUTED_VALUE"""),6737.0)</f>
        <v>6737</v>
      </c>
    </row>
    <row r="589">
      <c r="A589" s="4">
        <f>IFERROR(__xludf.DUMMYFUNCTION("""COMPUTED_VALUE"""),45804.64583333333)</f>
        <v>45804.64583</v>
      </c>
      <c r="B589" s="5">
        <f>IFERROR(__xludf.DUMMYFUNCTION("""COMPUTED_VALUE"""),6698.0)</f>
        <v>6698</v>
      </c>
    </row>
    <row r="590">
      <c r="A590" s="4">
        <f>IFERROR(__xludf.DUMMYFUNCTION("""COMPUTED_VALUE"""),45805.64583333333)</f>
        <v>45805.64583</v>
      </c>
      <c r="B590" s="5">
        <f>IFERROR(__xludf.DUMMYFUNCTION("""COMPUTED_VALUE"""),6636.0)</f>
        <v>6636</v>
      </c>
    </row>
    <row r="591">
      <c r="A591" s="4">
        <f>IFERROR(__xludf.DUMMYFUNCTION("""COMPUTED_VALUE"""),45806.64583333333)</f>
        <v>45806.64583</v>
      </c>
      <c r="B591" s="5">
        <f>IFERROR(__xludf.DUMMYFUNCTION("""COMPUTED_VALUE"""),6631.5)</f>
        <v>6631.5</v>
      </c>
    </row>
    <row r="592">
      <c r="A592" s="4">
        <f>IFERROR(__xludf.DUMMYFUNCTION("""COMPUTED_VALUE"""),45807.64583333333)</f>
        <v>45807.64583</v>
      </c>
      <c r="B592" s="5">
        <f>IFERROR(__xludf.DUMMYFUNCTION("""COMPUTED_VALUE"""),6612.0)</f>
        <v>6612</v>
      </c>
    </row>
    <row r="593">
      <c r="A593" s="4">
        <f>IFERROR(__xludf.DUMMYFUNCTION("""COMPUTED_VALUE"""),45810.64583333333)</f>
        <v>45810.64583</v>
      </c>
      <c r="B593" s="5">
        <f>IFERROR(__xludf.DUMMYFUNCTION("""COMPUTED_VALUE"""),6539.0)</f>
        <v>6539</v>
      </c>
    </row>
    <row r="594">
      <c r="A594" s="4">
        <f>IFERROR(__xludf.DUMMYFUNCTION("""COMPUTED_VALUE"""),45811.64583333333)</f>
        <v>45811.64583</v>
      </c>
      <c r="B594" s="5">
        <f>IFERROR(__xludf.DUMMYFUNCTION("""COMPUTED_VALUE"""),6530.0)</f>
        <v>6530</v>
      </c>
    </row>
    <row r="595">
      <c r="A595" s="4">
        <f>IFERROR(__xludf.DUMMYFUNCTION("""COMPUTED_VALUE"""),45812.64583333333)</f>
        <v>45812.64583</v>
      </c>
      <c r="B595" s="5">
        <f>IFERROR(__xludf.DUMMYFUNCTION("""COMPUTED_VALUE"""),6618.0)</f>
        <v>6618</v>
      </c>
    </row>
    <row r="596">
      <c r="A596" s="4">
        <f>IFERROR(__xludf.DUMMYFUNCTION("""COMPUTED_VALUE"""),45813.64583333333)</f>
        <v>45813.64583</v>
      </c>
      <c r="B596" s="5">
        <f>IFERROR(__xludf.DUMMYFUNCTION("""COMPUTED_VALUE"""),6628.5)</f>
        <v>6628.5</v>
      </c>
    </row>
    <row r="597">
      <c r="A597" s="4">
        <f>IFERROR(__xludf.DUMMYFUNCTION("""COMPUTED_VALUE"""),45814.64583333333)</f>
        <v>45814.64583</v>
      </c>
      <c r="B597" s="5">
        <f>IFERROR(__xludf.DUMMYFUNCTION("""COMPUTED_VALUE"""),6544.5)</f>
        <v>6544.5</v>
      </c>
    </row>
    <row r="598">
      <c r="A598" s="4">
        <f>IFERROR(__xludf.DUMMYFUNCTION("""COMPUTED_VALUE"""),45817.64583333333)</f>
        <v>45817.64583</v>
      </c>
      <c r="B598" s="5">
        <f>IFERROR(__xludf.DUMMYFUNCTION("""COMPUTED_VALUE"""),6633.0)</f>
        <v>6633</v>
      </c>
    </row>
    <row r="599">
      <c r="A599" s="4">
        <f>IFERROR(__xludf.DUMMYFUNCTION("""COMPUTED_VALUE"""),45818.64583333333)</f>
        <v>45818.64583</v>
      </c>
      <c r="B599" s="5">
        <f>IFERROR(__xludf.DUMMYFUNCTION("""COMPUTED_VALUE"""),6674.0)</f>
        <v>6674</v>
      </c>
    </row>
    <row r="600">
      <c r="A600" s="4">
        <f>IFERROR(__xludf.DUMMYFUNCTION("""COMPUTED_VALUE"""),45819.64583333333)</f>
        <v>45819.64583</v>
      </c>
      <c r="B600" s="5">
        <f>IFERROR(__xludf.DUMMYFUNCTION("""COMPUTED_VALUE"""),6719.0)</f>
        <v>6719</v>
      </c>
    </row>
    <row r="601">
      <c r="A601" s="4">
        <f>IFERROR(__xludf.DUMMYFUNCTION("""COMPUTED_VALUE"""),45820.64583333333)</f>
        <v>45820.64583</v>
      </c>
      <c r="B601" s="5">
        <f>IFERROR(__xludf.DUMMYFUNCTION("""COMPUTED_VALUE"""),6725.0)</f>
        <v>6725</v>
      </c>
    </row>
    <row r="602">
      <c r="A602" s="4">
        <f>IFERROR(__xludf.DUMMYFUNCTION("""COMPUTED_VALUE"""),45821.64583333333)</f>
        <v>45821.64583</v>
      </c>
      <c r="B602" s="5">
        <f>IFERROR(__xludf.DUMMYFUNCTION("""COMPUTED_VALUE"""),6667.0)</f>
        <v>6667</v>
      </c>
    </row>
    <row r="603">
      <c r="A603" s="4">
        <f>IFERROR(__xludf.DUMMYFUNCTION("""COMPUTED_VALUE"""),45824.64583333333)</f>
        <v>45824.64583</v>
      </c>
      <c r="B603" s="5">
        <f>IFERROR(__xludf.DUMMYFUNCTION("""COMPUTED_VALUE"""),6687.5)</f>
        <v>6687.5</v>
      </c>
    </row>
    <row r="604">
      <c r="A604" s="4">
        <f>IFERROR(__xludf.DUMMYFUNCTION("""COMPUTED_VALUE"""),45825.64583333333)</f>
        <v>45825.64583</v>
      </c>
      <c r="B604" s="5">
        <f>IFERROR(__xludf.DUMMYFUNCTION("""COMPUTED_VALUE"""),6538.0)</f>
        <v>6538</v>
      </c>
    </row>
    <row r="605">
      <c r="A605" s="4">
        <f>IFERROR(__xludf.DUMMYFUNCTION("""COMPUTED_VALUE"""),45826.64583333333)</f>
        <v>45826.64583</v>
      </c>
      <c r="B605" s="5">
        <f>IFERROR(__xludf.DUMMYFUNCTION("""COMPUTED_VALUE"""),6549.0)</f>
        <v>6549</v>
      </c>
    </row>
    <row r="606">
      <c r="A606" s="4">
        <f>IFERROR(__xludf.DUMMYFUNCTION("""COMPUTED_VALUE"""),45827.64583333333)</f>
        <v>45827.64583</v>
      </c>
      <c r="B606" s="5">
        <f>IFERROR(__xludf.DUMMYFUNCTION("""COMPUTED_VALUE"""),6493.0)</f>
        <v>6493</v>
      </c>
    </row>
    <row r="607">
      <c r="A607" s="4">
        <f>IFERROR(__xludf.DUMMYFUNCTION("""COMPUTED_VALUE"""),45828.64583333333)</f>
        <v>45828.64583</v>
      </c>
      <c r="B607" s="5">
        <f>IFERROR(__xludf.DUMMYFUNCTION("""COMPUTED_VALUE"""),6592.0)</f>
        <v>6592</v>
      </c>
    </row>
    <row r="608">
      <c r="A608" s="4">
        <f>IFERROR(__xludf.DUMMYFUNCTION("""COMPUTED_VALUE"""),45831.64583333333)</f>
        <v>45831.64583</v>
      </c>
      <c r="B608" s="5">
        <f>IFERROR(__xludf.DUMMYFUNCTION("""COMPUTED_VALUE"""),6636.0)</f>
        <v>6636</v>
      </c>
    </row>
    <row r="609">
      <c r="A609" s="4">
        <f>IFERROR(__xludf.DUMMYFUNCTION("""COMPUTED_VALUE"""),45832.64583333333)</f>
        <v>45832.64583</v>
      </c>
      <c r="B609" s="5">
        <f>IFERROR(__xludf.DUMMYFUNCTION("""COMPUTED_VALUE"""),6565.5)</f>
        <v>6565.5</v>
      </c>
    </row>
    <row r="610">
      <c r="A610" s="4">
        <f>IFERROR(__xludf.DUMMYFUNCTION("""COMPUTED_VALUE"""),45833.64583333333)</f>
        <v>45833.64583</v>
      </c>
      <c r="B610" s="5">
        <f>IFERROR(__xludf.DUMMYFUNCTION("""COMPUTED_VALUE"""),6586.5)</f>
        <v>6586.5</v>
      </c>
    </row>
    <row r="611">
      <c r="A611" s="4">
        <f>IFERROR(__xludf.DUMMYFUNCTION("""COMPUTED_VALUE"""),45834.64583333333)</f>
        <v>45834.64583</v>
      </c>
      <c r="B611" s="5">
        <f>IFERROR(__xludf.DUMMYFUNCTION("""COMPUTED_VALUE"""),6616.0)</f>
        <v>6616</v>
      </c>
    </row>
    <row r="612">
      <c r="A612" s="4">
        <f>IFERROR(__xludf.DUMMYFUNCTION("""COMPUTED_VALUE"""),45835.64583333333)</f>
        <v>45835.64583</v>
      </c>
      <c r="B612" s="5">
        <f>IFERROR(__xludf.DUMMYFUNCTION("""COMPUTED_VALUE"""),6658.0)</f>
        <v>6658</v>
      </c>
    </row>
    <row r="613">
      <c r="A613" s="4">
        <f>IFERROR(__xludf.DUMMYFUNCTION("""COMPUTED_VALUE"""),45838.64583333333)</f>
        <v>45838.64583</v>
      </c>
      <c r="B613" s="5">
        <f>IFERROR(__xludf.DUMMYFUNCTION("""COMPUTED_VALUE"""),6809.5)</f>
        <v>6809.5</v>
      </c>
    </row>
    <row r="614">
      <c r="A614" s="4">
        <f>IFERROR(__xludf.DUMMYFUNCTION("""COMPUTED_VALUE"""),45839.64583333333)</f>
        <v>45839.64583</v>
      </c>
      <c r="B614" s="5">
        <f>IFERROR(__xludf.DUMMYFUNCTION("""COMPUTED_VALUE"""),6856.5)</f>
        <v>6856.5</v>
      </c>
    </row>
    <row r="615">
      <c r="A615" s="4">
        <f>IFERROR(__xludf.DUMMYFUNCTION("""COMPUTED_VALUE"""),45840.64583333333)</f>
        <v>45840.64583</v>
      </c>
      <c r="B615" s="5">
        <f>IFERROR(__xludf.DUMMYFUNCTION("""COMPUTED_VALUE"""),6859.5)</f>
        <v>6859.5</v>
      </c>
    </row>
    <row r="616">
      <c r="A616" s="4">
        <f>IFERROR(__xludf.DUMMYFUNCTION("""COMPUTED_VALUE"""),45841.64583333333)</f>
        <v>45841.64583</v>
      </c>
      <c r="B616" s="5">
        <f>IFERROR(__xludf.DUMMYFUNCTION("""COMPUTED_VALUE"""),6876.0)</f>
        <v>6876</v>
      </c>
    </row>
    <row r="617">
      <c r="A617" s="4">
        <f>IFERROR(__xludf.DUMMYFUNCTION("""COMPUTED_VALUE"""),45842.64583333333)</f>
        <v>45842.64583</v>
      </c>
      <c r="B617" s="5">
        <f>IFERROR(__xludf.DUMMYFUNCTION("""COMPUTED_VALUE"""),6906.5)</f>
        <v>6906.5</v>
      </c>
    </row>
    <row r="618">
      <c r="A618" s="4">
        <f>IFERROR(__xludf.DUMMYFUNCTION("""COMPUTED_VALUE"""),45845.64583333333)</f>
        <v>45845.64583</v>
      </c>
      <c r="B618" s="5">
        <f>IFERROR(__xludf.DUMMYFUNCTION("""COMPUTED_VALUE"""),6888.5)</f>
        <v>6888.5</v>
      </c>
    </row>
    <row r="619">
      <c r="A619" s="4">
        <f>IFERROR(__xludf.DUMMYFUNCTION("""COMPUTED_VALUE"""),45846.64583333333)</f>
        <v>45846.64583</v>
      </c>
      <c r="B619" s="5">
        <f>IFERROR(__xludf.DUMMYFUNCTION("""COMPUTED_VALUE"""),6938.0)</f>
        <v>6938</v>
      </c>
    </row>
    <row r="620">
      <c r="A620" s="4">
        <f>IFERROR(__xludf.DUMMYFUNCTION("""COMPUTED_VALUE"""),45847.64583333333)</f>
        <v>45847.64583</v>
      </c>
      <c r="B620" s="5">
        <f>IFERROR(__xludf.DUMMYFUNCTION("""COMPUTED_VALUE"""),6983.5)</f>
        <v>6983.5</v>
      </c>
    </row>
    <row r="621">
      <c r="A621" s="4">
        <f>IFERROR(__xludf.DUMMYFUNCTION("""COMPUTED_VALUE"""),45848.64583333333)</f>
        <v>45848.64583</v>
      </c>
      <c r="B621" s="5">
        <f>IFERROR(__xludf.DUMMYFUNCTION("""COMPUTED_VALUE"""),6844.5)</f>
        <v>6844.5</v>
      </c>
    </row>
    <row r="622">
      <c r="A622" s="4">
        <f>IFERROR(__xludf.DUMMYFUNCTION("""COMPUTED_VALUE"""),45849.64583333333)</f>
        <v>45849.64583</v>
      </c>
      <c r="B622" s="5">
        <f>IFERROR(__xludf.DUMMYFUNCTION("""COMPUTED_VALUE"""),6835.0)</f>
        <v>6835</v>
      </c>
    </row>
    <row r="623">
      <c r="A623" s="4">
        <f>IFERROR(__xludf.DUMMYFUNCTION("""COMPUTED_VALUE"""),45852.64583333333)</f>
        <v>45852.64583</v>
      </c>
      <c r="B623" s="5">
        <f>IFERROR(__xludf.DUMMYFUNCTION("""COMPUTED_VALUE"""),6778.5)</f>
        <v>6778.5</v>
      </c>
    </row>
    <row r="624">
      <c r="A624" s="4">
        <f>IFERROR(__xludf.DUMMYFUNCTION("""COMPUTED_VALUE"""),45853.64583333333)</f>
        <v>45853.64583</v>
      </c>
      <c r="B624" s="5">
        <f>IFERROR(__xludf.DUMMYFUNCTION("""COMPUTED_VALUE"""),6790.0)</f>
        <v>6790</v>
      </c>
    </row>
    <row r="625">
      <c r="A625" s="4">
        <f>IFERROR(__xludf.DUMMYFUNCTION("""COMPUTED_VALUE"""),45854.64583333333)</f>
        <v>45854.64583</v>
      </c>
      <c r="B625" s="5">
        <f>IFERROR(__xludf.DUMMYFUNCTION("""COMPUTED_VALUE"""),6831.0)</f>
        <v>6831</v>
      </c>
    </row>
    <row r="626">
      <c r="A626" s="4">
        <f>IFERROR(__xludf.DUMMYFUNCTION("""COMPUTED_VALUE"""),45855.64583333333)</f>
        <v>45855.64583</v>
      </c>
      <c r="B626" s="5">
        <f>IFERROR(__xludf.DUMMYFUNCTION("""COMPUTED_VALUE"""),6790.5)</f>
        <v>6790.5</v>
      </c>
    </row>
    <row r="627">
      <c r="A627" s="4">
        <f>IFERROR(__xludf.DUMMYFUNCTION("""COMPUTED_VALUE"""),45856.64583333333)</f>
        <v>45856.64583</v>
      </c>
      <c r="B627" s="5">
        <f>IFERROR(__xludf.DUMMYFUNCTION("""COMPUTED_VALUE"""),6731.5)</f>
        <v>6731.5</v>
      </c>
    </row>
    <row r="628">
      <c r="A628" s="4">
        <f>IFERROR(__xludf.DUMMYFUNCTION("""COMPUTED_VALUE"""),45859.64583333333)</f>
        <v>45859.64583</v>
      </c>
      <c r="B628" s="5">
        <f>IFERROR(__xludf.DUMMYFUNCTION("""COMPUTED_VALUE"""),6688.0)</f>
        <v>6688</v>
      </c>
    </row>
    <row r="629">
      <c r="A629" s="4">
        <f>IFERROR(__xludf.DUMMYFUNCTION("""COMPUTED_VALUE"""),45860.64583333333)</f>
        <v>45860.64583</v>
      </c>
      <c r="B629" s="5">
        <f>IFERROR(__xludf.DUMMYFUNCTION("""COMPUTED_VALUE"""),6613.0)</f>
        <v>6613</v>
      </c>
    </row>
    <row r="630">
      <c r="A630" s="4">
        <f>IFERROR(__xludf.DUMMYFUNCTION("""COMPUTED_VALUE"""),45861.64583333333)</f>
        <v>45861.64583</v>
      </c>
      <c r="B630" s="5">
        <f>IFERROR(__xludf.DUMMYFUNCTION("""COMPUTED_VALUE"""),6653.0)</f>
        <v>6653</v>
      </c>
    </row>
    <row r="631">
      <c r="A631" s="4">
        <f>IFERROR(__xludf.DUMMYFUNCTION("""COMPUTED_VALUE"""),45862.64583333333)</f>
        <v>45862.64583</v>
      </c>
      <c r="B631" s="5">
        <f>IFERROR(__xludf.DUMMYFUNCTION("""COMPUTED_VALUE"""),6618.5)</f>
        <v>6618.5</v>
      </c>
    </row>
    <row r="632">
      <c r="A632" s="4">
        <f>IFERROR(__xludf.DUMMYFUNCTION("""COMPUTED_VALUE"""),45863.64583333333)</f>
        <v>45863.64583</v>
      </c>
      <c r="B632" s="5">
        <f>IFERROR(__xludf.DUMMYFUNCTION("""COMPUTED_VALUE"""),6616.5)</f>
        <v>6616.5</v>
      </c>
    </row>
    <row r="633">
      <c r="A633" s="4">
        <f>IFERROR(__xludf.DUMMYFUNCTION("""COMPUTED_VALUE"""),45866.64583333333)</f>
        <v>45866.64583</v>
      </c>
      <c r="B633" s="5">
        <f>IFERROR(__xludf.DUMMYFUNCTION("""COMPUTED_VALUE"""),6584.0)</f>
        <v>6584</v>
      </c>
    </row>
    <row r="634">
      <c r="A634" s="4">
        <f>IFERROR(__xludf.DUMMYFUNCTION("""COMPUTED_VALUE"""),45867.64583333333)</f>
        <v>45867.64583</v>
      </c>
      <c r="B634" s="5">
        <f>IFERROR(__xludf.DUMMYFUNCTION("""COMPUTED_VALUE"""),6676.5)</f>
        <v>6676.5</v>
      </c>
    </row>
    <row r="635">
      <c r="A635" s="4">
        <f>IFERROR(__xludf.DUMMYFUNCTION("""COMPUTED_VALUE"""),45868.64583333333)</f>
        <v>45868.64583</v>
      </c>
      <c r="B635" s="5">
        <f>IFERROR(__xludf.DUMMYFUNCTION("""COMPUTED_VALUE"""),6650.0)</f>
        <v>6650</v>
      </c>
    </row>
    <row r="636">
      <c r="A636" s="4">
        <f>IFERROR(__xludf.DUMMYFUNCTION("""COMPUTED_VALUE"""),45869.64583333333)</f>
        <v>45869.64583</v>
      </c>
      <c r="B636" s="5">
        <f>IFERROR(__xludf.DUMMYFUNCTION("""COMPUTED_VALUE"""),6595.5)</f>
        <v>6595.5</v>
      </c>
    </row>
    <row r="637">
      <c r="A637" s="4">
        <f>IFERROR(__xludf.DUMMYFUNCTION("""COMPUTED_VALUE"""),45870.64583333333)</f>
        <v>45870.64583</v>
      </c>
      <c r="B637" s="5">
        <f>IFERROR(__xludf.DUMMYFUNCTION("""COMPUTED_VALUE"""),6361.5)</f>
        <v>6361.5</v>
      </c>
    </row>
    <row r="638">
      <c r="A638" s="4">
        <f>IFERROR(__xludf.DUMMYFUNCTION("""COMPUTED_VALUE"""),45873.64583333333)</f>
        <v>45873.64583</v>
      </c>
      <c r="B638" s="5">
        <f>IFERROR(__xludf.DUMMYFUNCTION("""COMPUTED_VALUE"""),6489.5)</f>
        <v>6489.5</v>
      </c>
    </row>
    <row r="639">
      <c r="A639" s="4">
        <f>IFERROR(__xludf.DUMMYFUNCTION("""COMPUTED_VALUE"""),45874.64583333333)</f>
        <v>45874.64583</v>
      </c>
      <c r="B639" s="5">
        <f>IFERROR(__xludf.DUMMYFUNCTION("""COMPUTED_VALUE"""),6409.0)</f>
        <v>6409</v>
      </c>
    </row>
    <row r="640">
      <c r="A640" s="4">
        <f>IFERROR(__xludf.DUMMYFUNCTION("""COMPUTED_VALUE"""),45875.64583333333)</f>
        <v>45875.64583</v>
      </c>
      <c r="B640" s="5">
        <f>IFERROR(__xludf.DUMMYFUNCTION("""COMPUTED_VALUE"""),6133.5)</f>
        <v>6133.5</v>
      </c>
    </row>
    <row r="641">
      <c r="A641" s="4">
        <f>IFERROR(__xludf.DUMMYFUNCTION("""COMPUTED_VALUE"""),45876.64583333333)</f>
        <v>45876.64583</v>
      </c>
      <c r="B641" s="5">
        <f>IFERROR(__xludf.DUMMYFUNCTION("""COMPUTED_VALUE"""),6131.5)</f>
        <v>6131.5</v>
      </c>
    </row>
    <row r="642">
      <c r="A642" s="4">
        <f>IFERROR(__xludf.DUMMYFUNCTION("""COMPUTED_VALUE"""),45877.64583333333)</f>
        <v>45877.64583</v>
      </c>
      <c r="B642" s="5">
        <f>IFERROR(__xludf.DUMMYFUNCTION("""COMPUTED_VALUE"""),5914.5)</f>
        <v>5914.5</v>
      </c>
    </row>
    <row r="643">
      <c r="A643" s="4">
        <f>IFERROR(__xludf.DUMMYFUNCTION("""COMPUTED_VALUE"""),45880.64583333333)</f>
        <v>45880.64583</v>
      </c>
      <c r="B643" s="5">
        <f>IFERROR(__xludf.DUMMYFUNCTION("""COMPUTED_VALUE"""),5992.0)</f>
        <v>5992</v>
      </c>
    </row>
    <row r="644">
      <c r="A644" s="4">
        <f>IFERROR(__xludf.DUMMYFUNCTION("""COMPUTED_VALUE"""),45881.64583333333)</f>
        <v>45881.64583</v>
      </c>
      <c r="B644" s="5">
        <f>IFERROR(__xludf.DUMMYFUNCTION("""COMPUTED_VALUE"""),5961.0)</f>
        <v>5961</v>
      </c>
    </row>
    <row r="645">
      <c r="A645" s="4">
        <f>IFERROR(__xludf.DUMMYFUNCTION("""COMPUTED_VALUE"""),45882.64583333333)</f>
        <v>45882.64583</v>
      </c>
      <c r="B645" s="5">
        <f>IFERROR(__xludf.DUMMYFUNCTION("""COMPUTED_VALUE"""),6100.5)</f>
        <v>6100.5</v>
      </c>
    </row>
    <row r="646">
      <c r="A646" s="4">
        <f>IFERROR(__xludf.DUMMYFUNCTION("""COMPUTED_VALUE"""),45883.64583333333)</f>
        <v>45883.64583</v>
      </c>
      <c r="B646" s="5">
        <f>IFERROR(__xludf.DUMMYFUNCTION("""COMPUTED_VALUE"""),6132.5)</f>
        <v>6132.5</v>
      </c>
    </row>
    <row r="647">
      <c r="A647" s="4">
        <f>IFERROR(__xludf.DUMMYFUNCTION("""COMPUTED_VALUE"""),45887.64583333333)</f>
        <v>45887.64583</v>
      </c>
      <c r="B647" s="5">
        <f>IFERROR(__xludf.DUMMYFUNCTION("""COMPUTED_VALUE"""),6164.5)</f>
        <v>6164.5</v>
      </c>
    </row>
    <row r="648">
      <c r="A648" s="4">
        <f>IFERROR(__xludf.DUMMYFUNCTION("""COMPUTED_VALUE"""),45888.64583333333)</f>
        <v>45888.64583</v>
      </c>
      <c r="B648" s="5">
        <f>IFERROR(__xludf.DUMMYFUNCTION("""COMPUTED_VALUE"""),6079.5)</f>
        <v>6079.5</v>
      </c>
    </row>
    <row r="649">
      <c r="A649" s="4">
        <f>IFERROR(__xludf.DUMMYFUNCTION("""COMPUTED_VALUE"""),45889.64583333333)</f>
        <v>45889.64583</v>
      </c>
      <c r="B649" s="5">
        <f>IFERROR(__xludf.DUMMYFUNCTION("""COMPUTED_VALUE"""),6005.0)</f>
        <v>6005</v>
      </c>
    </row>
    <row r="650">
      <c r="A650" s="4">
        <f>IFERROR(__xludf.DUMMYFUNCTION("""COMPUTED_VALUE"""),45890.64583333333)</f>
        <v>45890.64583</v>
      </c>
      <c r="B650" s="5">
        <f>IFERROR(__xludf.DUMMYFUNCTION("""COMPUTED_VALUE"""),6028.0)</f>
        <v>6028</v>
      </c>
    </row>
    <row r="651">
      <c r="A651" s="4">
        <f>IFERROR(__xludf.DUMMYFUNCTION("""COMPUTED_VALUE"""),45891.64583333333)</f>
        <v>45891.64583</v>
      </c>
      <c r="B651" s="5">
        <f>IFERROR(__xludf.DUMMYFUNCTION("""COMPUTED_VALUE"""),6151.5)</f>
        <v>6151.5</v>
      </c>
    </row>
    <row r="652">
      <c r="A652" s="4">
        <f>IFERROR(__xludf.DUMMYFUNCTION("""COMPUTED_VALUE"""),45894.64583333333)</f>
        <v>45894.64583</v>
      </c>
      <c r="B652" s="5">
        <f>IFERROR(__xludf.DUMMYFUNCTION("""COMPUTED_VALUE"""),6248.5)</f>
        <v>6248.5</v>
      </c>
    </row>
    <row r="653">
      <c r="A653" s="4">
        <f>IFERROR(__xludf.DUMMYFUNCTION("""COMPUTED_VALUE"""),45895.64583333333)</f>
        <v>45895.64583</v>
      </c>
      <c r="B653" s="5">
        <f>IFERROR(__xludf.DUMMYFUNCTION("""COMPUTED_VALUE"""),6190.5)</f>
        <v>6190.5</v>
      </c>
    </row>
    <row r="654">
      <c r="A654" s="4">
        <f>IFERROR(__xludf.DUMMYFUNCTION("""COMPUTED_VALUE"""),45897.64583333333)</f>
        <v>45897.64583</v>
      </c>
      <c r="B654" s="5">
        <f>IFERROR(__xludf.DUMMYFUNCTION("""COMPUTED_VALUE"""),6132.0)</f>
        <v>6132</v>
      </c>
    </row>
    <row r="655">
      <c r="A655" s="4">
        <f>IFERROR(__xludf.DUMMYFUNCTION("""COMPUTED_VALUE"""),45898.64583333333)</f>
        <v>45898.64583</v>
      </c>
      <c r="B655" s="5">
        <f>IFERROR(__xludf.DUMMYFUNCTION("""COMPUTED_VALUE"""),6131.5)</f>
        <v>6131.5</v>
      </c>
    </row>
    <row r="656">
      <c r="A656" s="4">
        <f>IFERROR(__xludf.DUMMYFUNCTION("""COMPUTED_VALUE"""),45901.64583333333)</f>
        <v>45901.64583</v>
      </c>
      <c r="B656" s="5">
        <f>IFERROR(__xludf.DUMMYFUNCTION("""COMPUTED_VALUE"""),6093.0)</f>
        <v>6093</v>
      </c>
    </row>
    <row r="657">
      <c r="A657" s="4">
        <f>IFERROR(__xludf.DUMMYFUNCTION("""COMPUTED_VALUE"""),45902.64583333333)</f>
        <v>45902.64583</v>
      </c>
      <c r="B657" s="5">
        <f>IFERROR(__xludf.DUMMYFUNCTION("""COMPUTED_VALUE"""),6120.5)</f>
        <v>6120.5</v>
      </c>
    </row>
    <row r="658">
      <c r="A658" s="4">
        <f>IFERROR(__xludf.DUMMYFUNCTION("""COMPUTED_VALUE"""),45903.64583333333)</f>
        <v>45903.64583</v>
      </c>
      <c r="B658" s="5">
        <f>IFERROR(__xludf.DUMMYFUNCTION("""COMPUTED_VALUE"""),6164.0)</f>
        <v>6164</v>
      </c>
    </row>
    <row r="659">
      <c r="A659" s="4">
        <f>IFERROR(__xludf.DUMMYFUNCTION("""COMPUTED_VALUE"""),45904.64583333333)</f>
        <v>45904.64583</v>
      </c>
      <c r="B659" s="5">
        <f>IFERROR(__xludf.DUMMYFUNCTION("""COMPUTED_VALUE"""),6133.5)</f>
        <v>6133.5</v>
      </c>
    </row>
    <row r="660">
      <c r="A660" s="4">
        <f>IFERROR(__xludf.DUMMYFUNCTION("""COMPUTED_VALUE"""),45905.64583333333)</f>
        <v>45905.64583</v>
      </c>
      <c r="B660" s="5">
        <f>IFERROR(__xludf.DUMMYFUNCTION("""COMPUTED_VALUE"""),6009.0)</f>
        <v>6009</v>
      </c>
    </row>
    <row r="661">
      <c r="A661" s="4">
        <f>IFERROR(__xludf.DUMMYFUNCTION("""COMPUTED_VALUE"""),45908.64583333333)</f>
        <v>45908.64583</v>
      </c>
      <c r="B661" s="5">
        <f>IFERROR(__xludf.DUMMYFUNCTION("""COMPUTED_VALUE"""),6027.5)</f>
        <v>6027.5</v>
      </c>
    </row>
    <row r="662">
      <c r="A662" s="4">
        <f>IFERROR(__xludf.DUMMYFUNCTION("""COMPUTED_VALUE"""),45909.64583333333)</f>
        <v>45909.64583</v>
      </c>
      <c r="B662" s="5">
        <f>IFERROR(__xludf.DUMMYFUNCTION("""COMPUTED_VALUE"""),6002.5)</f>
        <v>6002.5</v>
      </c>
    </row>
    <row r="663">
      <c r="A663" s="4">
        <f>IFERROR(__xludf.DUMMYFUNCTION("""COMPUTED_VALUE"""),45910.64583333333)</f>
        <v>45910.64583</v>
      </c>
      <c r="B663" s="5">
        <f>IFERROR(__xludf.DUMMYFUNCTION("""COMPUTED_VALUE"""),6031.5)</f>
        <v>6031.5</v>
      </c>
    </row>
    <row r="664">
      <c r="A664" s="4">
        <f>IFERROR(__xludf.DUMMYFUNCTION("""COMPUTED_VALUE"""),45911.64583333333)</f>
        <v>45911.64583</v>
      </c>
      <c r="B664" s="5">
        <f>IFERROR(__xludf.DUMMYFUNCTION("""COMPUTED_VALUE"""),6015.5)</f>
        <v>6015.5</v>
      </c>
    </row>
    <row r="665">
      <c r="A665" s="4">
        <f>IFERROR(__xludf.DUMMYFUNCTION("""COMPUTED_VALUE"""),45912.64583333333)</f>
        <v>45912.64583</v>
      </c>
      <c r="B665" s="5">
        <f>IFERROR(__xludf.DUMMYFUNCTION("""COMPUTED_VALUE"""),6026.5)</f>
        <v>6026.5</v>
      </c>
    </row>
    <row r="666">
      <c r="A666" s="4">
        <f>IFERROR(__xludf.DUMMYFUNCTION("""COMPUTED_VALUE"""),45915.64583333333)</f>
        <v>45915.64583</v>
      </c>
      <c r="B666" s="5">
        <f>IFERROR(__xludf.DUMMYFUNCTION("""COMPUTED_VALUE"""),6057.0)</f>
        <v>6057</v>
      </c>
    </row>
    <row r="667">
      <c r="A667" s="4">
        <f>IFERROR(__xludf.DUMMYFUNCTION("""COMPUTED_VALUE"""),45916.64583333333)</f>
        <v>45916.64583</v>
      </c>
      <c r="B667" s="5">
        <f>IFERROR(__xludf.DUMMYFUNCTION("""COMPUTED_VALUE"""),6099.5)</f>
        <v>6099.5</v>
      </c>
    </row>
    <row r="668">
      <c r="A668" s="4">
        <f>IFERROR(__xludf.DUMMYFUNCTION("""COMPUTED_VALUE"""),45917.64583333333)</f>
        <v>45917.64583</v>
      </c>
      <c r="B668" s="5">
        <f>IFERROR(__xludf.DUMMYFUNCTION("""COMPUTED_VALUE"""),6051.5)</f>
        <v>6051.5</v>
      </c>
    </row>
    <row r="669">
      <c r="A669" s="4">
        <f>IFERROR(__xludf.DUMMYFUNCTION("""COMPUTED_VALUE"""),45918.64583333333)</f>
        <v>45918.64583</v>
      </c>
      <c r="B669" s="5">
        <f>IFERROR(__xludf.DUMMYFUNCTION("""COMPUTED_VALUE"""),6112.0)</f>
        <v>6112</v>
      </c>
    </row>
    <row r="670">
      <c r="A670" s="4">
        <f>IFERROR(__xludf.DUMMYFUNCTION("""COMPUTED_VALUE"""),45919.64583333333)</f>
        <v>45919.64583</v>
      </c>
      <c r="B670" s="5">
        <f>IFERROR(__xludf.DUMMYFUNCTION("""COMPUTED_VALUE"""),6200.0)</f>
        <v>6200</v>
      </c>
    </row>
    <row r="671">
      <c r="A671" s="4">
        <f>IFERROR(__xludf.DUMMYFUNCTION("""COMPUTED_VALUE"""),45922.64583333333)</f>
        <v>45922.64583</v>
      </c>
      <c r="B671" s="5">
        <f>IFERROR(__xludf.DUMMYFUNCTION("""COMPUTED_VALUE"""),6092.5)</f>
        <v>6092.5</v>
      </c>
    </row>
    <row r="672">
      <c r="A672" s="4">
        <f>IFERROR(__xludf.DUMMYFUNCTION("""COMPUTED_VALUE"""),45923.64583333333)</f>
        <v>45923.64583</v>
      </c>
      <c r="B672" s="5">
        <f>IFERROR(__xludf.DUMMYFUNCTION("""COMPUTED_VALUE"""),6051.0)</f>
        <v>6051</v>
      </c>
    </row>
    <row r="673">
      <c r="A673" s="4">
        <f>IFERROR(__xludf.DUMMYFUNCTION("""COMPUTED_VALUE"""),45924.64583333333)</f>
        <v>45924.64583</v>
      </c>
      <c r="B673" s="5">
        <f>IFERROR(__xludf.DUMMYFUNCTION("""COMPUTED_VALUE"""),5984.0)</f>
        <v>5984</v>
      </c>
    </row>
    <row r="674">
      <c r="A674" s="4">
        <f>IFERROR(__xludf.DUMMYFUNCTION("""COMPUTED_VALUE"""),45925.64583333333)</f>
        <v>45925.64583</v>
      </c>
      <c r="B674" s="5">
        <f>IFERROR(__xludf.DUMMYFUNCTION("""COMPUTED_VALUE"""),5897.0)</f>
        <v>5897</v>
      </c>
    </row>
    <row r="675">
      <c r="A675" s="4">
        <f>IFERROR(__xludf.DUMMYFUNCTION("""COMPUTED_VALUE"""),45926.64583333333)</f>
        <v>45926.64583</v>
      </c>
      <c r="B675" s="5">
        <f>IFERROR(__xludf.DUMMYFUNCTION("""COMPUTED_VALUE"""),5689.5)</f>
        <v>5689.5</v>
      </c>
    </row>
    <row r="676">
      <c r="A676" s="4">
        <f>IFERROR(__xludf.DUMMYFUNCTION("""COMPUTED_VALUE"""),45929.64583333333)</f>
        <v>45929.64583</v>
      </c>
      <c r="B676" s="5">
        <f>IFERROR(__xludf.DUMMYFUNCTION("""COMPUTED_VALUE"""),5697.5)</f>
        <v>5697.5</v>
      </c>
    </row>
    <row r="677">
      <c r="A677" s="4">
        <f>IFERROR(__xludf.DUMMYFUNCTION("""COMPUTED_VALUE"""),45930.64583333333)</f>
        <v>45930.64583</v>
      </c>
      <c r="B677" s="5">
        <f>IFERROR(__xludf.DUMMYFUNCTION("""COMPUTED_VALUE"""),5689.5)</f>
        <v>5689.5</v>
      </c>
    </row>
    <row r="678">
      <c r="A678" s="4">
        <f>IFERROR(__xludf.DUMMYFUNCTION("""COMPUTED_VALUE"""),45931.64583333333)</f>
        <v>45931.64583</v>
      </c>
      <c r="B678" s="5">
        <f>IFERROR(__xludf.DUMMYFUNCTION("""COMPUTED_VALUE"""),5710.0)</f>
        <v>5710</v>
      </c>
    </row>
    <row r="679">
      <c r="A679" s="4">
        <f>IFERROR(__xludf.DUMMYFUNCTION("""COMPUTED_VALUE"""),45933.64583333333)</f>
        <v>45933.64583</v>
      </c>
      <c r="B679" s="5">
        <f>IFERROR(__xludf.DUMMYFUNCTION("""COMPUTED_VALUE"""),5866.0)</f>
        <v>5866</v>
      </c>
    </row>
    <row r="680">
      <c r="A680" s="4">
        <f>IFERROR(__xludf.DUMMYFUNCTION("""COMPUTED_VALUE"""),45936.64583333333)</f>
        <v>45936.64583</v>
      </c>
      <c r="B680" s="5">
        <f>IFERROR(__xludf.DUMMYFUNCTION("""COMPUTED_VALUE"""),5826.5)</f>
        <v>5826.5</v>
      </c>
    </row>
    <row r="681">
      <c r="A681" s="4">
        <f>IFERROR(__xludf.DUMMYFUNCTION("""COMPUTED_VALUE"""),45937.64583333333)</f>
        <v>45937.64583</v>
      </c>
      <c r="B681" s="5">
        <f>IFERROR(__xludf.DUMMYFUNCTION("""COMPUTED_VALUE"""),6104.5)</f>
        <v>6104.5</v>
      </c>
    </row>
    <row r="682">
      <c r="A682" s="4">
        <f>IFERROR(__xludf.DUMMYFUNCTION("""COMPUTED_VALUE"""),45938.64583333333)</f>
        <v>45938.64583</v>
      </c>
      <c r="B682" s="5">
        <f>IFERROR(__xludf.DUMMYFUNCTION("""COMPUTED_VALUE"""),6120.5)</f>
        <v>6120.5</v>
      </c>
    </row>
    <row r="683">
      <c r="A683" s="4">
        <f>IFERROR(__xludf.DUMMYFUNCTION("""COMPUTED_VALUE"""),45939.64583333333)</f>
        <v>45939.64583</v>
      </c>
      <c r="B683" s="5">
        <f>IFERROR(__xludf.DUMMYFUNCTION("""COMPUTED_VALUE"""),6132.0)</f>
        <v>6132</v>
      </c>
    </row>
    <row r="684">
      <c r="A684" s="4">
        <f>IFERROR(__xludf.DUMMYFUNCTION("""COMPUTED_VALUE"""),45940.64583333333)</f>
        <v>45940.64583</v>
      </c>
      <c r="B684" s="5">
        <f>IFERROR(__xludf.DUMMYFUNCTION("""COMPUTED_VALUE"""),6474.5)</f>
        <v>6474.5</v>
      </c>
    </row>
    <row r="685">
      <c r="A685" s="4">
        <f>IFERROR(__xludf.DUMMYFUNCTION("""COMPUTED_VALUE"""),45943.64583333333)</f>
        <v>45943.64583</v>
      </c>
      <c r="B685" s="5">
        <f>IFERROR(__xludf.DUMMYFUNCTION("""COMPUTED_VALUE"""),6556.0)</f>
        <v>6556</v>
      </c>
    </row>
    <row r="686">
      <c r="A686" s="4">
        <f>IFERROR(__xludf.DUMMYFUNCTION("""COMPUTED_VALUE"""),45944.64583333333)</f>
        <v>45944.64583</v>
      </c>
      <c r="B686" s="5">
        <f>IFERROR(__xludf.DUMMYFUNCTION("""COMPUTED_VALUE"""),6561.0)</f>
        <v>6561</v>
      </c>
    </row>
    <row r="687">
      <c r="A687" s="4">
        <f>IFERROR(__xludf.DUMMYFUNCTION("""COMPUTED_VALUE"""),45945.64583333333)</f>
        <v>45945.64583</v>
      </c>
      <c r="B687" s="5">
        <f>IFERROR(__xludf.DUMMYFUNCTION("""COMPUTED_VALUE"""),6573.0)</f>
        <v>6573</v>
      </c>
    </row>
    <row r="688">
      <c r="A688" s="4">
        <f>IFERROR(__xludf.DUMMYFUNCTION("""COMPUTED_VALUE"""),45946.64583333333)</f>
        <v>45946.64583</v>
      </c>
      <c r="B688" s="5">
        <f>IFERROR(__xludf.DUMMYFUNCTION("""COMPUTED_VALUE"""),6600.5)</f>
        <v>6600.5</v>
      </c>
    </row>
    <row r="689">
      <c r="A689" s="4">
        <f>IFERROR(__xludf.DUMMYFUNCTION("""COMPUTED_VALUE"""),45947.64583333333)</f>
        <v>45947.64583</v>
      </c>
      <c r="B689" s="5">
        <f>IFERROR(__xludf.DUMMYFUNCTION("""COMPUTED_VALUE"""),6621.5)</f>
        <v>6621.5</v>
      </c>
    </row>
    <row r="690">
      <c r="A690" s="4">
        <f>IFERROR(__xludf.DUMMYFUNCTION("""COMPUTED_VALUE"""),45950.64583333333)</f>
        <v>45950.64583</v>
      </c>
      <c r="B690" s="5">
        <f>IFERROR(__xludf.DUMMYFUNCTION("""COMPUTED_VALUE"""),6604.0)</f>
        <v>6604</v>
      </c>
    </row>
    <row r="691">
      <c r="A691" s="4">
        <f>IFERROR(__xludf.DUMMYFUNCTION("""COMPUTED_VALUE"""),45951.64583333333)</f>
        <v>45951.64583</v>
      </c>
      <c r="B691" s="5">
        <f>IFERROR(__xludf.DUMMYFUNCTION("""COMPUTED_VALUE"""),6587.0)</f>
        <v>6587</v>
      </c>
    </row>
    <row r="692">
      <c r="A692" s="4">
        <f>IFERROR(__xludf.DUMMYFUNCTION("""COMPUTED_VALUE"""),45953.64583333333)</f>
        <v>45953.64583</v>
      </c>
      <c r="B692" s="5">
        <f>IFERROR(__xludf.DUMMYFUNCTION("""COMPUTED_VALUE"""),6565.5)</f>
        <v>6565.5</v>
      </c>
    </row>
    <row r="693">
      <c r="A693" s="4">
        <f>IFERROR(__xludf.DUMMYFUNCTION("""COMPUTED_VALUE"""),45954.64583333333)</f>
        <v>45954.64583</v>
      </c>
      <c r="B693" s="5">
        <f>IFERROR(__xludf.DUMMYFUNCTION("""COMPUTED_VALUE"""),6593.0)</f>
        <v>6593</v>
      </c>
    </row>
    <row r="694">
      <c r="A694" s="4">
        <f>IFERROR(__xludf.DUMMYFUNCTION("""COMPUTED_VALUE"""),45957.64583333333)</f>
        <v>45957.64583</v>
      </c>
      <c r="B694" s="5">
        <f>IFERROR(__xludf.DUMMYFUNCTION("""COMPUTED_VALUE"""),6490.0)</f>
        <v>6490</v>
      </c>
    </row>
    <row r="695">
      <c r="A695" s="4">
        <f>IFERROR(__xludf.DUMMYFUNCTION("""COMPUTED_VALUE"""),45958.64583333333)</f>
        <v>45958.64583</v>
      </c>
      <c r="B695" s="5">
        <f>IFERROR(__xludf.DUMMYFUNCTION("""COMPUTED_VALUE"""),6438.5)</f>
        <v>6438.5</v>
      </c>
    </row>
    <row r="696">
      <c r="A696" s="4">
        <f>IFERROR(__xludf.DUMMYFUNCTION("""COMPUTED_VALUE"""),45959.64583333333)</f>
        <v>45959.64583</v>
      </c>
      <c r="B696" s="5">
        <f>IFERROR(__xludf.DUMMYFUNCTION("""COMPUTED_VALUE"""),6512.0)</f>
        <v>6512</v>
      </c>
    </row>
    <row r="697">
      <c r="A697" s="4">
        <f>IFERROR(__xludf.DUMMYFUNCTION("""COMPUTED_VALUE"""),45960.64583333333)</f>
        <v>45960.64583</v>
      </c>
      <c r="B697" s="5">
        <f>IFERROR(__xludf.DUMMYFUNCTION("""COMPUTED_VALUE"""),6655.0)</f>
        <v>6655</v>
      </c>
    </row>
    <row r="698">
      <c r="A698" s="4">
        <f>IFERROR(__xludf.DUMMYFUNCTION("""COMPUTED_VALUE"""),45961.64583333333)</f>
        <v>45961.64583</v>
      </c>
      <c r="B698" s="5">
        <f>IFERROR(__xludf.DUMMYFUNCTION("""COMPUTED_VALUE"""),6738.0)</f>
        <v>6738</v>
      </c>
    </row>
    <row r="699">
      <c r="A699" s="4">
        <f>IFERROR(__xludf.DUMMYFUNCTION("""COMPUTED_VALUE"""),45964.64583333333)</f>
        <v>45964.64583</v>
      </c>
      <c r="B699" s="5">
        <f>IFERROR(__xludf.DUMMYFUNCTION("""COMPUTED_VALUE"""),6804.0)</f>
        <v>6804</v>
      </c>
    </row>
    <row r="700">
      <c r="A700" s="4">
        <f>IFERROR(__xludf.DUMMYFUNCTION("""COMPUTED_VALUE"""),45965.64583333333)</f>
        <v>45965.64583</v>
      </c>
      <c r="B700" s="5">
        <f>IFERROR(__xludf.DUMMYFUNCTION("""COMPUTED_VALUE"""),6804.5)</f>
        <v>6804.5</v>
      </c>
    </row>
    <row r="701">
      <c r="A701" s="4">
        <f>IFERROR(__xludf.DUMMYFUNCTION("""COMPUTED_VALUE"""),45967.64583333333)</f>
        <v>45967.64583</v>
      </c>
      <c r="B701" s="5">
        <f>IFERROR(__xludf.DUMMYFUNCTION("""COMPUTED_VALUE"""),6883.5)</f>
        <v>6883.5</v>
      </c>
    </row>
    <row r="702">
      <c r="A702" s="4">
        <f>IFERROR(__xludf.DUMMYFUNCTION("""COMPUTED_VALUE"""),45968.64583333333)</f>
        <v>45968.64583</v>
      </c>
      <c r="B702" s="5">
        <f>IFERROR(__xludf.DUMMYFUNCTION("""COMPUTED_VALUE"""),6656.5)</f>
        <v>6656.5</v>
      </c>
    </row>
    <row r="703">
      <c r="A703" s="4">
        <f>IFERROR(__xludf.DUMMYFUNCTION("""COMPUTED_VALUE"""),45971.64583333333)</f>
        <v>45971.64583</v>
      </c>
      <c r="B703" s="5">
        <f>IFERROR(__xludf.DUMMYFUNCTION("""COMPUTED_VALUE"""),6691.5)</f>
        <v>6691.5</v>
      </c>
    </row>
    <row r="704">
      <c r="A704" s="4">
        <f>IFERROR(__xludf.DUMMYFUNCTION("""COMPUTED_VALUE"""),45972.64583333333)</f>
        <v>45972.64583</v>
      </c>
      <c r="B704" s="5">
        <f>IFERROR(__xludf.DUMMYFUNCTION("""COMPUTED_VALUE"""),6539.5)</f>
        <v>6539.5</v>
      </c>
    </row>
    <row r="705">
      <c r="A705" s="4">
        <f>IFERROR(__xludf.DUMMYFUNCTION("""COMPUTED_VALUE"""),45973.64583333333)</f>
        <v>45973.64583</v>
      </c>
      <c r="B705" s="5">
        <f>IFERROR(__xludf.DUMMYFUNCTION("""COMPUTED_VALUE"""),6520.0)</f>
        <v>6520</v>
      </c>
    </row>
    <row r="706">
      <c r="A706" s="4">
        <f>IFERROR(__xludf.DUMMYFUNCTION("""COMPUTED_VALUE"""),45974.64583333333)</f>
        <v>45974.64583</v>
      </c>
      <c r="B706" s="5">
        <f>IFERROR(__xludf.DUMMYFUNCTION("""COMPUTED_VALUE"""),6593.5)</f>
        <v>6593.5</v>
      </c>
    </row>
    <row r="707">
      <c r="A707" s="4">
        <f>IFERROR(__xludf.DUMMYFUNCTION("""COMPUTED_VALUE"""),45975.64583333333)</f>
        <v>45975.64583</v>
      </c>
      <c r="B707" s="5">
        <f>IFERROR(__xludf.DUMMYFUNCTION("""COMPUTED_VALUE"""),6511.5)</f>
        <v>6511.5</v>
      </c>
    </row>
    <row r="708">
      <c r="A708" s="4">
        <f>IFERROR(__xludf.DUMMYFUNCTION("""COMPUTED_VALUE"""),45978.64583333333)</f>
        <v>45978.64583</v>
      </c>
      <c r="B708" s="5">
        <f>IFERROR(__xludf.DUMMYFUNCTION("""COMPUTED_VALUE"""),6518.5)</f>
        <v>6518.5</v>
      </c>
    </row>
    <row r="709">
      <c r="A709" s="4">
        <f>IFERROR(__xludf.DUMMYFUNCTION("""COMPUTED_VALUE"""),45979.64583333333)</f>
        <v>45979.64583</v>
      </c>
      <c r="B709" s="5">
        <f>IFERROR(__xludf.DUMMYFUNCTION("""COMPUTED_VALUE"""),6473.5)</f>
        <v>6473.5</v>
      </c>
    </row>
    <row r="710">
      <c r="A710" s="4">
        <f>IFERROR(__xludf.DUMMYFUNCTION("""COMPUTED_VALUE"""),45980.64583333333)</f>
        <v>45980.64583</v>
      </c>
      <c r="B710" s="5">
        <f>IFERROR(__xludf.DUMMYFUNCTION("""COMPUTED_VALUE"""),6454.0)</f>
        <v>6454</v>
      </c>
    </row>
    <row r="711">
      <c r="A711" s="4">
        <f>IFERROR(__xludf.DUMMYFUNCTION("""COMPUTED_VALUE"""),45981.64583333333)</f>
        <v>45981.64583</v>
      </c>
      <c r="B711" s="5">
        <f>IFERROR(__xludf.DUMMYFUNCTION("""COMPUTED_VALUE"""),6462.5)</f>
        <v>6462.5</v>
      </c>
    </row>
    <row r="712">
      <c r="A712" s="4">
        <f>IFERROR(__xludf.DUMMYFUNCTION("""COMPUTED_VALUE"""),45982.64583333333)</f>
        <v>45982.64583</v>
      </c>
      <c r="B712" s="5">
        <f>IFERROR(__xludf.DUMMYFUNCTION("""COMPUTED_VALUE"""),6373.0)</f>
        <v>6373</v>
      </c>
    </row>
    <row r="713">
      <c r="A713" s="4">
        <f>IFERROR(__xludf.DUMMYFUNCTION("""COMPUTED_VALUE"""),45985.64583333333)</f>
        <v>45985.64583</v>
      </c>
      <c r="B713" s="5">
        <f>IFERROR(__xludf.DUMMYFUNCTION("""COMPUTED_VALUE"""),6359.0)</f>
        <v>6359</v>
      </c>
    </row>
    <row r="714">
      <c r="A714" s="4">
        <f>IFERROR(__xludf.DUMMYFUNCTION("""COMPUTED_VALUE"""),45986.64583333333)</f>
        <v>45986.64583</v>
      </c>
      <c r="B714" s="5">
        <f>IFERROR(__xludf.DUMMYFUNCTION("""COMPUTED_VALUE"""),6412.0)</f>
        <v>6412</v>
      </c>
    </row>
    <row r="715">
      <c r="A715" s="4">
        <f>IFERROR(__xludf.DUMMYFUNCTION("""COMPUTED_VALUE"""),45987.64583333333)</f>
        <v>45987.64583</v>
      </c>
      <c r="B715" s="5">
        <f>IFERROR(__xludf.DUMMYFUNCTION("""COMPUTED_VALUE"""),6510.0)</f>
        <v>6510</v>
      </c>
    </row>
    <row r="716">
      <c r="A716" s="4">
        <f>IFERROR(__xludf.DUMMYFUNCTION("""COMPUTED_VALUE"""),45988.64583333333)</f>
        <v>45988.64583</v>
      </c>
      <c r="B716" s="5">
        <f>IFERROR(__xludf.DUMMYFUNCTION("""COMPUTED_VALUE"""),6490.5)</f>
        <v>6490.5</v>
      </c>
    </row>
    <row r="717">
      <c r="A717" s="4">
        <f>IFERROR(__xludf.DUMMYFUNCTION("""COMPUTED_VALUE"""),45989.64583333333)</f>
        <v>45989.64583</v>
      </c>
      <c r="B717" s="5">
        <f>IFERROR(__xludf.DUMMYFUNCTION("""COMPUTED_VALUE"""),6477.0)</f>
        <v>6477</v>
      </c>
    </row>
    <row r="718">
      <c r="A718" s="4">
        <f>IFERROR(__xludf.DUMMYFUNCTION("""COMPUTED_VALUE"""),45992.64583333333)</f>
        <v>45992.64583</v>
      </c>
      <c r="B718" s="5">
        <f>IFERROR(__xludf.DUMMYFUNCTION("""COMPUTED_VALUE"""),6422.5)</f>
        <v>6422.5</v>
      </c>
    </row>
    <row r="719">
      <c r="A719" s="4">
        <f>IFERROR(__xludf.DUMMYFUNCTION("""COMPUTED_VALUE"""),45993.64583333333)</f>
        <v>45993.64583</v>
      </c>
      <c r="B719" s="5">
        <f>IFERROR(__xludf.DUMMYFUNCTION("""COMPUTED_VALUE"""),6417.5)</f>
        <v>6417.5</v>
      </c>
    </row>
    <row r="720">
      <c r="A720" s="4">
        <f>IFERROR(__xludf.DUMMYFUNCTION("""COMPUTED_VALUE"""),45994.64583333333)</f>
        <v>45994.64583</v>
      </c>
      <c r="B720" s="5">
        <f>IFERROR(__xludf.DUMMYFUNCTION("""COMPUTED_VALUE"""),6455.0)</f>
        <v>6455</v>
      </c>
    </row>
    <row r="721">
      <c r="A721" s="4">
        <f>IFERROR(__xludf.DUMMYFUNCTION("""COMPUTED_VALUE"""),45995.64583333333)</f>
        <v>45995.64583</v>
      </c>
      <c r="B721" s="5">
        <f>IFERROR(__xludf.DUMMYFUNCTION("""COMPUTED_VALUE"""),6469.0)</f>
        <v>6469</v>
      </c>
    </row>
    <row r="722">
      <c r="A722" s="4">
        <f>IFERROR(__xludf.DUMMYFUNCTION("""COMPUTED_VALUE"""),45996.64583333333)</f>
        <v>45996.64583</v>
      </c>
      <c r="B722" s="5">
        <f>IFERROR(__xludf.DUMMYFUNCTION("""COMPUTED_VALUE"""),6473.5)</f>
        <v>6473.5</v>
      </c>
    </row>
    <row r="723">
      <c r="A723" s="4">
        <f>IFERROR(__xludf.DUMMYFUNCTION("""COMPUTED_VALUE"""),45999.64583333333)</f>
        <v>45999.64583</v>
      </c>
      <c r="B723" s="5">
        <f>IFERROR(__xludf.DUMMYFUNCTION("""COMPUTED_VALUE"""),6328.5)</f>
        <v>6328.5</v>
      </c>
    </row>
    <row r="724">
      <c r="A724" s="4">
        <f>IFERROR(__xludf.DUMMYFUNCTION("""COMPUTED_VALUE"""),46000.64583333333)</f>
        <v>46000.64583</v>
      </c>
      <c r="B724" s="5">
        <f>IFERROR(__xludf.DUMMYFUNCTION("""COMPUTED_VALUE"""),6294.0)</f>
        <v>6294</v>
      </c>
    </row>
    <row r="725">
      <c r="A725" s="4">
        <f>IFERROR(__xludf.DUMMYFUNCTION("""COMPUTED_VALUE"""),46001.64583333333)</f>
        <v>46001.64583</v>
      </c>
      <c r="B725" s="5">
        <f>IFERROR(__xludf.DUMMYFUNCTION("""COMPUTED_VALUE"""),6294.5)</f>
        <v>6294.5</v>
      </c>
    </row>
    <row r="726">
      <c r="A726" s="4">
        <f>IFERROR(__xludf.DUMMYFUNCTION("""COMPUTED_VALUE"""),46002.64583333333)</f>
        <v>46002.64583</v>
      </c>
      <c r="B726" s="5">
        <f>IFERROR(__xludf.DUMMYFUNCTION("""COMPUTED_VALUE"""),6430.0)</f>
        <v>6430</v>
      </c>
    </row>
    <row r="727">
      <c r="A727" s="4">
        <f>IFERROR(__xludf.DUMMYFUNCTION("""COMPUTED_VALUE"""),46003.64583333333)</f>
        <v>46003.64583</v>
      </c>
      <c r="B727" s="5">
        <f>IFERROR(__xludf.DUMMYFUNCTION("""COMPUTED_VALUE"""),6426.5)</f>
        <v>6426.5</v>
      </c>
    </row>
    <row r="728">
      <c r="A728" s="4">
        <f>IFERROR(__xludf.DUMMYFUNCTION("""COMPUTED_VALUE"""),46006.64583333333)</f>
        <v>46006.64583</v>
      </c>
      <c r="B728" s="5">
        <f>IFERROR(__xludf.DUMMYFUNCTION("""COMPUTED_VALUE"""),6347.5)</f>
        <v>6347.5</v>
      </c>
    </row>
    <row r="729">
      <c r="A729" s="4">
        <f>IFERROR(__xludf.DUMMYFUNCTION("""COMPUTED_VALUE"""),46007.64583333333)</f>
        <v>46007.64583</v>
      </c>
      <c r="B729" s="5">
        <f>IFERROR(__xludf.DUMMYFUNCTION("""COMPUTED_VALUE"""),6335.5)</f>
        <v>6335.5</v>
      </c>
    </row>
    <row r="730">
      <c r="A730" s="4">
        <f>IFERROR(__xludf.DUMMYFUNCTION("""COMPUTED_VALUE"""),46008.64583333333)</f>
        <v>46008.64583</v>
      </c>
      <c r="B730" s="5">
        <f>IFERROR(__xludf.DUMMYFUNCTION("""COMPUTED_VALUE"""),6293.0)</f>
        <v>6293</v>
      </c>
    </row>
    <row r="731">
      <c r="A731" s="4">
        <f>IFERROR(__xludf.DUMMYFUNCTION("""COMPUTED_VALUE"""),46009.64583333333)</f>
        <v>46009.64583</v>
      </c>
      <c r="B731" s="5">
        <f>IFERROR(__xludf.DUMMYFUNCTION("""COMPUTED_VALUE"""),6380.0)</f>
        <v>6380</v>
      </c>
    </row>
    <row r="732">
      <c r="A732" s="4">
        <f>IFERROR(__xludf.DUMMYFUNCTION("""COMPUTED_VALUE"""),46010.64583333333)</f>
        <v>46010.64583</v>
      </c>
      <c r="B732" s="5">
        <f>IFERROR(__xludf.DUMMYFUNCTION("""COMPUTED_VALUE"""),6478.5)</f>
        <v>6478.5</v>
      </c>
    </row>
    <row r="733">
      <c r="A733" s="4">
        <f>IFERROR(__xludf.DUMMYFUNCTION("""COMPUTED_VALUE"""),46013.64583333333)</f>
        <v>46013.64583</v>
      </c>
      <c r="B733" s="5">
        <f>IFERROR(__xludf.DUMMYFUNCTION("""COMPUTED_VALUE"""),6511.5)</f>
        <v>6511.5</v>
      </c>
    </row>
    <row r="734">
      <c r="A734" s="4">
        <f>IFERROR(__xludf.DUMMYFUNCTION("""COMPUTED_VALUE"""),46014.64583333333)</f>
        <v>46014.64583</v>
      </c>
      <c r="B734" s="5">
        <f>IFERROR(__xludf.DUMMYFUNCTION("""COMPUTED_VALUE"""),6476.5)</f>
        <v>6476.5</v>
      </c>
    </row>
    <row r="735">
      <c r="A735" s="4">
        <f>IFERROR(__xludf.DUMMYFUNCTION("""COMPUTED_VALUE"""),46015.64583333333)</f>
        <v>46015.64583</v>
      </c>
      <c r="B735" s="5">
        <f>IFERROR(__xludf.DUMMYFUNCTION("""COMPUTED_VALUE"""),6496.5)</f>
        <v>6496.5</v>
      </c>
    </row>
    <row r="736">
      <c r="A736" s="4">
        <f>IFERROR(__xludf.DUMMYFUNCTION("""COMPUTED_VALUE"""),46017.64583333333)</f>
        <v>46017.64583</v>
      </c>
      <c r="B736" s="5">
        <f>IFERROR(__xludf.DUMMYFUNCTION("""COMPUTED_VALUE"""),6427.5)</f>
        <v>6427.5</v>
      </c>
    </row>
    <row r="737">
      <c r="A737" s="4">
        <f>IFERROR(__xludf.DUMMYFUNCTION("""COMPUTED_VALUE"""),46020.64583333333)</f>
        <v>46020.64583</v>
      </c>
      <c r="B737" s="5">
        <f>IFERROR(__xludf.DUMMYFUNCTION("""COMPUTED_VALUE"""),6390.5)</f>
        <v>6390.5</v>
      </c>
    </row>
    <row r="738">
      <c r="A738" s="4">
        <f>IFERROR(__xludf.DUMMYFUNCTION("""COMPUTED_VALUE"""),46021.64583333333)</f>
        <v>46021.64583</v>
      </c>
      <c r="B738" s="5">
        <f>IFERROR(__xludf.DUMMYFUNCTION("""COMPUTED_VALUE"""),6360.5)</f>
        <v>6360.5</v>
      </c>
    </row>
    <row r="739">
      <c r="A739" s="4">
        <f>IFERROR(__xludf.DUMMYFUNCTION("""COMPUTED_VALUE"""),46022.64583333333)</f>
        <v>46022.64583</v>
      </c>
      <c r="B739" s="5">
        <f>IFERROR(__xludf.DUMMYFUNCTION("""COMPUTED_VALUE"""),6392.5)</f>
        <v>6392.5</v>
      </c>
    </row>
    <row r="740">
      <c r="A740" s="4">
        <f>IFERROR(__xludf.DUMMYFUNCTION("""COMPUTED_VALUE"""),46023.64583333333)</f>
        <v>46023.64583</v>
      </c>
      <c r="B740" s="5">
        <f>IFERROR(__xludf.DUMMYFUNCTION("""COMPUTED_VALUE"""),6344.0)</f>
        <v>6344</v>
      </c>
    </row>
    <row r="741">
      <c r="A741" s="4">
        <f>IFERROR(__xludf.DUMMYFUNCTION("""COMPUTED_VALUE"""),46024.64583333333)</f>
        <v>46024.64583</v>
      </c>
      <c r="B741" s="5">
        <f>IFERROR(__xludf.DUMMYFUNCTION("""COMPUTED_VALUE"""),6392.5)</f>
        <v>6392.5</v>
      </c>
    </row>
    <row r="742">
      <c r="A742" s="4">
        <f>IFERROR(__xludf.DUMMYFUNCTION("""COMPUTED_VALUE"""),46027.64583333333)</f>
        <v>46027.64583</v>
      </c>
      <c r="B742" s="5">
        <f>IFERROR(__xludf.DUMMYFUNCTION("""COMPUTED_VALUE"""),6363.5)</f>
        <v>6363.5</v>
      </c>
    </row>
    <row r="743">
      <c r="A743" s="4">
        <f>IFERROR(__xludf.DUMMYFUNCTION("""COMPUTED_VALUE"""),46028.64583333333)</f>
        <v>46028.64583</v>
      </c>
      <c r="B743" s="5">
        <f>IFERROR(__xludf.DUMMYFUNCTION("""COMPUTED_VALUE"""),6642.5)</f>
        <v>6642.5</v>
      </c>
    </row>
    <row r="744">
      <c r="A744" s="4">
        <f>IFERROR(__xludf.DUMMYFUNCTION("""COMPUTED_VALUE"""),46029.64583333333)</f>
        <v>46029.64583</v>
      </c>
      <c r="B744" s="5">
        <f>IFERROR(__xludf.DUMMYFUNCTION("""COMPUTED_VALUE"""),6642.5)</f>
        <v>6642.5</v>
      </c>
    </row>
    <row r="745">
      <c r="A745" s="4">
        <f>IFERROR(__xludf.DUMMYFUNCTION("""COMPUTED_VALUE"""),46030.64583333333)</f>
        <v>46030.64583</v>
      </c>
      <c r="B745" s="5">
        <f>IFERROR(__xludf.DUMMYFUNCTION("""COMPUTED_VALUE"""),6600.5)</f>
        <v>6600.5</v>
      </c>
    </row>
    <row r="746">
      <c r="A746" s="4">
        <f>IFERROR(__xludf.DUMMYFUNCTION("""COMPUTED_VALUE"""),46031.64583333333)</f>
        <v>46031.64583</v>
      </c>
      <c r="B746" s="5">
        <f>IFERROR(__xludf.DUMMYFUNCTION("""COMPUTED_VALUE"""),6616.5)</f>
        <v>6616.5</v>
      </c>
    </row>
    <row r="747">
      <c r="A747" s="4">
        <f>IFERROR(__xludf.DUMMYFUNCTION("""COMPUTED_VALUE"""),46034.64583333333)</f>
        <v>46034.64583</v>
      </c>
      <c r="B747" s="5">
        <f>IFERROR(__xludf.DUMMYFUNCTION("""COMPUTED_VALUE"""),6485.5)</f>
        <v>6485.5</v>
      </c>
    </row>
    <row r="748">
      <c r="A748" s="4">
        <f>IFERROR(__xludf.DUMMYFUNCTION("""COMPUTED_VALUE"""),46035.64583333333)</f>
        <v>46035.64583</v>
      </c>
      <c r="B748" s="5">
        <f>IFERROR(__xludf.DUMMYFUNCTION("""COMPUTED_VALUE"""),6436.5)</f>
        <v>6436.5</v>
      </c>
    </row>
    <row r="749">
      <c r="A749" s="4">
        <f>IFERROR(__xludf.DUMMYFUNCTION("""COMPUTED_VALUE"""),46036.64583333333)</f>
        <v>46036.64583</v>
      </c>
      <c r="B749" s="5">
        <f>IFERROR(__xludf.DUMMYFUNCTION("""COMPUTED_VALUE"""),6355.5)</f>
        <v>6355.5</v>
      </c>
    </row>
    <row r="750">
      <c r="A750" s="4">
        <f>IFERROR(__xludf.DUMMYFUNCTION("""COMPUTED_VALUE"""),46038.64583333333)</f>
        <v>46038.64583</v>
      </c>
      <c r="B750" s="5">
        <f>IFERROR(__xludf.DUMMYFUNCTION("""COMPUTED_VALUE"""),6236.0)</f>
        <v>6236</v>
      </c>
    </row>
    <row r="751">
      <c r="A751" s="4">
        <f>IFERROR(__xludf.DUMMYFUNCTION("""COMPUTED_VALUE"""),46041.64583333333)</f>
        <v>46041.64583</v>
      </c>
      <c r="B751" s="5">
        <f>IFERROR(__xludf.DUMMYFUNCTION("""COMPUTED_VALUE"""),6140.0)</f>
        <v>6140</v>
      </c>
    </row>
    <row r="752">
      <c r="A752" s="4">
        <f>IFERROR(__xludf.DUMMYFUNCTION("""COMPUTED_VALUE"""),46042.64583333333)</f>
        <v>46042.64583</v>
      </c>
      <c r="B752" s="5">
        <f>IFERROR(__xludf.DUMMYFUNCTION("""COMPUTED_VALUE"""),6013.0)</f>
        <v>6013</v>
      </c>
    </row>
    <row r="753">
      <c r="A753" s="4">
        <f>IFERROR(__xludf.DUMMYFUNCTION("""COMPUTED_VALUE"""),46043.64583333333)</f>
        <v>46043.64583</v>
      </c>
      <c r="B753" s="5">
        <f>IFERROR(__xludf.DUMMYFUNCTION("""COMPUTED_VALUE"""),6010.0)</f>
        <v>6010</v>
      </c>
    </row>
    <row r="754">
      <c r="A754" s="4">
        <f>IFERROR(__xludf.DUMMYFUNCTION("""COMPUTED_VALUE"""),46044.64583333333)</f>
        <v>46044.64583</v>
      </c>
      <c r="B754" s="5">
        <f>IFERROR(__xludf.DUMMYFUNCTION("""COMPUTED_VALUE"""),6071.0)</f>
        <v>6071</v>
      </c>
    </row>
    <row r="755">
      <c r="A755" s="4">
        <f>IFERROR(__xludf.DUMMYFUNCTION("""COMPUTED_VALUE"""),46045.64583333333)</f>
        <v>46045.64583</v>
      </c>
      <c r="B755" s="5">
        <f>IFERROR(__xludf.DUMMYFUNCTION("""COMPUTED_VALUE"""),6011.5)</f>
        <v>6011.5</v>
      </c>
    </row>
    <row r="756">
      <c r="A756" s="4">
        <f>IFERROR(__xludf.DUMMYFUNCTION("""COMPUTED_VALUE"""),46049.64583333333)</f>
        <v>46049.64583</v>
      </c>
      <c r="B756" s="5">
        <f>IFERROR(__xludf.DUMMYFUNCTION("""COMPUTED_VALUE"""),6056.0)</f>
        <v>6056</v>
      </c>
    </row>
    <row r="757">
      <c r="A757" s="4">
        <f>IFERROR(__xludf.DUMMYFUNCTION("""COMPUTED_VALUE"""),46050.64583333333)</f>
        <v>46050.64583</v>
      </c>
      <c r="B757" s="5">
        <f>IFERROR(__xludf.DUMMYFUNCTION("""COMPUTED_VALUE"""),6188.0)</f>
        <v>6188</v>
      </c>
    </row>
    <row r="758">
      <c r="A758" s="4">
        <f>IFERROR(__xludf.DUMMYFUNCTION("""COMPUTED_VALUE"""),46051.64583333333)</f>
        <v>46051.64583</v>
      </c>
      <c r="B758" s="5">
        <f>IFERROR(__xludf.DUMMYFUNCTION("""COMPUTED_VALUE"""),6041.0)</f>
        <v>6041</v>
      </c>
    </row>
    <row r="759">
      <c r="A759" s="4">
        <f>IFERROR(__xludf.DUMMYFUNCTION("""COMPUTED_VALUE"""),46052.64583333333)</f>
        <v>46052.64583</v>
      </c>
      <c r="B759" s="5">
        <f>IFERROR(__xludf.DUMMYFUNCTION("""COMPUTED_VALUE"""),6051.0)</f>
        <v>6051</v>
      </c>
    </row>
    <row r="760">
      <c r="A760" s="4">
        <f>IFERROR(__xludf.DUMMYFUNCTION("""COMPUTED_VALUE"""),46055.64583333333)</f>
        <v>46055.64583</v>
      </c>
      <c r="B760" s="5">
        <f>IFERROR(__xludf.DUMMYFUNCTION("""COMPUTED_VALUE"""),5952.5)</f>
        <v>5952.5</v>
      </c>
    </row>
    <row r="761">
      <c r="A761" s="4">
        <f>IFERROR(__xludf.DUMMYFUNCTION("""COMPUTED_VALUE"""),46056.64583333333)</f>
        <v>46056.64583</v>
      </c>
      <c r="B761" s="5">
        <f>IFERROR(__xludf.DUMMYFUNCTION("""COMPUTED_VALUE"""),6209.0)</f>
        <v>6209</v>
      </c>
    </row>
    <row r="762">
      <c r="A762" s="4">
        <f>IFERROR(__xludf.DUMMYFUNCTION("""COMPUTED_VALUE"""),46057.64583333333)</f>
        <v>46057.64583</v>
      </c>
      <c r="B762" s="5">
        <f>IFERROR(__xludf.DUMMYFUNCTION("""COMPUTED_VALUE"""),6054.5)</f>
        <v>6054.5</v>
      </c>
    </row>
    <row r="763">
      <c r="A763" s="4">
        <f>IFERROR(__xludf.DUMMYFUNCTION("""COMPUTED_VALUE"""),46058.64583333333)</f>
        <v>46058.64583</v>
      </c>
      <c r="B763" s="5">
        <f>IFERROR(__xludf.DUMMYFUNCTION("""COMPUTED_VALUE"""),6141.5)</f>
        <v>6141.5</v>
      </c>
    </row>
    <row r="764">
      <c r="A764" s="4">
        <f>IFERROR(__xludf.DUMMYFUNCTION("""COMPUTED_VALUE"""),46059.64583333333)</f>
        <v>46059.64583</v>
      </c>
      <c r="B764" s="5">
        <f>IFERROR(__xludf.DUMMYFUNCTION("""COMPUTED_VALUE"""),6024.5)</f>
        <v>6024.5</v>
      </c>
    </row>
    <row r="765">
      <c r="A765" s="4">
        <f>IFERROR(__xludf.DUMMYFUNCTION("""COMPUTED_VALUE"""),46062.64583333333)</f>
        <v>46062.64583</v>
      </c>
      <c r="B765" s="5">
        <f>IFERROR(__xludf.DUMMYFUNCTION("""COMPUTED_VALUE"""),6113.5)</f>
        <v>6113.5</v>
      </c>
    </row>
    <row r="766">
      <c r="A766" s="4">
        <f>IFERROR(__xludf.DUMMYFUNCTION("""COMPUTED_VALUE"""),46063.64583333333)</f>
        <v>46063.64583</v>
      </c>
      <c r="B766" s="5">
        <f>IFERROR(__xludf.DUMMYFUNCTION("""COMPUTED_VALUE"""),6175.5)</f>
        <v>6175.5</v>
      </c>
    </row>
    <row r="767">
      <c r="A767" s="4">
        <f>IFERROR(__xludf.DUMMYFUNCTION("""COMPUTED_VALUE"""),46064.64583333333)</f>
        <v>46064.64583</v>
      </c>
      <c r="B767" s="5">
        <f>IFERROR(__xludf.DUMMYFUNCTION("""COMPUTED_VALUE"""),6386.5)</f>
        <v>6386.5</v>
      </c>
    </row>
    <row r="768">
      <c r="A768" s="4">
        <f>IFERROR(__xludf.DUMMYFUNCTION("""COMPUTED_VALUE"""),46065.64583333333)</f>
        <v>46065.64583</v>
      </c>
      <c r="B768" s="5">
        <f>IFERROR(__xludf.DUMMYFUNCTION("""COMPUTED_VALUE"""),6185.0)</f>
        <v>6185</v>
      </c>
    </row>
    <row r="769">
      <c r="A769" s="4">
        <f>IFERROR(__xludf.DUMMYFUNCTION("""COMPUTED_VALUE"""),46066.64583333333)</f>
        <v>46066.64583</v>
      </c>
      <c r="B769" s="5">
        <f>IFERROR(__xludf.DUMMYFUNCTION("""COMPUTED_VALUE"""),6168.5)</f>
        <v>6168.5</v>
      </c>
    </row>
    <row r="770">
      <c r="A770" s="4">
        <f>IFERROR(__xludf.DUMMYFUNCTION("""COMPUTED_VALUE"""),46069.64583333333)</f>
        <v>46069.64583</v>
      </c>
      <c r="B770" s="5">
        <f>IFERROR(__xludf.DUMMYFUNCTION("""COMPUTED_VALUE"""),6149.5)</f>
        <v>6149.5</v>
      </c>
    </row>
    <row r="771">
      <c r="A771" s="4">
        <f>IFERROR(__xludf.DUMMYFUNCTION("""COMPUTED_VALUE"""),46070.64583333333)</f>
        <v>46070.64583</v>
      </c>
      <c r="B771" s="5">
        <f>IFERROR(__xludf.DUMMYFUNCTION("""COMPUTED_VALUE"""),6187.5)</f>
        <v>6187.5</v>
      </c>
    </row>
    <row r="772">
      <c r="A772" s="4">
        <f>IFERROR(__xludf.DUMMYFUNCTION("""COMPUTED_VALUE"""),46071.64583333333)</f>
        <v>46071.64583</v>
      </c>
      <c r="B772" s="5">
        <f>IFERROR(__xludf.DUMMYFUNCTION("""COMPUTED_VALUE"""),6283.5)</f>
        <v>6283.5</v>
      </c>
    </row>
    <row r="773">
      <c r="A773" s="4">
        <f>IFERROR(__xludf.DUMMYFUNCTION("""COMPUTED_VALUE"""),46072.64583333333)</f>
        <v>46072.64583</v>
      </c>
      <c r="B773" s="5">
        <f>IFERROR(__xludf.DUMMYFUNCTION("""COMPUTED_VALUE"""),6297.5)</f>
        <v>6297.5</v>
      </c>
    </row>
    <row r="774">
      <c r="A774" s="4">
        <f>IFERROR(__xludf.DUMMYFUNCTION("""COMPUTED_VALUE"""),46073.64583333333)</f>
        <v>46073.64583</v>
      </c>
      <c r="B774" s="5">
        <f>IFERROR(__xludf.DUMMYFUNCTION("""COMPUTED_VALUE"""),6291.0)</f>
        <v>6291</v>
      </c>
    </row>
    <row r="775">
      <c r="A775" s="4">
        <f>IFERROR(__xludf.DUMMYFUNCTION("""COMPUTED_VALUE"""),46076.64583333333)</f>
        <v>46076.64583</v>
      </c>
      <c r="B775" s="5">
        <f>IFERROR(__xludf.DUMMYFUNCTION("""COMPUTED_VALUE"""),6293.5)</f>
        <v>6293.5</v>
      </c>
    </row>
    <row r="776">
      <c r="A776" s="4">
        <f>IFERROR(__xludf.DUMMYFUNCTION("""COMPUTED_VALUE"""),46077.64583333333)</f>
        <v>46077.64583</v>
      </c>
      <c r="B776" s="5">
        <f>IFERROR(__xludf.DUMMYFUNCTION("""COMPUTED_VALUE"""),6255.5)</f>
        <v>6255.5</v>
      </c>
    </row>
    <row r="777">
      <c r="A777" s="4">
        <f>IFERROR(__xludf.DUMMYFUNCTION("""COMPUTED_VALUE"""),46078.64583333333)</f>
        <v>46078.64583</v>
      </c>
      <c r="B777" s="5">
        <f>IFERROR(__xludf.DUMMYFUNCTION("""COMPUTED_VALUE"""),6395.5)</f>
        <v>6395.5</v>
      </c>
    </row>
    <row r="778">
      <c r="A778" s="4">
        <f>IFERROR(__xludf.DUMMYFUNCTION("""COMPUTED_VALUE"""),46079.64583333333)</f>
        <v>46079.64583</v>
      </c>
      <c r="B778" s="5">
        <f>IFERROR(__xludf.DUMMYFUNCTION("""COMPUTED_VALUE"""),6474.0)</f>
        <v>6474</v>
      </c>
    </row>
    <row r="779">
      <c r="A779" s="4">
        <f>IFERROR(__xludf.DUMMYFUNCTION("""COMPUTED_VALUE"""),46080.64583333333)</f>
        <v>46080.64583</v>
      </c>
      <c r="B779" s="5">
        <f>IFERROR(__xludf.DUMMYFUNCTION("""COMPUTED_VALUE"""),6408.5)</f>
        <v>6408.5</v>
      </c>
    </row>
    <row r="780">
      <c r="A780" s="4">
        <f>IFERROR(__xludf.DUMMYFUNCTION("""COMPUTED_VALUE"""),46083.64583333333)</f>
        <v>46083.64583</v>
      </c>
      <c r="B780" s="5">
        <f>IFERROR(__xludf.DUMMYFUNCTION("""COMPUTED_VALUE"""),6403.5)</f>
        <v>6403.5</v>
      </c>
    </row>
    <row r="781">
      <c r="A781" s="4">
        <f>IFERROR(__xludf.DUMMYFUNCTION("""COMPUTED_VALUE"""),46085.64583333333)</f>
        <v>46085.64583</v>
      </c>
      <c r="B781" s="5">
        <f>IFERROR(__xludf.DUMMYFUNCTION("""COMPUTED_VALUE"""),6281.5)</f>
        <v>6281.5</v>
      </c>
    </row>
    <row r="782">
      <c r="A782" s="4">
        <f>IFERROR(__xludf.DUMMYFUNCTION("""COMPUTED_VALUE"""),46086.64583333333)</f>
        <v>46086.64583</v>
      </c>
      <c r="B782" s="5">
        <f>IFERROR(__xludf.DUMMYFUNCTION("""COMPUTED_VALUE"""),6364.5)</f>
        <v>6364.5</v>
      </c>
    </row>
    <row r="783">
      <c r="A783" s="4">
        <f>IFERROR(__xludf.DUMMYFUNCTION("""COMPUTED_VALUE"""),46087.64583333333)</f>
        <v>46087.64583</v>
      </c>
      <c r="B783" s="5">
        <f>IFERROR(__xludf.DUMMYFUNCTION("""COMPUTED_VALUE"""),6329.0)</f>
        <v>6329</v>
      </c>
    </row>
    <row r="784">
      <c r="A784" s="4">
        <f>IFERROR(__xludf.DUMMYFUNCTION("""COMPUTED_VALUE"""),46090.64583333333)</f>
        <v>46090.64583</v>
      </c>
      <c r="B784" s="5">
        <f>IFERROR(__xludf.DUMMYFUNCTION("""COMPUTED_VALUE"""),6330.0)</f>
        <v>6330</v>
      </c>
    </row>
    <row r="785">
      <c r="A785" s="4">
        <f>IFERROR(__xludf.DUMMYFUNCTION("""COMPUTED_VALUE"""),46091.64583333333)</f>
        <v>46091.64583</v>
      </c>
      <c r="B785" s="5">
        <f>IFERROR(__xludf.DUMMYFUNCTION("""COMPUTED_VALUE"""),6372.0)</f>
        <v>6372</v>
      </c>
    </row>
    <row r="786">
      <c r="A786" s="4">
        <f>IFERROR(__xludf.DUMMYFUNCTION("""COMPUTED_VALUE"""),46092.64583333333)</f>
        <v>46092.64583</v>
      </c>
      <c r="B786" s="5">
        <f>IFERROR(__xludf.DUMMYFUNCTION("""COMPUTED_VALUE"""),6352.5)</f>
        <v>6352.5</v>
      </c>
    </row>
    <row r="787">
      <c r="A787" s="4">
        <f>IFERROR(__xludf.DUMMYFUNCTION("""COMPUTED_VALUE"""),46093.64583333333)</f>
        <v>46093.64583</v>
      </c>
      <c r="B787" s="5">
        <f>IFERROR(__xludf.DUMMYFUNCTION("""COMPUTED_VALUE"""),6282.0)</f>
        <v>6282</v>
      </c>
    </row>
    <row r="788">
      <c r="A788" s="4">
        <f>IFERROR(__xludf.DUMMYFUNCTION("""COMPUTED_VALUE"""),46094.64583333333)</f>
        <v>46094.64583</v>
      </c>
      <c r="B788" s="5">
        <f>IFERROR(__xludf.DUMMYFUNCTION("""COMPUTED_VALUE"""),6071.0)</f>
        <v>6071</v>
      </c>
    </row>
    <row r="789">
      <c r="A789" s="4">
        <f>IFERROR(__xludf.DUMMYFUNCTION("""COMPUTED_VALUE"""),46097.64583333333)</f>
        <v>46097.64583</v>
      </c>
      <c r="B789" s="5">
        <f>IFERROR(__xludf.DUMMYFUNCTION("""COMPUTED_VALUE"""),6071.0)</f>
        <v>6071</v>
      </c>
    </row>
    <row r="790">
      <c r="A790" s="4">
        <f>IFERROR(__xludf.DUMMYFUNCTION("""COMPUTED_VALUE"""),46098.64583333333)</f>
        <v>46098.64583</v>
      </c>
      <c r="B790" s="5">
        <f>IFERROR(__xludf.DUMMYFUNCTION("""COMPUTED_VALUE"""),6086.5)</f>
        <v>6086.5</v>
      </c>
    </row>
    <row r="791">
      <c r="A791" s="4">
        <f>IFERROR(__xludf.DUMMYFUNCTION("""COMPUTED_VALUE"""),46099.64583333333)</f>
        <v>46099.64583</v>
      </c>
      <c r="B791" s="5">
        <f>IFERROR(__xludf.DUMMYFUNCTION("""COMPUTED_VALUE"""),6140.0)</f>
        <v>6140</v>
      </c>
    </row>
    <row r="792">
      <c r="A792" s="4">
        <f>IFERROR(__xludf.DUMMYFUNCTION("""COMPUTED_VALUE"""),46100.64583333333)</f>
        <v>46100.64583</v>
      </c>
      <c r="B792" s="5">
        <f>IFERROR(__xludf.DUMMYFUNCTION("""COMPUTED_VALUE"""),5972.5)</f>
        <v>5972.5</v>
      </c>
    </row>
    <row r="793">
      <c r="A793" s="4">
        <f>IFERROR(__xludf.DUMMYFUNCTION("""COMPUTED_VALUE"""),46101.64583333333)</f>
        <v>46101.64583</v>
      </c>
      <c r="B793" s="5">
        <f>IFERROR(__xludf.DUMMYFUNCTION("""COMPUTED_VALUE"""),6100.0)</f>
        <v>6100</v>
      </c>
    </row>
    <row r="794">
      <c r="A794" s="4">
        <f>IFERROR(__xludf.DUMMYFUNCTION("""COMPUTED_VALUE"""),46104.64583333333)</f>
        <v>46104.64583</v>
      </c>
      <c r="B794" s="5">
        <f>IFERROR(__xludf.DUMMYFUNCTION("""COMPUTED_VALUE"""),6013.5)</f>
        <v>6013.5</v>
      </c>
    </row>
    <row r="795">
      <c r="A795" s="4">
        <f>IFERROR(__xludf.DUMMYFUNCTION("""COMPUTED_VALUE"""),46105.64583333333)</f>
        <v>46105.64583</v>
      </c>
      <c r="B795" s="5">
        <f>IFERROR(__xludf.DUMMYFUNCTION("""COMPUTED_VALUE"""),6026.0)</f>
        <v>6026</v>
      </c>
    </row>
    <row r="796">
      <c r="A796" s="4">
        <f>IFERROR(__xludf.DUMMYFUNCTION("""COMPUTED_VALUE"""),46106.64583333333)</f>
        <v>46106.64583</v>
      </c>
      <c r="B796" s="5">
        <f>IFERROR(__xludf.DUMMYFUNCTION("""COMPUTED_VALUE"""),6014.5)</f>
        <v>6014.5</v>
      </c>
    </row>
    <row r="797">
      <c r="A797" s="4">
        <f>IFERROR(__xludf.DUMMYFUNCTION("""COMPUTED_VALUE"""),46108.64583333333)</f>
        <v>46108.64583</v>
      </c>
      <c r="B797" s="5">
        <f>IFERROR(__xludf.DUMMYFUNCTION("""COMPUTED_VALUE"""),5997.5)</f>
        <v>5997.5</v>
      </c>
    </row>
    <row r="798">
      <c r="A798" s="4">
        <f>IFERROR(__xludf.DUMMYFUNCTION("""COMPUTED_VALUE"""),46111.64583333333)</f>
        <v>46111.64583</v>
      </c>
      <c r="B798" s="5">
        <f>IFERROR(__xludf.DUMMYFUNCTION("""COMPUTED_VALUE"""),5947.0)</f>
        <v>5947</v>
      </c>
    </row>
    <row r="799">
      <c r="A799" s="4">
        <f>IFERROR(__xludf.DUMMYFUNCTION("""COMPUTED_VALUE"""),46113.64583333333)</f>
        <v>46113.64583</v>
      </c>
      <c r="B799" s="5">
        <f>IFERROR(__xludf.DUMMYFUNCTION("""COMPUTED_VALUE"""),5906.5)</f>
        <v>5906.5</v>
      </c>
    </row>
    <row r="800">
      <c r="A800" s="4">
        <f>IFERROR(__xludf.DUMMYFUNCTION("""COMPUTED_VALUE"""),46114.64583333333)</f>
        <v>46114.64583</v>
      </c>
      <c r="B800" s="5">
        <f>IFERROR(__xludf.DUMMYFUNCTION("""COMPUTED_VALUE"""),5856.5)</f>
        <v>5856.5</v>
      </c>
    </row>
    <row r="801">
      <c r="A801" s="4">
        <f>IFERROR(__xludf.DUMMYFUNCTION("""COMPUTED_VALUE"""),46118.64583333333)</f>
        <v>46118.64583</v>
      </c>
      <c r="B801" s="5">
        <f>IFERROR(__xludf.DUMMYFUNCTION("""COMPUTED_VALUE"""),5821.0)</f>
        <v>5821</v>
      </c>
    </row>
    <row r="802">
      <c r="A802" s="4">
        <f>IFERROR(__xludf.DUMMYFUNCTION("""COMPUTED_VALUE"""),46119.64583333333)</f>
        <v>46119.64583</v>
      </c>
      <c r="B802" s="5">
        <f>IFERROR(__xludf.DUMMYFUNCTION("""COMPUTED_VALUE"""),5850.0)</f>
        <v>5850</v>
      </c>
    </row>
    <row r="803">
      <c r="A803" s="4">
        <f>IFERROR(__xludf.DUMMYFUNCTION("""COMPUTED_VALUE"""),46120.64583333333)</f>
        <v>46120.64583</v>
      </c>
      <c r="B803" s="5">
        <f>IFERROR(__xludf.DUMMYFUNCTION("""COMPUTED_VALUE"""),5882.0)</f>
        <v>5882</v>
      </c>
    </row>
    <row r="804">
      <c r="A804" s="4">
        <f>IFERROR(__xludf.DUMMYFUNCTION("""COMPUTED_VALUE"""),46121.64583333333)</f>
        <v>46121.64583</v>
      </c>
      <c r="B804" s="5">
        <f>IFERROR(__xludf.DUMMYFUNCTION("""COMPUTED_VALUE"""),5952.5)</f>
        <v>5952.5</v>
      </c>
    </row>
    <row r="805">
      <c r="A805" s="4">
        <f>IFERROR(__xludf.DUMMYFUNCTION("""COMPUTED_VALUE"""),46122.64583333333)</f>
        <v>46122.64583</v>
      </c>
      <c r="B805" s="5">
        <f>IFERROR(__xludf.DUMMYFUNCTION("""COMPUTED_VALUE"""),6116.5)</f>
        <v>6116.5</v>
      </c>
    </row>
    <row r="806">
      <c r="A806" s="4">
        <f>IFERROR(__xludf.DUMMYFUNCTION("""COMPUTED_VALUE"""),46125.64583333333)</f>
        <v>46125.64583</v>
      </c>
      <c r="B806" s="5">
        <f>IFERROR(__xludf.DUMMYFUNCTION("""COMPUTED_VALUE"""),6070.0)</f>
        <v>6070</v>
      </c>
    </row>
    <row r="807">
      <c r="A807" s="4">
        <f>IFERROR(__xludf.DUMMYFUNCTION("""COMPUTED_VALUE"""),46127.64583333333)</f>
        <v>46127.64583</v>
      </c>
      <c r="B807" s="5">
        <f>IFERROR(__xludf.DUMMYFUNCTION("""COMPUTED_VALUE"""),6177.5)</f>
        <v>6177.5</v>
      </c>
    </row>
    <row r="808">
      <c r="A808" s="4">
        <f>IFERROR(__xludf.DUMMYFUNCTION("""COMPUTED_VALUE"""),46128.64583333333)</f>
        <v>46128.64583</v>
      </c>
      <c r="B808" s="5">
        <f>IFERROR(__xludf.DUMMYFUNCTION("""COMPUTED_VALUE"""),6293.5)</f>
        <v>6293.5</v>
      </c>
    </row>
    <row r="809">
      <c r="A809" s="4">
        <f>IFERROR(__xludf.DUMMYFUNCTION("""COMPUTED_VALUE"""),46129.64583333333)</f>
        <v>46129.64583</v>
      </c>
      <c r="B809" s="5">
        <f>IFERROR(__xludf.DUMMYFUNCTION("""COMPUTED_VALUE"""),6229.0)</f>
        <v>6229</v>
      </c>
    </row>
    <row r="810">
      <c r="A810" s="4">
        <f>IFERROR(__xludf.DUMMYFUNCTION("""COMPUTED_VALUE"""),46132.64583333333)</f>
        <v>46132.64583</v>
      </c>
      <c r="B810" s="5">
        <f>IFERROR(__xludf.DUMMYFUNCTION("""COMPUTED_VALUE"""),6280.0)</f>
        <v>6280</v>
      </c>
    </row>
    <row r="811">
      <c r="A811" s="4">
        <f>IFERROR(__xludf.DUMMYFUNCTION("""COMPUTED_VALUE"""),46133.64583333333)</f>
        <v>46133.64583</v>
      </c>
      <c r="B811" s="5">
        <f>IFERROR(__xludf.DUMMYFUNCTION("""COMPUTED_VALUE"""),6286.0)</f>
        <v>6286</v>
      </c>
    </row>
    <row r="812">
      <c r="A812" s="4">
        <f>IFERROR(__xludf.DUMMYFUNCTION("""COMPUTED_VALUE"""),46134.64583333333)</f>
        <v>46134.64583</v>
      </c>
      <c r="B812" s="5">
        <f>IFERROR(__xludf.DUMMYFUNCTION("""COMPUTED_VALUE"""),6285.5)</f>
        <v>6285.5</v>
      </c>
    </row>
    <row r="813">
      <c r="A813" s="4">
        <f>IFERROR(__xludf.DUMMYFUNCTION("""COMPUTED_VALUE"""),46135.64583333333)</f>
        <v>46135.64583</v>
      </c>
      <c r="B813" s="5">
        <f>IFERROR(__xludf.DUMMYFUNCTION("""COMPUTED_VALUE"""),6378.5)</f>
        <v>6378.5</v>
      </c>
    </row>
    <row r="814">
      <c r="A814" s="4">
        <f>IFERROR(__xludf.DUMMYFUNCTION("""COMPUTED_VALUE"""),46136.64583333333)</f>
        <v>46136.64583</v>
      </c>
      <c r="B814" s="5">
        <f>IFERROR(__xludf.DUMMYFUNCTION("""COMPUTED_VALUE"""),6361.5)</f>
        <v>6361.5</v>
      </c>
    </row>
    <row r="815">
      <c r="A815" s="4">
        <f>IFERROR(__xludf.DUMMYFUNCTION("""COMPUTED_VALUE"""),46139.64583333333)</f>
        <v>46139.64583</v>
      </c>
      <c r="B815" s="5">
        <f>IFERROR(__xludf.DUMMYFUNCTION("""COMPUTED_VALUE"""),6477.0)</f>
        <v>6477</v>
      </c>
    </row>
    <row r="816">
      <c r="A816" s="4">
        <f>IFERROR(__xludf.DUMMYFUNCTION("""COMPUTED_VALUE"""),46140.64583333333)</f>
        <v>46140.64583</v>
      </c>
      <c r="B816" s="5">
        <f>IFERROR(__xludf.DUMMYFUNCTION("""COMPUTED_VALUE"""),6432.5)</f>
        <v>6432.5</v>
      </c>
    </row>
    <row r="817">
      <c r="A817" s="4">
        <f>IFERROR(__xludf.DUMMYFUNCTION("""COMPUTED_VALUE"""),46141.64583333333)</f>
        <v>46141.64583</v>
      </c>
      <c r="B817" s="5">
        <f>IFERROR(__xludf.DUMMYFUNCTION("""COMPUTED_VALUE"""),6534.0)</f>
        <v>6534</v>
      </c>
    </row>
    <row r="818">
      <c r="A818" s="4">
        <f>IFERROR(__xludf.DUMMYFUNCTION("""COMPUTED_VALUE"""),46142.64583333333)</f>
        <v>46142.64583</v>
      </c>
      <c r="B818" s="5">
        <f>IFERROR(__xludf.DUMMYFUNCTION("""COMPUTED_VALUE"""),6502.5)</f>
        <v>6502.5</v>
      </c>
    </row>
    <row r="819">
      <c r="A819" s="4">
        <f>IFERROR(__xludf.DUMMYFUNCTION("""COMPUTED_VALUE"""),46146.64583333333)</f>
        <v>46146.64583</v>
      </c>
      <c r="B819" s="5">
        <f>IFERROR(__xludf.DUMMYFUNCTION("""COMPUTED_VALUE"""),6619.5)</f>
        <v>6619.5</v>
      </c>
    </row>
    <row r="820">
      <c r="A820" s="4">
        <f>IFERROR(__xludf.DUMMYFUNCTION("""COMPUTED_VALUE"""),46147.64583333333)</f>
        <v>46147.64583</v>
      </c>
      <c r="B820" s="5">
        <f>IFERROR(__xludf.DUMMYFUNCTION("""COMPUTED_VALUE"""),6651.0)</f>
        <v>6651</v>
      </c>
    </row>
    <row r="821">
      <c r="A821" s="4">
        <f>IFERROR(__xludf.DUMMYFUNCTION("""COMPUTED_VALUE"""),46148.64583333333)</f>
        <v>46148.64583</v>
      </c>
      <c r="B821" s="5">
        <f>IFERROR(__xludf.DUMMYFUNCTION("""COMPUTED_VALUE"""),6702.0)</f>
        <v>6702</v>
      </c>
    </row>
    <row r="822">
      <c r="A822" s="4">
        <f>IFERROR(__xludf.DUMMYFUNCTION("""COMPUTED_VALUE"""),46149.64583333333)</f>
        <v>46149.64583</v>
      </c>
      <c r="B822" s="5">
        <f>IFERROR(__xludf.DUMMYFUNCTION("""COMPUTED_VALUE"""),6702.5)</f>
        <v>6702.5</v>
      </c>
    </row>
    <row r="823">
      <c r="A823" s="4">
        <f>IFERROR(__xludf.DUMMYFUNCTION("""COMPUTED_VALUE"""),46150.64583333333)</f>
        <v>46150.64583</v>
      </c>
      <c r="B823" s="5">
        <f>IFERROR(__xludf.DUMMYFUNCTION("""COMPUTED_VALUE"""),6710.5)</f>
        <v>6710.5</v>
      </c>
    </row>
    <row r="824">
      <c r="A824" s="4">
        <f>IFERROR(__xludf.DUMMYFUNCTION("""COMPUTED_VALUE"""),46153.64583333333)</f>
        <v>46153.64583</v>
      </c>
      <c r="B824" s="5">
        <f>IFERROR(__xludf.DUMMYFUNCTION("""COMPUTED_VALUE"""),6714.0)</f>
        <v>6714</v>
      </c>
    </row>
    <row r="825">
      <c r="A825" s="4">
        <f>IFERROR(__xludf.DUMMYFUNCTION("""COMPUTED_VALUE"""),46154.64583333333)</f>
        <v>46154.64583</v>
      </c>
      <c r="B825" s="5">
        <f>IFERROR(__xludf.DUMMYFUNCTION("""COMPUTED_VALUE"""),6644.0)</f>
        <v>6644</v>
      </c>
    </row>
    <row r="826">
      <c r="A826" s="4">
        <f>IFERROR(__xludf.DUMMYFUNCTION("""COMPUTED_VALUE"""),46155.64583333333)</f>
        <v>46155.64583</v>
      </c>
      <c r="B826" s="5">
        <f>IFERROR(__xludf.DUMMYFUNCTION("""COMPUTED_VALUE"""),6796.0)</f>
        <v>6796</v>
      </c>
    </row>
    <row r="827">
      <c r="A827" s="4">
        <f>IFERROR(__xludf.DUMMYFUNCTION("""COMPUTED_VALUE"""),46156.64583333333)</f>
        <v>46156.64583</v>
      </c>
      <c r="B827" s="5">
        <f>IFERROR(__xludf.DUMMYFUNCTION("""COMPUTED_VALUE"""),6921.5)</f>
        <v>6921.5</v>
      </c>
    </row>
    <row r="828">
      <c r="A828" s="4">
        <f>IFERROR(__xludf.DUMMYFUNCTION("""COMPUTED_VALUE"""),46157.64583333333)</f>
        <v>46157.64583</v>
      </c>
      <c r="B828" s="5">
        <f>IFERROR(__xludf.DUMMYFUNCTION("""COMPUTED_VALUE"""),6760.5)</f>
        <v>6760.5</v>
      </c>
    </row>
    <row r="829">
      <c r="A829" s="4">
        <f>IFERROR(__xludf.DUMMYFUNCTION("""COMPUTED_VALUE"""),46160.64583333333)</f>
        <v>46160.64583</v>
      </c>
      <c r="B829" s="5">
        <f>IFERROR(__xludf.DUMMYFUNCTION("""COMPUTED_VALUE"""),6835.0)</f>
        <v>6835</v>
      </c>
    </row>
    <row r="830">
      <c r="A830" s="4">
        <f>IFERROR(__xludf.DUMMYFUNCTION("""COMPUTED_VALUE"""),46161.64583333333)</f>
        <v>46161.64583</v>
      </c>
      <c r="B830" s="5">
        <f>IFERROR(__xludf.DUMMYFUNCTION("""COMPUTED_VALUE"""),6912.0)</f>
        <v>6912</v>
      </c>
    </row>
    <row r="831">
      <c r="A831" s="4">
        <f>IFERROR(__xludf.DUMMYFUNCTION("""COMPUTED_VALUE"""),46162.64583333333)</f>
        <v>46162.64583</v>
      </c>
      <c r="B831" s="5">
        <f>IFERROR(__xludf.DUMMYFUNCTION("""COMPUTED_VALUE"""),6893.0)</f>
        <v>6893</v>
      </c>
    </row>
    <row r="832">
      <c r="A832" s="4">
        <f>IFERROR(__xludf.DUMMYFUNCTION("""COMPUTED_VALUE"""),46163.64583333333)</f>
        <v>46163.64583</v>
      </c>
      <c r="B832" s="5">
        <f>IFERROR(__xludf.DUMMYFUNCTION("""COMPUTED_VALUE"""),6858.0)</f>
        <v>6858</v>
      </c>
    </row>
    <row r="833">
      <c r="A833" s="4">
        <f>IFERROR(__xludf.DUMMYFUNCTION("""COMPUTED_VALUE"""),46164.64583333333)</f>
        <v>46164.64583</v>
      </c>
      <c r="B833" s="5">
        <f>IFERROR(__xludf.DUMMYFUNCTION("""COMPUTED_VALUE"""),6887.0)</f>
        <v>6887</v>
      </c>
    </row>
    <row r="834">
      <c r="A834" s="4">
        <f>IFERROR(__xludf.DUMMYFUNCTION("""COMPUTED_VALUE"""),46167.64583333333)</f>
        <v>46167.64583</v>
      </c>
      <c r="B834" s="5">
        <f>IFERROR(__xludf.DUMMYFUNCTION("""COMPUTED_VALUE"""),6756.5)</f>
        <v>6756.5</v>
      </c>
    </row>
    <row r="835">
      <c r="A835" s="4">
        <f>IFERROR(__xludf.DUMMYFUNCTION("""COMPUTED_VALUE"""),46168.64583333333)</f>
        <v>46168.64583</v>
      </c>
      <c r="B835" s="5">
        <f>IFERROR(__xludf.DUMMYFUNCTION("""COMPUTED_VALUE"""),6753.0)</f>
        <v>6753</v>
      </c>
    </row>
    <row r="836">
      <c r="A836" s="4">
        <f>IFERROR(__xludf.DUMMYFUNCTION("""COMPUTED_VALUE"""),46169.64583333333)</f>
        <v>46169.64583</v>
      </c>
      <c r="B836" s="5">
        <f>IFERROR(__xludf.DUMMYFUNCTION("""COMPUTED_VALUE"""),6797.5)</f>
        <v>6797.5</v>
      </c>
    </row>
    <row r="837">
      <c r="A837" s="4">
        <f>IFERROR(__xludf.DUMMYFUNCTION("""COMPUTED_VALUE"""),46171.64583333333)</f>
        <v>46171.64583</v>
      </c>
      <c r="B837" s="5">
        <f>IFERROR(__xludf.DUMMYFUNCTION("""COMPUTED_VALUE"""),6667.0)</f>
        <v>6667</v>
      </c>
    </row>
    <row r="838">
      <c r="A838" s="4">
        <f>IFERROR(__xludf.DUMMYFUNCTION("""COMPUTED_VALUE"""),46174.64583333333)</f>
        <v>46174.64583</v>
      </c>
      <c r="B838" s="5">
        <f>IFERROR(__xludf.DUMMYFUNCTION("""COMPUTED_VALUE"""),6553.5)</f>
        <v>6553.5</v>
      </c>
    </row>
    <row r="839">
      <c r="A839" s="4">
        <f>IFERROR(__xludf.DUMMYFUNCTION("""COMPUTED_VALUE"""),46175.64583333333)</f>
        <v>46175.64583</v>
      </c>
      <c r="B839" s="5">
        <f>IFERROR(__xludf.DUMMYFUNCTION("""COMPUTED_VALUE"""),6533.0)</f>
        <v>6533</v>
      </c>
    </row>
    <row r="840">
      <c r="A840" s="4">
        <f>IFERROR(__xludf.DUMMYFUNCTION("""COMPUTED_VALUE"""),46176.64583333333)</f>
        <v>46176.64583</v>
      </c>
      <c r="B840" s="5">
        <f>IFERROR(__xludf.DUMMYFUNCTION("""COMPUTED_VALUE"""),6576.5)</f>
        <v>6576.5</v>
      </c>
    </row>
    <row r="841">
      <c r="A841" s="4">
        <f>IFERROR(__xludf.DUMMYFUNCTION("""COMPUTED_VALUE"""),46177.64583333333)</f>
        <v>46177.64583</v>
      </c>
      <c r="B841" s="5">
        <f>IFERROR(__xludf.DUMMYFUNCTION("""COMPUTED_VALUE"""),6596.5)</f>
        <v>6596.5</v>
      </c>
    </row>
    <row r="842">
      <c r="A842" s="4">
        <f>IFERROR(__xludf.DUMMYFUNCTION("""COMPUTED_VALUE"""),46178.64583333333)</f>
        <v>46178.64583</v>
      </c>
      <c r="B842" s="5">
        <f>IFERROR(__xludf.DUMMYFUNCTION("""COMPUTED_VALUE"""),6623.0)</f>
        <v>6623</v>
      </c>
    </row>
    <row r="843">
      <c r="A843" s="4">
        <f>IFERROR(__xludf.DUMMYFUNCTION("""COMPUTED_VALUE"""),46181.64583333333)</f>
        <v>46181.64583</v>
      </c>
      <c r="B843" s="5">
        <f>IFERROR(__xludf.DUMMYFUNCTION("""COMPUTED_VALUE"""),6521.0)</f>
        <v>6521</v>
      </c>
    </row>
    <row r="844">
      <c r="A844" s="4">
        <f>IFERROR(__xludf.DUMMYFUNCTION("""COMPUTED_VALUE"""),46182.64583333333)</f>
        <v>46182.64583</v>
      </c>
      <c r="B844" s="5">
        <f>IFERROR(__xludf.DUMMYFUNCTION("""COMPUTED_VALUE"""),6753.0)</f>
        <v>6753</v>
      </c>
    </row>
    <row r="845">
      <c r="A845" s="4">
        <f>IFERROR(__xludf.DUMMYFUNCTION("""COMPUTED_VALUE"""),46183.64583333333)</f>
        <v>46183.64583</v>
      </c>
      <c r="B845" s="5">
        <f>IFERROR(__xludf.DUMMYFUNCTION("""COMPUTED_VALUE"""),6638.5)</f>
        <v>6638.5</v>
      </c>
    </row>
    <row r="846">
      <c r="A846" s="4">
        <f>IFERROR(__xludf.DUMMYFUNCTION("""COMPUTED_VALUE"""),46184.64583333333)</f>
        <v>46184.64583</v>
      </c>
      <c r="B846" s="5">
        <f>IFERROR(__xludf.DUMMYFUNCTION("""COMPUTED_VALUE"""),6655.5)</f>
        <v>6655.5</v>
      </c>
    </row>
    <row r="847">
      <c r="A847" s="4">
        <f>IFERROR(__xludf.DUMMYFUNCTION("""COMPUTED_VALUE"""),46185.64583333333)</f>
        <v>46185.64583</v>
      </c>
      <c r="B847" s="5">
        <f>IFERROR(__xludf.DUMMYFUNCTION("""COMPUTED_VALUE"""),6638.0)</f>
        <v>6638</v>
      </c>
    </row>
    <row r="848">
      <c r="A848" s="4">
        <f>IFERROR(__xludf.DUMMYFUNCTION("""COMPUTED_VALUE"""),46188.64583333333)</f>
        <v>46188.64583</v>
      </c>
      <c r="B848" s="5">
        <f>IFERROR(__xludf.DUMMYFUNCTION("""COMPUTED_VALUE"""),6608.5)</f>
        <v>6608.5</v>
      </c>
    </row>
    <row r="849">
      <c r="A849" s="4">
        <f>IFERROR(__xludf.DUMMYFUNCTION("""COMPUTED_VALUE"""),46189.64583333333)</f>
        <v>46189.64583</v>
      </c>
      <c r="B849" s="5">
        <f>IFERROR(__xludf.DUMMYFUNCTION("""COMPUTED_VALUE"""),6712.5)</f>
        <v>6712.5</v>
      </c>
    </row>
    <row r="850">
      <c r="A850" s="4">
        <f>IFERROR(__xludf.DUMMYFUNCTION("""COMPUTED_VALUE"""),46190.64583333333)</f>
        <v>46190.64583</v>
      </c>
      <c r="B850" s="5">
        <f>IFERROR(__xludf.DUMMYFUNCTION("""COMPUTED_VALUE"""),6663.5)</f>
        <v>6663.5</v>
      </c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6" t="s">
        <v>49</v>
      </c>
      <c r="B1" s="3"/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4">
        <f>IFERROR(__xludf.DUMMYFUNCTION("""COMPUTED_VALUE"""),46080.64583333333)</f>
        <v>46080.64583</v>
      </c>
      <c r="B3" s="5">
        <f>IFERROR(__xludf.DUMMYFUNCTION("""COMPUTED_VALUE"""),4462.0)</f>
        <v>4462</v>
      </c>
    </row>
    <row r="4">
      <c r="A4" s="4">
        <f>IFERROR(__xludf.DUMMYFUNCTION("""COMPUTED_VALUE"""),46083.64583333333)</f>
        <v>46083.64583</v>
      </c>
      <c r="B4" s="5">
        <f>IFERROR(__xludf.DUMMYFUNCTION("""COMPUTED_VALUE"""),4404.4)</f>
        <v>4404.4</v>
      </c>
    </row>
    <row r="5">
      <c r="A5" s="4">
        <f>IFERROR(__xludf.DUMMYFUNCTION("""COMPUTED_VALUE"""),46085.64583333333)</f>
        <v>46085.64583</v>
      </c>
      <c r="B5" s="5">
        <f>IFERROR(__xludf.DUMMYFUNCTION("""COMPUTED_VALUE"""),4340.3)</f>
        <v>4340.3</v>
      </c>
    </row>
    <row r="6">
      <c r="A6" s="4">
        <f>IFERROR(__xludf.DUMMYFUNCTION("""COMPUTED_VALUE"""),46086.64583333333)</f>
        <v>46086.64583</v>
      </c>
      <c r="B6" s="5">
        <f>IFERROR(__xludf.DUMMYFUNCTION("""COMPUTED_VALUE"""),4306.4)</f>
        <v>4306.4</v>
      </c>
    </row>
    <row r="7">
      <c r="A7" s="4">
        <f>IFERROR(__xludf.DUMMYFUNCTION("""COMPUTED_VALUE"""),46087.64583333333)</f>
        <v>46087.64583</v>
      </c>
      <c r="B7" s="5">
        <f>IFERROR(__xludf.DUMMYFUNCTION("""COMPUTED_VALUE"""),4292.0)</f>
        <v>4292</v>
      </c>
    </row>
    <row r="8">
      <c r="A8" s="4">
        <f>IFERROR(__xludf.DUMMYFUNCTION("""COMPUTED_VALUE"""),46090.64583333333)</f>
        <v>46090.64583</v>
      </c>
      <c r="B8" s="5">
        <f>IFERROR(__xludf.DUMMYFUNCTION("""COMPUTED_VALUE"""),4317.2)</f>
        <v>4317.2</v>
      </c>
    </row>
    <row r="9">
      <c r="A9" s="4">
        <f>IFERROR(__xludf.DUMMYFUNCTION("""COMPUTED_VALUE"""),46091.64583333333)</f>
        <v>46091.64583</v>
      </c>
      <c r="B9" s="5">
        <f>IFERROR(__xludf.DUMMYFUNCTION("""COMPUTED_VALUE"""),4323.1)</f>
        <v>4323.1</v>
      </c>
    </row>
    <row r="10">
      <c r="A10" s="4">
        <f>IFERROR(__xludf.DUMMYFUNCTION("""COMPUTED_VALUE"""),46092.64583333333)</f>
        <v>46092.64583</v>
      </c>
      <c r="B10" s="5">
        <f>IFERROR(__xludf.DUMMYFUNCTION("""COMPUTED_VALUE"""),4262.7)</f>
        <v>4262.7</v>
      </c>
    </row>
    <row r="11">
      <c r="A11" s="4">
        <f>IFERROR(__xludf.DUMMYFUNCTION("""COMPUTED_VALUE"""),46093.64583333333)</f>
        <v>46093.64583</v>
      </c>
      <c r="B11" s="5">
        <f>IFERROR(__xludf.DUMMYFUNCTION("""COMPUTED_VALUE"""),4323.6)</f>
        <v>4323.6</v>
      </c>
    </row>
    <row r="12">
      <c r="A12" s="4">
        <f>IFERROR(__xludf.DUMMYFUNCTION("""COMPUTED_VALUE"""),46094.64583333333)</f>
        <v>46094.64583</v>
      </c>
      <c r="B12" s="5">
        <f>IFERROR(__xludf.DUMMYFUNCTION("""COMPUTED_VALUE"""),4206.5)</f>
        <v>4206.5</v>
      </c>
    </row>
    <row r="13">
      <c r="A13" s="4">
        <f>IFERROR(__xludf.DUMMYFUNCTION("""COMPUTED_VALUE"""),46097.64583333333)</f>
        <v>46097.64583</v>
      </c>
      <c r="B13" s="5">
        <f>IFERROR(__xludf.DUMMYFUNCTION("""COMPUTED_VALUE"""),4207.1)</f>
        <v>4207.1</v>
      </c>
    </row>
    <row r="14">
      <c r="A14" s="4">
        <f>IFERROR(__xludf.DUMMYFUNCTION("""COMPUTED_VALUE"""),46098.64583333333)</f>
        <v>46098.64583</v>
      </c>
      <c r="B14" s="5">
        <f>IFERROR(__xludf.DUMMYFUNCTION("""COMPUTED_VALUE"""),4189.2)</f>
        <v>4189.2</v>
      </c>
    </row>
    <row r="15">
      <c r="A15" s="4">
        <f>IFERROR(__xludf.DUMMYFUNCTION("""COMPUTED_VALUE"""),46099.64583333333)</f>
        <v>46099.64583</v>
      </c>
      <c r="B15" s="5">
        <f>IFERROR(__xludf.DUMMYFUNCTION("""COMPUTED_VALUE"""),4298.8)</f>
        <v>4298.8</v>
      </c>
    </row>
    <row r="16">
      <c r="A16" s="4">
        <f>IFERROR(__xludf.DUMMYFUNCTION("""COMPUTED_VALUE"""),46100.64583333333)</f>
        <v>46100.64583</v>
      </c>
      <c r="B16" s="5">
        <f>IFERROR(__xludf.DUMMYFUNCTION("""COMPUTED_VALUE"""),4198.5)</f>
        <v>4198.5</v>
      </c>
    </row>
    <row r="17">
      <c r="A17" s="4">
        <f>IFERROR(__xludf.DUMMYFUNCTION("""COMPUTED_VALUE"""),46101.64583333333)</f>
        <v>46101.64583</v>
      </c>
      <c r="B17" s="5">
        <f>IFERROR(__xludf.DUMMYFUNCTION("""COMPUTED_VALUE"""),4298.8)</f>
        <v>4298.8</v>
      </c>
    </row>
    <row r="18">
      <c r="A18" s="4">
        <f>IFERROR(__xludf.DUMMYFUNCTION("""COMPUTED_VALUE"""),46104.64583333333)</f>
        <v>46104.64583</v>
      </c>
      <c r="B18" s="5">
        <f>IFERROR(__xludf.DUMMYFUNCTION("""COMPUTED_VALUE"""),4105.6)</f>
        <v>4105.6</v>
      </c>
    </row>
    <row r="19">
      <c r="A19" s="4">
        <f>IFERROR(__xludf.DUMMYFUNCTION("""COMPUTED_VALUE"""),46105.64583333333)</f>
        <v>46105.64583</v>
      </c>
      <c r="B19" s="5">
        <f>IFERROR(__xludf.DUMMYFUNCTION("""COMPUTED_VALUE"""),4211.5)</f>
        <v>4211.5</v>
      </c>
    </row>
    <row r="20">
      <c r="A20" s="4">
        <f>IFERROR(__xludf.DUMMYFUNCTION("""COMPUTED_VALUE"""),46106.64583333333)</f>
        <v>46106.64583</v>
      </c>
      <c r="B20" s="5">
        <f>IFERROR(__xludf.DUMMYFUNCTION("""COMPUTED_VALUE"""),4292.9)</f>
        <v>4292.9</v>
      </c>
    </row>
    <row r="21">
      <c r="A21" s="4">
        <f>IFERROR(__xludf.DUMMYFUNCTION("""COMPUTED_VALUE"""),46108.64583333333)</f>
        <v>46108.64583</v>
      </c>
      <c r="B21" s="5">
        <f>IFERROR(__xludf.DUMMYFUNCTION("""COMPUTED_VALUE"""),4200.7)</f>
        <v>4200.7</v>
      </c>
    </row>
    <row r="22">
      <c r="A22" s="4">
        <f>IFERROR(__xludf.DUMMYFUNCTION("""COMPUTED_VALUE"""),46111.64583333333)</f>
        <v>46111.64583</v>
      </c>
      <c r="B22" s="5">
        <f>IFERROR(__xludf.DUMMYFUNCTION("""COMPUTED_VALUE"""),4013.8)</f>
        <v>4013.8</v>
      </c>
    </row>
    <row r="23">
      <c r="A23" s="4">
        <f>IFERROR(__xludf.DUMMYFUNCTION("""COMPUTED_VALUE"""),46113.64583333333)</f>
        <v>46113.64583</v>
      </c>
      <c r="B23" s="5">
        <f>IFERROR(__xludf.DUMMYFUNCTION("""COMPUTED_VALUE"""),4107.0)</f>
        <v>4107</v>
      </c>
    </row>
    <row r="24">
      <c r="A24" s="4">
        <f>IFERROR(__xludf.DUMMYFUNCTION("""COMPUTED_VALUE"""),46114.64583333333)</f>
        <v>46114.64583</v>
      </c>
      <c r="B24" s="5">
        <f>IFERROR(__xludf.DUMMYFUNCTION("""COMPUTED_VALUE"""),4303.9)</f>
        <v>4303.9</v>
      </c>
    </row>
    <row r="25">
      <c r="A25" s="4">
        <f>IFERROR(__xludf.DUMMYFUNCTION("""COMPUTED_VALUE"""),46118.64583333333)</f>
        <v>46118.64583</v>
      </c>
      <c r="B25" s="5">
        <f>IFERROR(__xludf.DUMMYFUNCTION("""COMPUTED_VALUE"""),4307.4)</f>
        <v>4307.4</v>
      </c>
    </row>
    <row r="26">
      <c r="A26" s="4">
        <f>IFERROR(__xludf.DUMMYFUNCTION("""COMPUTED_VALUE"""),46119.64583333333)</f>
        <v>46119.64583</v>
      </c>
      <c r="B26" s="5">
        <f>IFERROR(__xludf.DUMMYFUNCTION("""COMPUTED_VALUE"""),4442.5)</f>
        <v>4442.5</v>
      </c>
    </row>
    <row r="27">
      <c r="A27" s="4">
        <f>IFERROR(__xludf.DUMMYFUNCTION("""COMPUTED_VALUE"""),46120.64583333333)</f>
        <v>46120.64583</v>
      </c>
      <c r="B27" s="5">
        <f>IFERROR(__xludf.DUMMYFUNCTION("""COMPUTED_VALUE"""),4523.0)</f>
        <v>4523</v>
      </c>
    </row>
    <row r="28">
      <c r="A28" s="4">
        <f>IFERROR(__xludf.DUMMYFUNCTION("""COMPUTED_VALUE"""),46121.64583333333)</f>
        <v>46121.64583</v>
      </c>
      <c r="B28" s="5">
        <f>IFERROR(__xludf.DUMMYFUNCTION("""COMPUTED_VALUE"""),4572.0)</f>
        <v>4572</v>
      </c>
    </row>
    <row r="29">
      <c r="A29" s="4">
        <f>IFERROR(__xludf.DUMMYFUNCTION("""COMPUTED_VALUE"""),46122.64583333333)</f>
        <v>46122.64583</v>
      </c>
      <c r="B29" s="5">
        <f>IFERROR(__xludf.DUMMYFUNCTION("""COMPUTED_VALUE"""),4503.7)</f>
        <v>4503.7</v>
      </c>
    </row>
    <row r="30">
      <c r="A30" s="4">
        <f>IFERROR(__xludf.DUMMYFUNCTION("""COMPUTED_VALUE"""),46125.64583333333)</f>
        <v>46125.64583</v>
      </c>
      <c r="B30" s="5">
        <f>IFERROR(__xludf.DUMMYFUNCTION("""COMPUTED_VALUE"""),4466.6)</f>
        <v>4466.6</v>
      </c>
    </row>
    <row r="31">
      <c r="A31" s="4">
        <f>IFERROR(__xludf.DUMMYFUNCTION("""COMPUTED_VALUE"""),46127.64583333333)</f>
        <v>46127.64583</v>
      </c>
      <c r="B31" s="5">
        <f>IFERROR(__xludf.DUMMYFUNCTION("""COMPUTED_VALUE"""),4628.7)</f>
        <v>4628.7</v>
      </c>
    </row>
    <row r="32">
      <c r="A32" s="4">
        <f>IFERROR(__xludf.DUMMYFUNCTION("""COMPUTED_VALUE"""),46128.64583333333)</f>
        <v>46128.64583</v>
      </c>
      <c r="B32" s="5">
        <f>IFERROR(__xludf.DUMMYFUNCTION("""COMPUTED_VALUE"""),4730.0)</f>
        <v>4730</v>
      </c>
    </row>
    <row r="33">
      <c r="A33" s="4">
        <f>IFERROR(__xludf.DUMMYFUNCTION("""COMPUTED_VALUE"""),46129.64583333333)</f>
        <v>46129.64583</v>
      </c>
      <c r="B33" s="5">
        <f>IFERROR(__xludf.DUMMYFUNCTION("""COMPUTED_VALUE"""),4753.6)</f>
        <v>4753.6</v>
      </c>
    </row>
    <row r="34">
      <c r="A34" s="4">
        <f>IFERROR(__xludf.DUMMYFUNCTION("""COMPUTED_VALUE"""),46132.64583333333)</f>
        <v>46132.64583</v>
      </c>
      <c r="B34" s="5">
        <f>IFERROR(__xludf.DUMMYFUNCTION("""COMPUTED_VALUE"""),4715.8)</f>
        <v>4715.8</v>
      </c>
    </row>
    <row r="35">
      <c r="A35" s="4">
        <f>IFERROR(__xludf.DUMMYFUNCTION("""COMPUTED_VALUE"""),46133.64583333333)</f>
        <v>46133.64583</v>
      </c>
      <c r="B35" s="5">
        <f>IFERROR(__xludf.DUMMYFUNCTION("""COMPUTED_VALUE"""),4757.9)</f>
        <v>4757.9</v>
      </c>
    </row>
    <row r="36">
      <c r="A36" s="4">
        <f>IFERROR(__xludf.DUMMYFUNCTION("""COMPUTED_VALUE"""),46134.64583333333)</f>
        <v>46134.64583</v>
      </c>
      <c r="B36" s="5">
        <f>IFERROR(__xludf.DUMMYFUNCTION("""COMPUTED_VALUE"""),4604.3)</f>
        <v>4604.3</v>
      </c>
    </row>
    <row r="37">
      <c r="A37" s="4">
        <f>IFERROR(__xludf.DUMMYFUNCTION("""COMPUTED_VALUE"""),46135.64583333333)</f>
        <v>46135.64583</v>
      </c>
      <c r="B37" s="5">
        <f>IFERROR(__xludf.DUMMYFUNCTION("""COMPUTED_VALUE"""),4531.5)</f>
        <v>4531.5</v>
      </c>
    </row>
    <row r="38">
      <c r="A38" s="4">
        <f>IFERROR(__xludf.DUMMYFUNCTION("""COMPUTED_VALUE"""),46136.64583333333)</f>
        <v>46136.64583</v>
      </c>
      <c r="B38" s="5">
        <f>IFERROR(__xludf.DUMMYFUNCTION("""COMPUTED_VALUE"""),4282.3)</f>
        <v>4282.3</v>
      </c>
    </row>
    <row r="39">
      <c r="A39" s="4">
        <f>IFERROR(__xludf.DUMMYFUNCTION("""COMPUTED_VALUE"""),46139.64583333333)</f>
        <v>46139.64583</v>
      </c>
      <c r="B39" s="5">
        <f>IFERROR(__xludf.DUMMYFUNCTION("""COMPUTED_VALUE"""),4346.0)</f>
        <v>4346</v>
      </c>
    </row>
    <row r="40">
      <c r="A40" s="4">
        <f>IFERROR(__xludf.DUMMYFUNCTION("""COMPUTED_VALUE"""),46140.64583333333)</f>
        <v>46140.64583</v>
      </c>
      <c r="B40" s="5">
        <f>IFERROR(__xludf.DUMMYFUNCTION("""COMPUTED_VALUE"""),4380.6)</f>
        <v>4380.6</v>
      </c>
    </row>
    <row r="41">
      <c r="A41" s="4">
        <f>IFERROR(__xludf.DUMMYFUNCTION("""COMPUTED_VALUE"""),46141.64583333333)</f>
        <v>46141.64583</v>
      </c>
      <c r="B41" s="5">
        <f>IFERROR(__xludf.DUMMYFUNCTION("""COMPUTED_VALUE"""),4323.1)</f>
        <v>4323.1</v>
      </c>
    </row>
    <row r="42">
      <c r="A42" s="4">
        <f>IFERROR(__xludf.DUMMYFUNCTION("""COMPUTED_VALUE"""),46142.64583333333)</f>
        <v>46142.64583</v>
      </c>
      <c r="B42" s="5">
        <f>IFERROR(__xludf.DUMMYFUNCTION("""COMPUTED_VALUE"""),4269.6)</f>
        <v>4269.6</v>
      </c>
    </row>
    <row r="43">
      <c r="A43" s="4">
        <f>IFERROR(__xludf.DUMMYFUNCTION("""COMPUTED_VALUE"""),46146.64583333333)</f>
        <v>46146.64583</v>
      </c>
      <c r="B43" s="5">
        <f>IFERROR(__xludf.DUMMYFUNCTION("""COMPUTED_VALUE"""),4202.7)</f>
        <v>4202.7</v>
      </c>
    </row>
    <row r="44">
      <c r="A44" s="4">
        <f>IFERROR(__xludf.DUMMYFUNCTION("""COMPUTED_VALUE"""),46147.64583333333)</f>
        <v>46147.64583</v>
      </c>
      <c r="B44" s="5">
        <f>IFERROR(__xludf.DUMMYFUNCTION("""COMPUTED_VALUE"""),4298.8)</f>
        <v>4298.8</v>
      </c>
    </row>
    <row r="45">
      <c r="A45" s="4">
        <f>IFERROR(__xludf.DUMMYFUNCTION("""COMPUTED_VALUE"""),46148.64583333333)</f>
        <v>46148.64583</v>
      </c>
      <c r="B45" s="5">
        <f>IFERROR(__xludf.DUMMYFUNCTION("""COMPUTED_VALUE"""),4316.0)</f>
        <v>4316</v>
      </c>
    </row>
    <row r="46">
      <c r="A46" s="4">
        <f>IFERROR(__xludf.DUMMYFUNCTION("""COMPUTED_VALUE"""),46149.64583333333)</f>
        <v>46149.64583</v>
      </c>
      <c r="B46" s="5">
        <f>IFERROR(__xludf.DUMMYFUNCTION("""COMPUTED_VALUE"""),4250.0)</f>
        <v>4250</v>
      </c>
    </row>
    <row r="47">
      <c r="A47" s="4">
        <f>IFERROR(__xludf.DUMMYFUNCTION("""COMPUTED_VALUE"""),46150.64583333333)</f>
        <v>46150.64583</v>
      </c>
      <c r="B47" s="5">
        <f>IFERROR(__xludf.DUMMYFUNCTION("""COMPUTED_VALUE"""),4349.8)</f>
        <v>4349.8</v>
      </c>
    </row>
    <row r="48">
      <c r="A48" s="4">
        <f>IFERROR(__xludf.DUMMYFUNCTION("""COMPUTED_VALUE"""),46153.64583333333)</f>
        <v>46153.64583</v>
      </c>
      <c r="B48" s="5">
        <f>IFERROR(__xludf.DUMMYFUNCTION("""COMPUTED_VALUE"""),4352.2)</f>
        <v>4352.2</v>
      </c>
    </row>
    <row r="49">
      <c r="A49" s="4">
        <f>IFERROR(__xludf.DUMMYFUNCTION("""COMPUTED_VALUE"""),46154.64583333333)</f>
        <v>46154.64583</v>
      </c>
      <c r="B49" s="5">
        <f>IFERROR(__xludf.DUMMYFUNCTION("""COMPUTED_VALUE"""),4143.8)</f>
        <v>4143.8</v>
      </c>
    </row>
    <row r="50">
      <c r="A50" s="4">
        <f>IFERROR(__xludf.DUMMYFUNCTION("""COMPUTED_VALUE"""),46155.64583333333)</f>
        <v>46155.64583</v>
      </c>
      <c r="B50" s="5">
        <f>IFERROR(__xludf.DUMMYFUNCTION("""COMPUTED_VALUE"""),4086.4)</f>
        <v>4086.4</v>
      </c>
    </row>
    <row r="51">
      <c r="A51" s="4">
        <f>IFERROR(__xludf.DUMMYFUNCTION("""COMPUTED_VALUE"""),46156.64583333333)</f>
        <v>46156.64583</v>
      </c>
      <c r="B51" s="5">
        <f>IFERROR(__xludf.DUMMYFUNCTION("""COMPUTED_VALUE"""),3920.2)</f>
        <v>3920.2</v>
      </c>
    </row>
    <row r="52">
      <c r="A52" s="4">
        <f>IFERROR(__xludf.DUMMYFUNCTION("""COMPUTED_VALUE"""),46157.64583333333)</f>
        <v>46157.64583</v>
      </c>
      <c r="B52" s="5">
        <f>IFERROR(__xludf.DUMMYFUNCTION("""COMPUTED_VALUE"""),3968.4)</f>
        <v>3968.4</v>
      </c>
    </row>
    <row r="53">
      <c r="A53" s="4">
        <f>IFERROR(__xludf.DUMMYFUNCTION("""COMPUTED_VALUE"""),46160.64583333333)</f>
        <v>46160.64583</v>
      </c>
      <c r="B53" s="5">
        <f>IFERROR(__xludf.DUMMYFUNCTION("""COMPUTED_VALUE"""),4074.6)</f>
        <v>4074.6</v>
      </c>
    </row>
    <row r="54">
      <c r="A54" s="4">
        <f>IFERROR(__xludf.DUMMYFUNCTION("""COMPUTED_VALUE"""),46161.64583333333)</f>
        <v>46161.64583</v>
      </c>
      <c r="B54" s="5">
        <f>IFERROR(__xludf.DUMMYFUNCTION("""COMPUTED_VALUE"""),4254.8)</f>
        <v>4254.8</v>
      </c>
    </row>
    <row r="55">
      <c r="A55" s="4">
        <f>IFERROR(__xludf.DUMMYFUNCTION("""COMPUTED_VALUE"""),46162.64583333333)</f>
        <v>46162.64583</v>
      </c>
      <c r="B55" s="5">
        <f>IFERROR(__xludf.DUMMYFUNCTION("""COMPUTED_VALUE"""),4143.0)</f>
        <v>4143</v>
      </c>
    </row>
    <row r="56">
      <c r="A56" s="4">
        <f>IFERROR(__xludf.DUMMYFUNCTION("""COMPUTED_VALUE"""),46163.64583333333)</f>
        <v>46163.64583</v>
      </c>
      <c r="B56" s="5">
        <f>IFERROR(__xludf.DUMMYFUNCTION("""COMPUTED_VALUE"""),4129.7)</f>
        <v>4129.7</v>
      </c>
    </row>
    <row r="57">
      <c r="A57" s="4">
        <f>IFERROR(__xludf.DUMMYFUNCTION("""COMPUTED_VALUE"""),46164.64583333333)</f>
        <v>46164.64583</v>
      </c>
      <c r="B57" s="5">
        <f>IFERROR(__xludf.DUMMYFUNCTION("""COMPUTED_VALUE"""),4007.8)</f>
        <v>4007.8</v>
      </c>
    </row>
    <row r="58">
      <c r="A58" s="4">
        <f>IFERROR(__xludf.DUMMYFUNCTION("""COMPUTED_VALUE"""),46167.64583333333)</f>
        <v>46167.64583</v>
      </c>
      <c r="B58" s="5">
        <f>IFERROR(__xludf.DUMMYFUNCTION("""COMPUTED_VALUE"""),3991.6)</f>
        <v>3991.6</v>
      </c>
    </row>
    <row r="59">
      <c r="A59" s="4">
        <f>IFERROR(__xludf.DUMMYFUNCTION("""COMPUTED_VALUE"""),46168.64583333333)</f>
        <v>46168.64583</v>
      </c>
      <c r="B59" s="5">
        <f>IFERROR(__xludf.DUMMYFUNCTION("""COMPUTED_VALUE"""),3970.4)</f>
        <v>3970.4</v>
      </c>
    </row>
    <row r="60">
      <c r="A60" s="4">
        <f>IFERROR(__xludf.DUMMYFUNCTION("""COMPUTED_VALUE"""),46169.64583333333)</f>
        <v>46169.64583</v>
      </c>
      <c r="B60" s="5">
        <f>IFERROR(__xludf.DUMMYFUNCTION("""COMPUTED_VALUE"""),3988.6)</f>
        <v>3988.6</v>
      </c>
    </row>
    <row r="61">
      <c r="A61" s="4">
        <f>IFERROR(__xludf.DUMMYFUNCTION("""COMPUTED_VALUE"""),46171.64583333333)</f>
        <v>46171.64583</v>
      </c>
      <c r="B61" s="5">
        <f>IFERROR(__xludf.DUMMYFUNCTION("""COMPUTED_VALUE"""),4061.6)</f>
        <v>4061.6</v>
      </c>
    </row>
    <row r="62">
      <c r="A62" s="4">
        <f>IFERROR(__xludf.DUMMYFUNCTION("""COMPUTED_VALUE"""),46174.64583333333)</f>
        <v>46174.64583</v>
      </c>
      <c r="B62" s="5">
        <f>IFERROR(__xludf.DUMMYFUNCTION("""COMPUTED_VALUE"""),4196.1)</f>
        <v>4196.1</v>
      </c>
    </row>
    <row r="63">
      <c r="A63" s="4">
        <f>IFERROR(__xludf.DUMMYFUNCTION("""COMPUTED_VALUE"""),46175.64583333333)</f>
        <v>46175.64583</v>
      </c>
      <c r="B63" s="5">
        <f>IFERROR(__xludf.DUMMYFUNCTION("""COMPUTED_VALUE"""),4341.7)</f>
        <v>4341.7</v>
      </c>
    </row>
    <row r="64">
      <c r="A64" s="4">
        <f>IFERROR(__xludf.DUMMYFUNCTION("""COMPUTED_VALUE"""),46176.64583333333)</f>
        <v>46176.64583</v>
      </c>
      <c r="B64" s="5">
        <f>IFERROR(__xludf.DUMMYFUNCTION("""COMPUTED_VALUE"""),4052.7)</f>
        <v>4052.7</v>
      </c>
    </row>
    <row r="65">
      <c r="A65" s="4">
        <f>IFERROR(__xludf.DUMMYFUNCTION("""COMPUTED_VALUE"""),46177.64583333333)</f>
        <v>46177.64583</v>
      </c>
      <c r="B65" s="5">
        <f>IFERROR(__xludf.DUMMYFUNCTION("""COMPUTED_VALUE"""),4067.7)</f>
        <v>4067.7</v>
      </c>
    </row>
    <row r="66">
      <c r="A66" s="4">
        <f>IFERROR(__xludf.DUMMYFUNCTION("""COMPUTED_VALUE"""),46178.64583333333)</f>
        <v>46178.64583</v>
      </c>
      <c r="B66" s="5">
        <f>IFERROR(__xludf.DUMMYFUNCTION("""COMPUTED_VALUE"""),4027.2)</f>
        <v>4027.2</v>
      </c>
    </row>
    <row r="67">
      <c r="A67" s="4">
        <f>IFERROR(__xludf.DUMMYFUNCTION("""COMPUTED_VALUE"""),46181.64583333333)</f>
        <v>46181.64583</v>
      </c>
      <c r="B67" s="5">
        <f>IFERROR(__xludf.DUMMYFUNCTION("""COMPUTED_VALUE"""),3977.7)</f>
        <v>3977.7</v>
      </c>
    </row>
    <row r="68">
      <c r="A68" s="4">
        <f>IFERROR(__xludf.DUMMYFUNCTION("""COMPUTED_VALUE"""),46182.64583333333)</f>
        <v>46182.64583</v>
      </c>
      <c r="B68" s="5">
        <f>IFERROR(__xludf.DUMMYFUNCTION("""COMPUTED_VALUE"""),3999.9)</f>
        <v>3999.9</v>
      </c>
    </row>
    <row r="69">
      <c r="A69" s="4">
        <f>IFERROR(__xludf.DUMMYFUNCTION("""COMPUTED_VALUE"""),46183.64583333333)</f>
        <v>46183.64583</v>
      </c>
      <c r="B69" s="5">
        <f>IFERROR(__xludf.DUMMYFUNCTION("""COMPUTED_VALUE"""),3944.1)</f>
        <v>3944.1</v>
      </c>
    </row>
    <row r="70">
      <c r="A70" s="4">
        <f>IFERROR(__xludf.DUMMYFUNCTION("""COMPUTED_VALUE"""),46184.64583333333)</f>
        <v>46184.64583</v>
      </c>
      <c r="B70" s="5">
        <f>IFERROR(__xludf.DUMMYFUNCTION("""COMPUTED_VALUE"""),3824.9)</f>
        <v>3824.9</v>
      </c>
    </row>
    <row r="71">
      <c r="A71" s="4">
        <f>IFERROR(__xludf.DUMMYFUNCTION("""COMPUTED_VALUE"""),46185.64583333333)</f>
        <v>46185.64583</v>
      </c>
      <c r="B71" s="5">
        <f>IFERROR(__xludf.DUMMYFUNCTION("""COMPUTED_VALUE"""),3844.7)</f>
        <v>3844.7</v>
      </c>
    </row>
    <row r="72">
      <c r="A72" s="4">
        <f>IFERROR(__xludf.DUMMYFUNCTION("""COMPUTED_VALUE"""),46188.64583333333)</f>
        <v>46188.64583</v>
      </c>
      <c r="B72" s="5">
        <f>IFERROR(__xludf.DUMMYFUNCTION("""COMPUTED_VALUE"""),3897.9)</f>
        <v>3897.9</v>
      </c>
    </row>
    <row r="73">
      <c r="A73" s="4">
        <f>IFERROR(__xludf.DUMMYFUNCTION("""COMPUTED_VALUE"""),46189.64583333333)</f>
        <v>46189.64583</v>
      </c>
      <c r="B73" s="5">
        <f>IFERROR(__xludf.DUMMYFUNCTION("""COMPUTED_VALUE"""),4006.7)</f>
        <v>4006.7</v>
      </c>
    </row>
    <row r="74">
      <c r="A74" s="4">
        <f>IFERROR(__xludf.DUMMYFUNCTION("""COMPUTED_VALUE"""),46190.64583333333)</f>
        <v>46190.64583</v>
      </c>
      <c r="B74" s="5">
        <f>IFERROR(__xludf.DUMMYFUNCTION("""COMPUTED_VALUE"""),3995.8)</f>
        <v>3995.8</v>
      </c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6" t="s">
        <v>50</v>
      </c>
    </row>
    <row r="2">
      <c r="A2" s="3" t="str">
        <f>IFERROR(__xludf.DUMMYFUNCTION("IFERROR(GOOGLEFINANCE(A1,""close"",DATE(2023,1,1),TODAY(),""DAILY""),""Error"")"),"Date")</f>
        <v>Date</v>
      </c>
      <c r="B2" s="3" t="str">
        <f>IFERROR(__xludf.DUMMYFUNCTION("""COMPUTED_VALUE"""),"Close")</f>
        <v>Close</v>
      </c>
    </row>
    <row r="3">
      <c r="A3" s="5">
        <f>IFERROR(__xludf.DUMMYFUNCTION("""COMPUTED_VALUE"""),44928.64583333333)</f>
        <v>44928.64583</v>
      </c>
      <c r="B3" s="5">
        <f>IFERROR(__xludf.DUMMYFUNCTION("""COMPUTED_VALUE"""),18197.45)</f>
        <v>18197.45</v>
      </c>
    </row>
    <row r="4">
      <c r="A4" s="5">
        <f>IFERROR(__xludf.DUMMYFUNCTION("""COMPUTED_VALUE"""),44929.64583333333)</f>
        <v>44929.64583</v>
      </c>
      <c r="B4" s="5">
        <f>IFERROR(__xludf.DUMMYFUNCTION("""COMPUTED_VALUE"""),18232.55)</f>
        <v>18232.55</v>
      </c>
    </row>
    <row r="5">
      <c r="A5" s="5">
        <f>IFERROR(__xludf.DUMMYFUNCTION("""COMPUTED_VALUE"""),44930.64583333333)</f>
        <v>44930.64583</v>
      </c>
      <c r="B5" s="5">
        <f>IFERROR(__xludf.DUMMYFUNCTION("""COMPUTED_VALUE"""),18042.95)</f>
        <v>18042.95</v>
      </c>
    </row>
    <row r="6">
      <c r="A6" s="5">
        <f>IFERROR(__xludf.DUMMYFUNCTION("""COMPUTED_VALUE"""),44931.64583333333)</f>
        <v>44931.64583</v>
      </c>
      <c r="B6" s="5">
        <f>IFERROR(__xludf.DUMMYFUNCTION("""COMPUTED_VALUE"""),17992.15)</f>
        <v>17992.15</v>
      </c>
    </row>
    <row r="7">
      <c r="A7" s="5">
        <f>IFERROR(__xludf.DUMMYFUNCTION("""COMPUTED_VALUE"""),44932.64583333333)</f>
        <v>44932.64583</v>
      </c>
      <c r="B7" s="5">
        <f>IFERROR(__xludf.DUMMYFUNCTION("""COMPUTED_VALUE"""),17859.45)</f>
        <v>17859.45</v>
      </c>
    </row>
    <row r="8">
      <c r="A8" s="5">
        <f>IFERROR(__xludf.DUMMYFUNCTION("""COMPUTED_VALUE"""),44935.64583333333)</f>
        <v>44935.64583</v>
      </c>
      <c r="B8" s="5">
        <f>IFERROR(__xludf.DUMMYFUNCTION("""COMPUTED_VALUE"""),18101.2)</f>
        <v>18101.2</v>
      </c>
    </row>
    <row r="9">
      <c r="A9" s="5">
        <f>IFERROR(__xludf.DUMMYFUNCTION("""COMPUTED_VALUE"""),44936.64583333333)</f>
        <v>44936.64583</v>
      </c>
      <c r="B9" s="5">
        <f>IFERROR(__xludf.DUMMYFUNCTION("""COMPUTED_VALUE"""),17914.15)</f>
        <v>17914.15</v>
      </c>
    </row>
    <row r="10">
      <c r="A10" s="5">
        <f>IFERROR(__xludf.DUMMYFUNCTION("""COMPUTED_VALUE"""),44937.64583333333)</f>
        <v>44937.64583</v>
      </c>
      <c r="B10" s="5">
        <f>IFERROR(__xludf.DUMMYFUNCTION("""COMPUTED_VALUE"""),17895.7)</f>
        <v>17895.7</v>
      </c>
    </row>
    <row r="11">
      <c r="A11" s="5">
        <f>IFERROR(__xludf.DUMMYFUNCTION("""COMPUTED_VALUE"""),44938.64583333333)</f>
        <v>44938.64583</v>
      </c>
      <c r="B11" s="5">
        <f>IFERROR(__xludf.DUMMYFUNCTION("""COMPUTED_VALUE"""),17858.2)</f>
        <v>17858.2</v>
      </c>
    </row>
    <row r="12">
      <c r="A12" s="5">
        <f>IFERROR(__xludf.DUMMYFUNCTION("""COMPUTED_VALUE"""),44939.64583333333)</f>
        <v>44939.64583</v>
      </c>
      <c r="B12" s="5">
        <f>IFERROR(__xludf.DUMMYFUNCTION("""COMPUTED_VALUE"""),17956.6)</f>
        <v>17956.6</v>
      </c>
    </row>
    <row r="13">
      <c r="A13" s="5">
        <f>IFERROR(__xludf.DUMMYFUNCTION("""COMPUTED_VALUE"""),44942.64583333333)</f>
        <v>44942.64583</v>
      </c>
      <c r="B13" s="5">
        <f>IFERROR(__xludf.DUMMYFUNCTION("""COMPUTED_VALUE"""),17894.85)</f>
        <v>17894.85</v>
      </c>
    </row>
    <row r="14">
      <c r="A14" s="5">
        <f>IFERROR(__xludf.DUMMYFUNCTION("""COMPUTED_VALUE"""),44943.64583333333)</f>
        <v>44943.64583</v>
      </c>
      <c r="B14" s="5">
        <f>IFERROR(__xludf.DUMMYFUNCTION("""COMPUTED_VALUE"""),18053.3)</f>
        <v>18053.3</v>
      </c>
    </row>
    <row r="15">
      <c r="A15" s="5">
        <f>IFERROR(__xludf.DUMMYFUNCTION("""COMPUTED_VALUE"""),44944.64583333333)</f>
        <v>44944.64583</v>
      </c>
      <c r="B15" s="5">
        <f>IFERROR(__xludf.DUMMYFUNCTION("""COMPUTED_VALUE"""),18165.35)</f>
        <v>18165.35</v>
      </c>
    </row>
    <row r="16">
      <c r="A16" s="5">
        <f>IFERROR(__xludf.DUMMYFUNCTION("""COMPUTED_VALUE"""),44945.64583333333)</f>
        <v>44945.64583</v>
      </c>
      <c r="B16" s="5">
        <f>IFERROR(__xludf.DUMMYFUNCTION("""COMPUTED_VALUE"""),18107.85)</f>
        <v>18107.85</v>
      </c>
    </row>
    <row r="17">
      <c r="A17" s="5">
        <f>IFERROR(__xludf.DUMMYFUNCTION("""COMPUTED_VALUE"""),44946.64583333333)</f>
        <v>44946.64583</v>
      </c>
      <c r="B17" s="5">
        <f>IFERROR(__xludf.DUMMYFUNCTION("""COMPUTED_VALUE"""),18027.65)</f>
        <v>18027.65</v>
      </c>
    </row>
    <row r="18">
      <c r="A18" s="5">
        <f>IFERROR(__xludf.DUMMYFUNCTION("""COMPUTED_VALUE"""),44949.64583333333)</f>
        <v>44949.64583</v>
      </c>
      <c r="B18" s="5">
        <f>IFERROR(__xludf.DUMMYFUNCTION("""COMPUTED_VALUE"""),18118.55)</f>
        <v>18118.55</v>
      </c>
    </row>
    <row r="19">
      <c r="A19" s="5">
        <f>IFERROR(__xludf.DUMMYFUNCTION("""COMPUTED_VALUE"""),44950.64583333333)</f>
        <v>44950.64583</v>
      </c>
      <c r="B19" s="5">
        <f>IFERROR(__xludf.DUMMYFUNCTION("""COMPUTED_VALUE"""),18118.3)</f>
        <v>18118.3</v>
      </c>
    </row>
    <row r="20">
      <c r="A20" s="5">
        <f>IFERROR(__xludf.DUMMYFUNCTION("""COMPUTED_VALUE"""),44951.64583333333)</f>
        <v>44951.64583</v>
      </c>
      <c r="B20" s="5">
        <f>IFERROR(__xludf.DUMMYFUNCTION("""COMPUTED_VALUE"""),17891.95)</f>
        <v>17891.95</v>
      </c>
    </row>
    <row r="21">
      <c r="A21" s="5">
        <f>IFERROR(__xludf.DUMMYFUNCTION("""COMPUTED_VALUE"""),44953.64583333333)</f>
        <v>44953.64583</v>
      </c>
      <c r="B21" s="5">
        <f>IFERROR(__xludf.DUMMYFUNCTION("""COMPUTED_VALUE"""),17604.35)</f>
        <v>17604.35</v>
      </c>
    </row>
    <row r="22">
      <c r="A22" s="5">
        <f>IFERROR(__xludf.DUMMYFUNCTION("""COMPUTED_VALUE"""),44956.64583333333)</f>
        <v>44956.64583</v>
      </c>
      <c r="B22" s="5">
        <f>IFERROR(__xludf.DUMMYFUNCTION("""COMPUTED_VALUE"""),17648.95)</f>
        <v>17648.95</v>
      </c>
    </row>
    <row r="23">
      <c r="A23" s="5">
        <f>IFERROR(__xludf.DUMMYFUNCTION("""COMPUTED_VALUE"""),44957.64583333333)</f>
        <v>44957.64583</v>
      </c>
      <c r="B23" s="5">
        <f>IFERROR(__xludf.DUMMYFUNCTION("""COMPUTED_VALUE"""),17662.15)</f>
        <v>17662.15</v>
      </c>
    </row>
    <row r="24">
      <c r="A24" s="5">
        <f>IFERROR(__xludf.DUMMYFUNCTION("""COMPUTED_VALUE"""),44958.64583333333)</f>
        <v>44958.64583</v>
      </c>
      <c r="B24" s="5">
        <f>IFERROR(__xludf.DUMMYFUNCTION("""COMPUTED_VALUE"""),17616.3)</f>
        <v>17616.3</v>
      </c>
    </row>
    <row r="25">
      <c r="A25" s="5">
        <f>IFERROR(__xludf.DUMMYFUNCTION("""COMPUTED_VALUE"""),44959.64583333333)</f>
        <v>44959.64583</v>
      </c>
      <c r="B25" s="5">
        <f>IFERROR(__xludf.DUMMYFUNCTION("""COMPUTED_VALUE"""),17610.4)</f>
        <v>17610.4</v>
      </c>
    </row>
    <row r="26">
      <c r="A26" s="5">
        <f>IFERROR(__xludf.DUMMYFUNCTION("""COMPUTED_VALUE"""),44960.64583333333)</f>
        <v>44960.64583</v>
      </c>
      <c r="B26" s="5">
        <f>IFERROR(__xludf.DUMMYFUNCTION("""COMPUTED_VALUE"""),17854.05)</f>
        <v>17854.05</v>
      </c>
    </row>
    <row r="27">
      <c r="A27" s="5">
        <f>IFERROR(__xludf.DUMMYFUNCTION("""COMPUTED_VALUE"""),44963.64583333333)</f>
        <v>44963.64583</v>
      </c>
      <c r="B27" s="5">
        <f>IFERROR(__xludf.DUMMYFUNCTION("""COMPUTED_VALUE"""),17764.6)</f>
        <v>17764.6</v>
      </c>
    </row>
    <row r="28">
      <c r="A28" s="5">
        <f>IFERROR(__xludf.DUMMYFUNCTION("""COMPUTED_VALUE"""),44964.64583333333)</f>
        <v>44964.64583</v>
      </c>
      <c r="B28" s="5">
        <f>IFERROR(__xludf.DUMMYFUNCTION("""COMPUTED_VALUE"""),17721.5)</f>
        <v>17721.5</v>
      </c>
    </row>
    <row r="29">
      <c r="A29" s="5">
        <f>IFERROR(__xludf.DUMMYFUNCTION("""COMPUTED_VALUE"""),44965.64583333333)</f>
        <v>44965.64583</v>
      </c>
      <c r="B29" s="5">
        <f>IFERROR(__xludf.DUMMYFUNCTION("""COMPUTED_VALUE"""),17871.7)</f>
        <v>17871.7</v>
      </c>
    </row>
    <row r="30">
      <c r="A30" s="5">
        <f>IFERROR(__xludf.DUMMYFUNCTION("""COMPUTED_VALUE"""),44966.64583333333)</f>
        <v>44966.64583</v>
      </c>
      <c r="B30" s="5">
        <f>IFERROR(__xludf.DUMMYFUNCTION("""COMPUTED_VALUE"""),17893.45)</f>
        <v>17893.45</v>
      </c>
    </row>
    <row r="31">
      <c r="A31" s="5">
        <f>IFERROR(__xludf.DUMMYFUNCTION("""COMPUTED_VALUE"""),44967.64583333333)</f>
        <v>44967.64583</v>
      </c>
      <c r="B31" s="5">
        <f>IFERROR(__xludf.DUMMYFUNCTION("""COMPUTED_VALUE"""),17856.5)</f>
        <v>17856.5</v>
      </c>
    </row>
    <row r="32">
      <c r="A32" s="5">
        <f>IFERROR(__xludf.DUMMYFUNCTION("""COMPUTED_VALUE"""),44970.64583333333)</f>
        <v>44970.64583</v>
      </c>
      <c r="B32" s="5">
        <f>IFERROR(__xludf.DUMMYFUNCTION("""COMPUTED_VALUE"""),17770.9)</f>
        <v>17770.9</v>
      </c>
    </row>
    <row r="33">
      <c r="A33" s="5">
        <f>IFERROR(__xludf.DUMMYFUNCTION("""COMPUTED_VALUE"""),44971.64583333333)</f>
        <v>44971.64583</v>
      </c>
      <c r="B33" s="5">
        <f>IFERROR(__xludf.DUMMYFUNCTION("""COMPUTED_VALUE"""),17929.85)</f>
        <v>17929.85</v>
      </c>
    </row>
    <row r="34">
      <c r="A34" s="5">
        <f>IFERROR(__xludf.DUMMYFUNCTION("""COMPUTED_VALUE"""),44972.64583333333)</f>
        <v>44972.64583</v>
      </c>
      <c r="B34" s="5">
        <f>IFERROR(__xludf.DUMMYFUNCTION("""COMPUTED_VALUE"""),18015.85)</f>
        <v>18015.85</v>
      </c>
    </row>
    <row r="35">
      <c r="A35" s="5">
        <f>IFERROR(__xludf.DUMMYFUNCTION("""COMPUTED_VALUE"""),44973.64583333333)</f>
        <v>44973.64583</v>
      </c>
      <c r="B35" s="5">
        <f>IFERROR(__xludf.DUMMYFUNCTION("""COMPUTED_VALUE"""),18035.85)</f>
        <v>18035.85</v>
      </c>
    </row>
    <row r="36">
      <c r="A36" s="5">
        <f>IFERROR(__xludf.DUMMYFUNCTION("""COMPUTED_VALUE"""),44974.64583333333)</f>
        <v>44974.64583</v>
      </c>
      <c r="B36" s="5">
        <f>IFERROR(__xludf.DUMMYFUNCTION("""COMPUTED_VALUE"""),17944.2)</f>
        <v>17944.2</v>
      </c>
    </row>
    <row r="37">
      <c r="A37" s="5">
        <f>IFERROR(__xludf.DUMMYFUNCTION("""COMPUTED_VALUE"""),44977.64583333333)</f>
        <v>44977.64583</v>
      </c>
      <c r="B37" s="5">
        <f>IFERROR(__xludf.DUMMYFUNCTION("""COMPUTED_VALUE"""),17844.6)</f>
        <v>17844.6</v>
      </c>
    </row>
    <row r="38">
      <c r="A38" s="5">
        <f>IFERROR(__xludf.DUMMYFUNCTION("""COMPUTED_VALUE"""),44978.64583333333)</f>
        <v>44978.64583</v>
      </c>
      <c r="B38" s="5">
        <f>IFERROR(__xludf.DUMMYFUNCTION("""COMPUTED_VALUE"""),17826.7)</f>
        <v>17826.7</v>
      </c>
    </row>
    <row r="39">
      <c r="A39" s="5">
        <f>IFERROR(__xludf.DUMMYFUNCTION("""COMPUTED_VALUE"""),44979.64583333333)</f>
        <v>44979.64583</v>
      </c>
      <c r="B39" s="5">
        <f>IFERROR(__xludf.DUMMYFUNCTION("""COMPUTED_VALUE"""),17554.3)</f>
        <v>17554.3</v>
      </c>
    </row>
    <row r="40">
      <c r="A40" s="5">
        <f>IFERROR(__xludf.DUMMYFUNCTION("""COMPUTED_VALUE"""),44980.64583333333)</f>
        <v>44980.64583</v>
      </c>
      <c r="B40" s="5">
        <f>IFERROR(__xludf.DUMMYFUNCTION("""COMPUTED_VALUE"""),17511.25)</f>
        <v>17511.25</v>
      </c>
    </row>
    <row r="41">
      <c r="A41" s="5">
        <f>IFERROR(__xludf.DUMMYFUNCTION("""COMPUTED_VALUE"""),44981.64583333333)</f>
        <v>44981.64583</v>
      </c>
      <c r="B41" s="5">
        <f>IFERROR(__xludf.DUMMYFUNCTION("""COMPUTED_VALUE"""),17465.8)</f>
        <v>17465.8</v>
      </c>
    </row>
    <row r="42">
      <c r="A42" s="5">
        <f>IFERROR(__xludf.DUMMYFUNCTION("""COMPUTED_VALUE"""),44984.64583333333)</f>
        <v>44984.64583</v>
      </c>
      <c r="B42" s="5">
        <f>IFERROR(__xludf.DUMMYFUNCTION("""COMPUTED_VALUE"""),17392.7)</f>
        <v>17392.7</v>
      </c>
    </row>
    <row r="43">
      <c r="A43" s="5">
        <f>IFERROR(__xludf.DUMMYFUNCTION("""COMPUTED_VALUE"""),44985.64583333333)</f>
        <v>44985.64583</v>
      </c>
      <c r="B43" s="5">
        <f>IFERROR(__xludf.DUMMYFUNCTION("""COMPUTED_VALUE"""),17303.95)</f>
        <v>17303.95</v>
      </c>
    </row>
    <row r="44">
      <c r="A44" s="5">
        <f>IFERROR(__xludf.DUMMYFUNCTION("""COMPUTED_VALUE"""),44986.64583333333)</f>
        <v>44986.64583</v>
      </c>
      <c r="B44" s="5">
        <f>IFERROR(__xludf.DUMMYFUNCTION("""COMPUTED_VALUE"""),17450.9)</f>
        <v>17450.9</v>
      </c>
    </row>
    <row r="45">
      <c r="A45" s="5">
        <f>IFERROR(__xludf.DUMMYFUNCTION("""COMPUTED_VALUE"""),44987.64583333333)</f>
        <v>44987.64583</v>
      </c>
      <c r="B45" s="5">
        <f>IFERROR(__xludf.DUMMYFUNCTION("""COMPUTED_VALUE"""),17321.9)</f>
        <v>17321.9</v>
      </c>
    </row>
    <row r="46">
      <c r="A46" s="5">
        <f>IFERROR(__xludf.DUMMYFUNCTION("""COMPUTED_VALUE"""),44988.64583333333)</f>
        <v>44988.64583</v>
      </c>
      <c r="B46" s="5">
        <f>IFERROR(__xludf.DUMMYFUNCTION("""COMPUTED_VALUE"""),17594.35)</f>
        <v>17594.35</v>
      </c>
    </row>
    <row r="47">
      <c r="A47" s="5">
        <f>IFERROR(__xludf.DUMMYFUNCTION("""COMPUTED_VALUE"""),44991.64583333333)</f>
        <v>44991.64583</v>
      </c>
      <c r="B47" s="5">
        <f>IFERROR(__xludf.DUMMYFUNCTION("""COMPUTED_VALUE"""),17711.45)</f>
        <v>17711.45</v>
      </c>
    </row>
    <row r="48">
      <c r="A48" s="5">
        <f>IFERROR(__xludf.DUMMYFUNCTION("""COMPUTED_VALUE"""),44993.64583333333)</f>
        <v>44993.64583</v>
      </c>
      <c r="B48" s="5">
        <f>IFERROR(__xludf.DUMMYFUNCTION("""COMPUTED_VALUE"""),17754.4)</f>
        <v>17754.4</v>
      </c>
    </row>
    <row r="49">
      <c r="A49" s="5">
        <f>IFERROR(__xludf.DUMMYFUNCTION("""COMPUTED_VALUE"""),44994.64583333333)</f>
        <v>44994.64583</v>
      </c>
      <c r="B49" s="5">
        <f>IFERROR(__xludf.DUMMYFUNCTION("""COMPUTED_VALUE"""),17589.6)</f>
        <v>17589.6</v>
      </c>
    </row>
    <row r="50">
      <c r="A50" s="5">
        <f>IFERROR(__xludf.DUMMYFUNCTION("""COMPUTED_VALUE"""),44995.64583333333)</f>
        <v>44995.64583</v>
      </c>
      <c r="B50" s="5">
        <f>IFERROR(__xludf.DUMMYFUNCTION("""COMPUTED_VALUE"""),17412.9)</f>
        <v>17412.9</v>
      </c>
    </row>
    <row r="51">
      <c r="A51" s="5">
        <f>IFERROR(__xludf.DUMMYFUNCTION("""COMPUTED_VALUE"""),44998.64583333333)</f>
        <v>44998.64583</v>
      </c>
      <c r="B51" s="5">
        <f>IFERROR(__xludf.DUMMYFUNCTION("""COMPUTED_VALUE"""),17154.3)</f>
        <v>17154.3</v>
      </c>
    </row>
    <row r="52">
      <c r="A52" s="5">
        <f>IFERROR(__xludf.DUMMYFUNCTION("""COMPUTED_VALUE"""),44999.64583333333)</f>
        <v>44999.64583</v>
      </c>
      <c r="B52" s="5">
        <f>IFERROR(__xludf.DUMMYFUNCTION("""COMPUTED_VALUE"""),17043.3)</f>
        <v>17043.3</v>
      </c>
    </row>
    <row r="53">
      <c r="A53" s="5">
        <f>IFERROR(__xludf.DUMMYFUNCTION("""COMPUTED_VALUE"""),45000.64583333333)</f>
        <v>45000.64583</v>
      </c>
      <c r="B53" s="5">
        <f>IFERROR(__xludf.DUMMYFUNCTION("""COMPUTED_VALUE"""),16972.15)</f>
        <v>16972.15</v>
      </c>
    </row>
    <row r="54">
      <c r="A54" s="5">
        <f>IFERROR(__xludf.DUMMYFUNCTION("""COMPUTED_VALUE"""),45001.64583333333)</f>
        <v>45001.64583</v>
      </c>
      <c r="B54" s="5">
        <f>IFERROR(__xludf.DUMMYFUNCTION("""COMPUTED_VALUE"""),16985.6)</f>
        <v>16985.6</v>
      </c>
    </row>
    <row r="55">
      <c r="A55" s="5">
        <f>IFERROR(__xludf.DUMMYFUNCTION("""COMPUTED_VALUE"""),45002.64583333333)</f>
        <v>45002.64583</v>
      </c>
      <c r="B55" s="5">
        <f>IFERROR(__xludf.DUMMYFUNCTION("""COMPUTED_VALUE"""),17100.05)</f>
        <v>17100.05</v>
      </c>
    </row>
    <row r="56">
      <c r="A56" s="5">
        <f>IFERROR(__xludf.DUMMYFUNCTION("""COMPUTED_VALUE"""),45005.64583333333)</f>
        <v>45005.64583</v>
      </c>
      <c r="B56" s="5">
        <f>IFERROR(__xludf.DUMMYFUNCTION("""COMPUTED_VALUE"""),16988.4)</f>
        <v>16988.4</v>
      </c>
    </row>
    <row r="57">
      <c r="A57" s="5">
        <f>IFERROR(__xludf.DUMMYFUNCTION("""COMPUTED_VALUE"""),45006.64583333333)</f>
        <v>45006.64583</v>
      </c>
      <c r="B57" s="5">
        <f>IFERROR(__xludf.DUMMYFUNCTION("""COMPUTED_VALUE"""),17107.5)</f>
        <v>17107.5</v>
      </c>
    </row>
    <row r="58">
      <c r="A58" s="5">
        <f>IFERROR(__xludf.DUMMYFUNCTION("""COMPUTED_VALUE"""),45007.64583333333)</f>
        <v>45007.64583</v>
      </c>
      <c r="B58" s="5">
        <f>IFERROR(__xludf.DUMMYFUNCTION("""COMPUTED_VALUE"""),17151.9)</f>
        <v>17151.9</v>
      </c>
    </row>
    <row r="59">
      <c r="A59" s="5">
        <f>IFERROR(__xludf.DUMMYFUNCTION("""COMPUTED_VALUE"""),45008.64583333333)</f>
        <v>45008.64583</v>
      </c>
      <c r="B59" s="5">
        <f>IFERROR(__xludf.DUMMYFUNCTION("""COMPUTED_VALUE"""),17076.9)</f>
        <v>17076.9</v>
      </c>
    </row>
    <row r="60">
      <c r="A60" s="5">
        <f>IFERROR(__xludf.DUMMYFUNCTION("""COMPUTED_VALUE"""),45009.64583333333)</f>
        <v>45009.64583</v>
      </c>
      <c r="B60" s="5">
        <f>IFERROR(__xludf.DUMMYFUNCTION("""COMPUTED_VALUE"""),16945.05)</f>
        <v>16945.05</v>
      </c>
    </row>
    <row r="61">
      <c r="A61" s="5">
        <f>IFERROR(__xludf.DUMMYFUNCTION("""COMPUTED_VALUE"""),45012.64583333333)</f>
        <v>45012.64583</v>
      </c>
      <c r="B61" s="5">
        <f>IFERROR(__xludf.DUMMYFUNCTION("""COMPUTED_VALUE"""),16985.7)</f>
        <v>16985.7</v>
      </c>
    </row>
    <row r="62">
      <c r="A62" s="5">
        <f>IFERROR(__xludf.DUMMYFUNCTION("""COMPUTED_VALUE"""),45013.64583333333)</f>
        <v>45013.64583</v>
      </c>
      <c r="B62" s="5">
        <f>IFERROR(__xludf.DUMMYFUNCTION("""COMPUTED_VALUE"""),16951.7)</f>
        <v>16951.7</v>
      </c>
    </row>
    <row r="63">
      <c r="A63" s="5">
        <f>IFERROR(__xludf.DUMMYFUNCTION("""COMPUTED_VALUE"""),45014.64583333333)</f>
        <v>45014.64583</v>
      </c>
      <c r="B63" s="5">
        <f>IFERROR(__xludf.DUMMYFUNCTION("""COMPUTED_VALUE"""),17080.7)</f>
        <v>17080.7</v>
      </c>
    </row>
    <row r="64">
      <c r="A64" s="5">
        <f>IFERROR(__xludf.DUMMYFUNCTION("""COMPUTED_VALUE"""),45016.64583333333)</f>
        <v>45016.64583</v>
      </c>
      <c r="B64" s="5">
        <f>IFERROR(__xludf.DUMMYFUNCTION("""COMPUTED_VALUE"""),17359.75)</f>
        <v>17359.75</v>
      </c>
    </row>
    <row r="65">
      <c r="A65" s="5">
        <f>IFERROR(__xludf.DUMMYFUNCTION("""COMPUTED_VALUE"""),45019.64583333333)</f>
        <v>45019.64583</v>
      </c>
      <c r="B65" s="5">
        <f>IFERROR(__xludf.DUMMYFUNCTION("""COMPUTED_VALUE"""),17398.05)</f>
        <v>17398.05</v>
      </c>
    </row>
    <row r="66">
      <c r="A66" s="5">
        <f>IFERROR(__xludf.DUMMYFUNCTION("""COMPUTED_VALUE"""),45021.64583333333)</f>
        <v>45021.64583</v>
      </c>
      <c r="B66" s="5">
        <f>IFERROR(__xludf.DUMMYFUNCTION("""COMPUTED_VALUE"""),17557.05)</f>
        <v>17557.05</v>
      </c>
    </row>
    <row r="67">
      <c r="A67" s="5">
        <f>IFERROR(__xludf.DUMMYFUNCTION("""COMPUTED_VALUE"""),45022.64583333333)</f>
        <v>45022.64583</v>
      </c>
      <c r="B67" s="5">
        <f>IFERROR(__xludf.DUMMYFUNCTION("""COMPUTED_VALUE"""),17599.15)</f>
        <v>17599.15</v>
      </c>
    </row>
    <row r="68">
      <c r="A68" s="5">
        <f>IFERROR(__xludf.DUMMYFUNCTION("""COMPUTED_VALUE"""),45026.64583333333)</f>
        <v>45026.64583</v>
      </c>
      <c r="B68" s="5">
        <f>IFERROR(__xludf.DUMMYFUNCTION("""COMPUTED_VALUE"""),17624.05)</f>
        <v>17624.05</v>
      </c>
    </row>
    <row r="69">
      <c r="A69" s="5">
        <f>IFERROR(__xludf.DUMMYFUNCTION("""COMPUTED_VALUE"""),45027.64583333333)</f>
        <v>45027.64583</v>
      </c>
      <c r="B69" s="5">
        <f>IFERROR(__xludf.DUMMYFUNCTION("""COMPUTED_VALUE"""),17722.3)</f>
        <v>17722.3</v>
      </c>
    </row>
    <row r="70">
      <c r="A70" s="5">
        <f>IFERROR(__xludf.DUMMYFUNCTION("""COMPUTED_VALUE"""),45028.64583333333)</f>
        <v>45028.64583</v>
      </c>
      <c r="B70" s="5">
        <f>IFERROR(__xludf.DUMMYFUNCTION("""COMPUTED_VALUE"""),17812.4)</f>
        <v>17812.4</v>
      </c>
    </row>
    <row r="71">
      <c r="A71" s="5">
        <f>IFERROR(__xludf.DUMMYFUNCTION("""COMPUTED_VALUE"""),45029.64583333333)</f>
        <v>45029.64583</v>
      </c>
      <c r="B71" s="5">
        <f>IFERROR(__xludf.DUMMYFUNCTION("""COMPUTED_VALUE"""),17828.0)</f>
        <v>17828</v>
      </c>
    </row>
    <row r="72">
      <c r="A72" s="5">
        <f>IFERROR(__xludf.DUMMYFUNCTION("""COMPUTED_VALUE"""),45033.64583333333)</f>
        <v>45033.64583</v>
      </c>
      <c r="B72" s="5">
        <f>IFERROR(__xludf.DUMMYFUNCTION("""COMPUTED_VALUE"""),17706.85)</f>
        <v>17706.85</v>
      </c>
    </row>
    <row r="73">
      <c r="A73" s="5">
        <f>IFERROR(__xludf.DUMMYFUNCTION("""COMPUTED_VALUE"""),45034.64583333333)</f>
        <v>45034.64583</v>
      </c>
      <c r="B73" s="5">
        <f>IFERROR(__xludf.DUMMYFUNCTION("""COMPUTED_VALUE"""),17660.15)</f>
        <v>17660.15</v>
      </c>
    </row>
    <row r="74">
      <c r="A74" s="5">
        <f>IFERROR(__xludf.DUMMYFUNCTION("""COMPUTED_VALUE"""),45035.64583333333)</f>
        <v>45035.64583</v>
      </c>
      <c r="B74" s="5">
        <f>IFERROR(__xludf.DUMMYFUNCTION("""COMPUTED_VALUE"""),17618.75)</f>
        <v>17618.75</v>
      </c>
    </row>
    <row r="75">
      <c r="A75" s="5">
        <f>IFERROR(__xludf.DUMMYFUNCTION("""COMPUTED_VALUE"""),45036.64583333333)</f>
        <v>45036.64583</v>
      </c>
      <c r="B75" s="5">
        <f>IFERROR(__xludf.DUMMYFUNCTION("""COMPUTED_VALUE"""),17624.45)</f>
        <v>17624.45</v>
      </c>
    </row>
    <row r="76">
      <c r="A76" s="5">
        <f>IFERROR(__xludf.DUMMYFUNCTION("""COMPUTED_VALUE"""),45037.64583333333)</f>
        <v>45037.64583</v>
      </c>
      <c r="B76" s="5">
        <f>IFERROR(__xludf.DUMMYFUNCTION("""COMPUTED_VALUE"""),17624.05)</f>
        <v>17624.05</v>
      </c>
    </row>
    <row r="77">
      <c r="A77" s="5">
        <f>IFERROR(__xludf.DUMMYFUNCTION("""COMPUTED_VALUE"""),45040.64583333333)</f>
        <v>45040.64583</v>
      </c>
      <c r="B77" s="5">
        <f>IFERROR(__xludf.DUMMYFUNCTION("""COMPUTED_VALUE"""),17743.4)</f>
        <v>17743.4</v>
      </c>
    </row>
    <row r="78">
      <c r="A78" s="5">
        <f>IFERROR(__xludf.DUMMYFUNCTION("""COMPUTED_VALUE"""),45041.64583333333)</f>
        <v>45041.64583</v>
      </c>
      <c r="B78" s="5">
        <f>IFERROR(__xludf.DUMMYFUNCTION("""COMPUTED_VALUE"""),17769.25)</f>
        <v>17769.25</v>
      </c>
    </row>
    <row r="79">
      <c r="A79" s="5">
        <f>IFERROR(__xludf.DUMMYFUNCTION("""COMPUTED_VALUE"""),45042.64583333333)</f>
        <v>45042.64583</v>
      </c>
      <c r="B79" s="5">
        <f>IFERROR(__xludf.DUMMYFUNCTION("""COMPUTED_VALUE"""),17813.6)</f>
        <v>17813.6</v>
      </c>
    </row>
    <row r="80">
      <c r="A80" s="5">
        <f>IFERROR(__xludf.DUMMYFUNCTION("""COMPUTED_VALUE"""),45043.64583333333)</f>
        <v>45043.64583</v>
      </c>
      <c r="B80" s="5">
        <f>IFERROR(__xludf.DUMMYFUNCTION("""COMPUTED_VALUE"""),17915.05)</f>
        <v>17915.05</v>
      </c>
    </row>
    <row r="81">
      <c r="A81" s="5">
        <f>IFERROR(__xludf.DUMMYFUNCTION("""COMPUTED_VALUE"""),45044.64583333333)</f>
        <v>45044.64583</v>
      </c>
      <c r="B81" s="5">
        <f>IFERROR(__xludf.DUMMYFUNCTION("""COMPUTED_VALUE"""),18065.0)</f>
        <v>18065</v>
      </c>
    </row>
    <row r="82">
      <c r="A82" s="5">
        <f>IFERROR(__xludf.DUMMYFUNCTION("""COMPUTED_VALUE"""),45048.64583333333)</f>
        <v>45048.64583</v>
      </c>
      <c r="B82" s="5">
        <f>IFERROR(__xludf.DUMMYFUNCTION("""COMPUTED_VALUE"""),18147.65)</f>
        <v>18147.65</v>
      </c>
    </row>
    <row r="83">
      <c r="A83" s="5">
        <f>IFERROR(__xludf.DUMMYFUNCTION("""COMPUTED_VALUE"""),45049.64583333333)</f>
        <v>45049.64583</v>
      </c>
      <c r="B83" s="5">
        <f>IFERROR(__xludf.DUMMYFUNCTION("""COMPUTED_VALUE"""),18089.85)</f>
        <v>18089.85</v>
      </c>
    </row>
    <row r="84">
      <c r="A84" s="5">
        <f>IFERROR(__xludf.DUMMYFUNCTION("""COMPUTED_VALUE"""),45050.64583333333)</f>
        <v>45050.64583</v>
      </c>
      <c r="B84" s="5">
        <f>IFERROR(__xludf.DUMMYFUNCTION("""COMPUTED_VALUE"""),18255.8)</f>
        <v>18255.8</v>
      </c>
    </row>
    <row r="85">
      <c r="A85" s="5">
        <f>IFERROR(__xludf.DUMMYFUNCTION("""COMPUTED_VALUE"""),45051.64583333333)</f>
        <v>45051.64583</v>
      </c>
      <c r="B85" s="5">
        <f>IFERROR(__xludf.DUMMYFUNCTION("""COMPUTED_VALUE"""),18069.0)</f>
        <v>18069</v>
      </c>
    </row>
    <row r="86">
      <c r="A86" s="5">
        <f>IFERROR(__xludf.DUMMYFUNCTION("""COMPUTED_VALUE"""),45054.64583333333)</f>
        <v>45054.64583</v>
      </c>
      <c r="B86" s="5">
        <f>IFERROR(__xludf.DUMMYFUNCTION("""COMPUTED_VALUE"""),18264.4)</f>
        <v>18264.4</v>
      </c>
    </row>
    <row r="87">
      <c r="A87" s="5">
        <f>IFERROR(__xludf.DUMMYFUNCTION("""COMPUTED_VALUE"""),45055.64583333333)</f>
        <v>45055.64583</v>
      </c>
      <c r="B87" s="5">
        <f>IFERROR(__xludf.DUMMYFUNCTION("""COMPUTED_VALUE"""),18265.95)</f>
        <v>18265.95</v>
      </c>
    </row>
    <row r="88">
      <c r="A88" s="5">
        <f>IFERROR(__xludf.DUMMYFUNCTION("""COMPUTED_VALUE"""),45056.64583333333)</f>
        <v>45056.64583</v>
      </c>
      <c r="B88" s="5">
        <f>IFERROR(__xludf.DUMMYFUNCTION("""COMPUTED_VALUE"""),18315.1)</f>
        <v>18315.1</v>
      </c>
    </row>
    <row r="89">
      <c r="A89" s="5">
        <f>IFERROR(__xludf.DUMMYFUNCTION("""COMPUTED_VALUE"""),45057.64583333333)</f>
        <v>45057.64583</v>
      </c>
      <c r="B89" s="5">
        <f>IFERROR(__xludf.DUMMYFUNCTION("""COMPUTED_VALUE"""),18297.0)</f>
        <v>18297</v>
      </c>
    </row>
    <row r="90">
      <c r="A90" s="5">
        <f>IFERROR(__xludf.DUMMYFUNCTION("""COMPUTED_VALUE"""),45058.64583333333)</f>
        <v>45058.64583</v>
      </c>
      <c r="B90" s="5">
        <f>IFERROR(__xludf.DUMMYFUNCTION("""COMPUTED_VALUE"""),18314.8)</f>
        <v>18314.8</v>
      </c>
    </row>
    <row r="91">
      <c r="A91" s="5">
        <f>IFERROR(__xludf.DUMMYFUNCTION("""COMPUTED_VALUE"""),45061.64583333333)</f>
        <v>45061.64583</v>
      </c>
      <c r="B91" s="5">
        <f>IFERROR(__xludf.DUMMYFUNCTION("""COMPUTED_VALUE"""),18398.85)</f>
        <v>18398.85</v>
      </c>
    </row>
    <row r="92">
      <c r="A92" s="5">
        <f>IFERROR(__xludf.DUMMYFUNCTION("""COMPUTED_VALUE"""),45062.64583333333)</f>
        <v>45062.64583</v>
      </c>
      <c r="B92" s="5">
        <f>IFERROR(__xludf.DUMMYFUNCTION("""COMPUTED_VALUE"""),18286.5)</f>
        <v>18286.5</v>
      </c>
    </row>
    <row r="93">
      <c r="A93" s="5">
        <f>IFERROR(__xludf.DUMMYFUNCTION("""COMPUTED_VALUE"""),45063.64583333333)</f>
        <v>45063.64583</v>
      </c>
      <c r="B93" s="5">
        <f>IFERROR(__xludf.DUMMYFUNCTION("""COMPUTED_VALUE"""),18181.75)</f>
        <v>18181.75</v>
      </c>
    </row>
    <row r="94">
      <c r="A94" s="5">
        <f>IFERROR(__xludf.DUMMYFUNCTION("""COMPUTED_VALUE"""),45064.64583333333)</f>
        <v>45064.64583</v>
      </c>
      <c r="B94" s="5">
        <f>IFERROR(__xludf.DUMMYFUNCTION("""COMPUTED_VALUE"""),18129.95)</f>
        <v>18129.95</v>
      </c>
    </row>
    <row r="95">
      <c r="A95" s="5">
        <f>IFERROR(__xludf.DUMMYFUNCTION("""COMPUTED_VALUE"""),45065.64583333333)</f>
        <v>45065.64583</v>
      </c>
      <c r="B95" s="5">
        <f>IFERROR(__xludf.DUMMYFUNCTION("""COMPUTED_VALUE"""),18203.4)</f>
        <v>18203.4</v>
      </c>
    </row>
    <row r="96">
      <c r="A96" s="5">
        <f>IFERROR(__xludf.DUMMYFUNCTION("""COMPUTED_VALUE"""),45068.64583333333)</f>
        <v>45068.64583</v>
      </c>
      <c r="B96" s="5">
        <f>IFERROR(__xludf.DUMMYFUNCTION("""COMPUTED_VALUE"""),18314.4)</f>
        <v>18314.4</v>
      </c>
    </row>
    <row r="97">
      <c r="A97" s="5">
        <f>IFERROR(__xludf.DUMMYFUNCTION("""COMPUTED_VALUE"""),45069.64583333333)</f>
        <v>45069.64583</v>
      </c>
      <c r="B97" s="5">
        <f>IFERROR(__xludf.DUMMYFUNCTION("""COMPUTED_VALUE"""),18348.0)</f>
        <v>18348</v>
      </c>
    </row>
    <row r="98">
      <c r="A98" s="5">
        <f>IFERROR(__xludf.DUMMYFUNCTION("""COMPUTED_VALUE"""),45070.64583333333)</f>
        <v>45070.64583</v>
      </c>
      <c r="B98" s="5">
        <f>IFERROR(__xludf.DUMMYFUNCTION("""COMPUTED_VALUE"""),18285.4)</f>
        <v>18285.4</v>
      </c>
    </row>
    <row r="99">
      <c r="A99" s="5">
        <f>IFERROR(__xludf.DUMMYFUNCTION("""COMPUTED_VALUE"""),45071.64583333333)</f>
        <v>45071.64583</v>
      </c>
      <c r="B99" s="5">
        <f>IFERROR(__xludf.DUMMYFUNCTION("""COMPUTED_VALUE"""),18321.15)</f>
        <v>18321.15</v>
      </c>
    </row>
    <row r="100">
      <c r="A100" s="5">
        <f>IFERROR(__xludf.DUMMYFUNCTION("""COMPUTED_VALUE"""),45072.64583333333)</f>
        <v>45072.64583</v>
      </c>
      <c r="B100" s="5">
        <f>IFERROR(__xludf.DUMMYFUNCTION("""COMPUTED_VALUE"""),18499.35)</f>
        <v>18499.35</v>
      </c>
    </row>
    <row r="101">
      <c r="A101" s="5">
        <f>IFERROR(__xludf.DUMMYFUNCTION("""COMPUTED_VALUE"""),45075.64583333333)</f>
        <v>45075.64583</v>
      </c>
      <c r="B101" s="5">
        <f>IFERROR(__xludf.DUMMYFUNCTION("""COMPUTED_VALUE"""),18598.65)</f>
        <v>18598.65</v>
      </c>
    </row>
    <row r="102">
      <c r="A102" s="5">
        <f>IFERROR(__xludf.DUMMYFUNCTION("""COMPUTED_VALUE"""),45076.64583333333)</f>
        <v>45076.64583</v>
      </c>
      <c r="B102" s="5">
        <f>IFERROR(__xludf.DUMMYFUNCTION("""COMPUTED_VALUE"""),18633.85)</f>
        <v>18633.85</v>
      </c>
    </row>
    <row r="103">
      <c r="A103" s="5">
        <f>IFERROR(__xludf.DUMMYFUNCTION("""COMPUTED_VALUE"""),45077.64583333333)</f>
        <v>45077.64583</v>
      </c>
      <c r="B103" s="5">
        <f>IFERROR(__xludf.DUMMYFUNCTION("""COMPUTED_VALUE"""),18534.4)</f>
        <v>18534.4</v>
      </c>
    </row>
    <row r="104">
      <c r="A104" s="5">
        <f>IFERROR(__xludf.DUMMYFUNCTION("""COMPUTED_VALUE"""),45078.64583333333)</f>
        <v>45078.64583</v>
      </c>
      <c r="B104" s="5">
        <f>IFERROR(__xludf.DUMMYFUNCTION("""COMPUTED_VALUE"""),18487.75)</f>
        <v>18487.75</v>
      </c>
    </row>
    <row r="105">
      <c r="A105" s="5">
        <f>IFERROR(__xludf.DUMMYFUNCTION("""COMPUTED_VALUE"""),45079.64583333333)</f>
        <v>45079.64583</v>
      </c>
      <c r="B105" s="5">
        <f>IFERROR(__xludf.DUMMYFUNCTION("""COMPUTED_VALUE"""),18534.1)</f>
        <v>18534.1</v>
      </c>
    </row>
    <row r="106">
      <c r="A106" s="5">
        <f>IFERROR(__xludf.DUMMYFUNCTION("""COMPUTED_VALUE"""),45082.64583333333)</f>
        <v>45082.64583</v>
      </c>
      <c r="B106" s="5">
        <f>IFERROR(__xludf.DUMMYFUNCTION("""COMPUTED_VALUE"""),18593.85)</f>
        <v>18593.85</v>
      </c>
    </row>
    <row r="107">
      <c r="A107" s="5">
        <f>IFERROR(__xludf.DUMMYFUNCTION("""COMPUTED_VALUE"""),45083.64583333333)</f>
        <v>45083.64583</v>
      </c>
      <c r="B107" s="5">
        <f>IFERROR(__xludf.DUMMYFUNCTION("""COMPUTED_VALUE"""),18599.0)</f>
        <v>18599</v>
      </c>
    </row>
    <row r="108">
      <c r="A108" s="5">
        <f>IFERROR(__xludf.DUMMYFUNCTION("""COMPUTED_VALUE"""),45084.64583333333)</f>
        <v>45084.64583</v>
      </c>
      <c r="B108" s="5">
        <f>IFERROR(__xludf.DUMMYFUNCTION("""COMPUTED_VALUE"""),18726.4)</f>
        <v>18726.4</v>
      </c>
    </row>
    <row r="109">
      <c r="A109" s="5">
        <f>IFERROR(__xludf.DUMMYFUNCTION("""COMPUTED_VALUE"""),45085.64583333333)</f>
        <v>45085.64583</v>
      </c>
      <c r="B109" s="5">
        <f>IFERROR(__xludf.DUMMYFUNCTION("""COMPUTED_VALUE"""),18634.55)</f>
        <v>18634.55</v>
      </c>
    </row>
    <row r="110">
      <c r="A110" s="5">
        <f>IFERROR(__xludf.DUMMYFUNCTION("""COMPUTED_VALUE"""),45086.64583333333)</f>
        <v>45086.64583</v>
      </c>
      <c r="B110" s="5">
        <f>IFERROR(__xludf.DUMMYFUNCTION("""COMPUTED_VALUE"""),18563.4)</f>
        <v>18563.4</v>
      </c>
    </row>
    <row r="111">
      <c r="A111" s="5">
        <f>IFERROR(__xludf.DUMMYFUNCTION("""COMPUTED_VALUE"""),45089.64583333333)</f>
        <v>45089.64583</v>
      </c>
      <c r="B111" s="5">
        <f>IFERROR(__xludf.DUMMYFUNCTION("""COMPUTED_VALUE"""),18601.5)</f>
        <v>18601.5</v>
      </c>
    </row>
    <row r="112">
      <c r="A112" s="5">
        <f>IFERROR(__xludf.DUMMYFUNCTION("""COMPUTED_VALUE"""),45090.64583333333)</f>
        <v>45090.64583</v>
      </c>
      <c r="B112" s="5">
        <f>IFERROR(__xludf.DUMMYFUNCTION("""COMPUTED_VALUE"""),18716.15)</f>
        <v>18716.15</v>
      </c>
    </row>
    <row r="113">
      <c r="A113" s="5">
        <f>IFERROR(__xludf.DUMMYFUNCTION("""COMPUTED_VALUE"""),45091.64583333333)</f>
        <v>45091.64583</v>
      </c>
      <c r="B113" s="5">
        <f>IFERROR(__xludf.DUMMYFUNCTION("""COMPUTED_VALUE"""),18755.9)</f>
        <v>18755.9</v>
      </c>
    </row>
    <row r="114">
      <c r="A114" s="5">
        <f>IFERROR(__xludf.DUMMYFUNCTION("""COMPUTED_VALUE"""),45092.64583333333)</f>
        <v>45092.64583</v>
      </c>
      <c r="B114" s="5">
        <f>IFERROR(__xludf.DUMMYFUNCTION("""COMPUTED_VALUE"""),18688.1)</f>
        <v>18688.1</v>
      </c>
    </row>
    <row r="115">
      <c r="A115" s="5">
        <f>IFERROR(__xludf.DUMMYFUNCTION("""COMPUTED_VALUE"""),45093.64583333333)</f>
        <v>45093.64583</v>
      </c>
      <c r="B115" s="5">
        <f>IFERROR(__xludf.DUMMYFUNCTION("""COMPUTED_VALUE"""),18826.0)</f>
        <v>18826</v>
      </c>
    </row>
    <row r="116">
      <c r="A116" s="5">
        <f>IFERROR(__xludf.DUMMYFUNCTION("""COMPUTED_VALUE"""),45096.64583333333)</f>
        <v>45096.64583</v>
      </c>
      <c r="B116" s="5">
        <f>IFERROR(__xludf.DUMMYFUNCTION("""COMPUTED_VALUE"""),18755.45)</f>
        <v>18755.45</v>
      </c>
    </row>
    <row r="117">
      <c r="A117" s="5">
        <f>IFERROR(__xludf.DUMMYFUNCTION("""COMPUTED_VALUE"""),45097.64583333333)</f>
        <v>45097.64583</v>
      </c>
      <c r="B117" s="5">
        <f>IFERROR(__xludf.DUMMYFUNCTION("""COMPUTED_VALUE"""),18816.7)</f>
        <v>18816.7</v>
      </c>
    </row>
    <row r="118">
      <c r="A118" s="5">
        <f>IFERROR(__xludf.DUMMYFUNCTION("""COMPUTED_VALUE"""),45098.64583333333)</f>
        <v>45098.64583</v>
      </c>
      <c r="B118" s="5">
        <f>IFERROR(__xludf.DUMMYFUNCTION("""COMPUTED_VALUE"""),18856.85)</f>
        <v>18856.85</v>
      </c>
    </row>
    <row r="119">
      <c r="A119" s="5">
        <f>IFERROR(__xludf.DUMMYFUNCTION("""COMPUTED_VALUE"""),45099.64583333333)</f>
        <v>45099.64583</v>
      </c>
      <c r="B119" s="5">
        <f>IFERROR(__xludf.DUMMYFUNCTION("""COMPUTED_VALUE"""),18771.25)</f>
        <v>18771.25</v>
      </c>
    </row>
    <row r="120">
      <c r="A120" s="5">
        <f>IFERROR(__xludf.DUMMYFUNCTION("""COMPUTED_VALUE"""),45100.64583333333)</f>
        <v>45100.64583</v>
      </c>
      <c r="B120" s="5">
        <f>IFERROR(__xludf.DUMMYFUNCTION("""COMPUTED_VALUE"""),18665.5)</f>
        <v>18665.5</v>
      </c>
    </row>
    <row r="121">
      <c r="A121" s="5">
        <f>IFERROR(__xludf.DUMMYFUNCTION("""COMPUTED_VALUE"""),45103.64583333333)</f>
        <v>45103.64583</v>
      </c>
      <c r="B121" s="5">
        <f>IFERROR(__xludf.DUMMYFUNCTION("""COMPUTED_VALUE"""),18691.2)</f>
        <v>18691.2</v>
      </c>
    </row>
    <row r="122">
      <c r="A122" s="5">
        <f>IFERROR(__xludf.DUMMYFUNCTION("""COMPUTED_VALUE"""),45104.64583333333)</f>
        <v>45104.64583</v>
      </c>
      <c r="B122" s="5">
        <f>IFERROR(__xludf.DUMMYFUNCTION("""COMPUTED_VALUE"""),18817.4)</f>
        <v>18817.4</v>
      </c>
    </row>
    <row r="123">
      <c r="A123" s="5">
        <f>IFERROR(__xludf.DUMMYFUNCTION("""COMPUTED_VALUE"""),45107.64583333333)</f>
        <v>45107.64583</v>
      </c>
      <c r="B123" s="5">
        <f>IFERROR(__xludf.DUMMYFUNCTION("""COMPUTED_VALUE"""),19189.05)</f>
        <v>19189.05</v>
      </c>
    </row>
    <row r="124">
      <c r="A124" s="5">
        <f>IFERROR(__xludf.DUMMYFUNCTION("""COMPUTED_VALUE"""),45110.64583333333)</f>
        <v>45110.64583</v>
      </c>
      <c r="B124" s="5">
        <f>IFERROR(__xludf.DUMMYFUNCTION("""COMPUTED_VALUE"""),19322.55)</f>
        <v>19322.55</v>
      </c>
    </row>
    <row r="125">
      <c r="A125" s="5">
        <f>IFERROR(__xludf.DUMMYFUNCTION("""COMPUTED_VALUE"""),45111.64583333333)</f>
        <v>45111.64583</v>
      </c>
      <c r="B125" s="5">
        <f>IFERROR(__xludf.DUMMYFUNCTION("""COMPUTED_VALUE"""),19389.0)</f>
        <v>19389</v>
      </c>
    </row>
    <row r="126">
      <c r="A126" s="5">
        <f>IFERROR(__xludf.DUMMYFUNCTION("""COMPUTED_VALUE"""),45112.64583333333)</f>
        <v>45112.64583</v>
      </c>
      <c r="B126" s="5">
        <f>IFERROR(__xludf.DUMMYFUNCTION("""COMPUTED_VALUE"""),19398.5)</f>
        <v>19398.5</v>
      </c>
    </row>
    <row r="127">
      <c r="A127" s="5">
        <f>IFERROR(__xludf.DUMMYFUNCTION("""COMPUTED_VALUE"""),45113.64583333333)</f>
        <v>45113.64583</v>
      </c>
      <c r="B127" s="5">
        <f>IFERROR(__xludf.DUMMYFUNCTION("""COMPUTED_VALUE"""),19497.3)</f>
        <v>19497.3</v>
      </c>
    </row>
    <row r="128">
      <c r="A128" s="5">
        <f>IFERROR(__xludf.DUMMYFUNCTION("""COMPUTED_VALUE"""),45114.64583333333)</f>
        <v>45114.64583</v>
      </c>
      <c r="B128" s="5">
        <f>IFERROR(__xludf.DUMMYFUNCTION("""COMPUTED_VALUE"""),19331.8)</f>
        <v>19331.8</v>
      </c>
    </row>
    <row r="129">
      <c r="A129" s="5">
        <f>IFERROR(__xludf.DUMMYFUNCTION("""COMPUTED_VALUE"""),45117.64583333333)</f>
        <v>45117.64583</v>
      </c>
      <c r="B129" s="5">
        <f>IFERROR(__xludf.DUMMYFUNCTION("""COMPUTED_VALUE"""),19355.9)</f>
        <v>19355.9</v>
      </c>
    </row>
    <row r="130">
      <c r="A130" s="5">
        <f>IFERROR(__xludf.DUMMYFUNCTION("""COMPUTED_VALUE"""),45118.64583333333)</f>
        <v>45118.64583</v>
      </c>
      <c r="B130" s="5">
        <f>IFERROR(__xludf.DUMMYFUNCTION("""COMPUTED_VALUE"""),19439.4)</f>
        <v>19439.4</v>
      </c>
    </row>
    <row r="131">
      <c r="A131" s="5">
        <f>IFERROR(__xludf.DUMMYFUNCTION("""COMPUTED_VALUE"""),45119.64583333333)</f>
        <v>45119.64583</v>
      </c>
      <c r="B131" s="5">
        <f>IFERROR(__xludf.DUMMYFUNCTION("""COMPUTED_VALUE"""),19384.3)</f>
        <v>19384.3</v>
      </c>
    </row>
    <row r="132">
      <c r="A132" s="5">
        <f>IFERROR(__xludf.DUMMYFUNCTION("""COMPUTED_VALUE"""),45120.64583333333)</f>
        <v>45120.64583</v>
      </c>
      <c r="B132" s="5">
        <f>IFERROR(__xludf.DUMMYFUNCTION("""COMPUTED_VALUE"""),19413.75)</f>
        <v>19413.75</v>
      </c>
    </row>
    <row r="133">
      <c r="A133" s="5">
        <f>IFERROR(__xludf.DUMMYFUNCTION("""COMPUTED_VALUE"""),45121.64583333333)</f>
        <v>45121.64583</v>
      </c>
      <c r="B133" s="5">
        <f>IFERROR(__xludf.DUMMYFUNCTION("""COMPUTED_VALUE"""),19564.5)</f>
        <v>19564.5</v>
      </c>
    </row>
    <row r="134">
      <c r="A134" s="5">
        <f>IFERROR(__xludf.DUMMYFUNCTION("""COMPUTED_VALUE"""),45124.64583333333)</f>
        <v>45124.64583</v>
      </c>
      <c r="B134" s="5">
        <f>IFERROR(__xludf.DUMMYFUNCTION("""COMPUTED_VALUE"""),19711.45)</f>
        <v>19711.45</v>
      </c>
    </row>
    <row r="135">
      <c r="A135" s="5">
        <f>IFERROR(__xludf.DUMMYFUNCTION("""COMPUTED_VALUE"""),45125.64583333333)</f>
        <v>45125.64583</v>
      </c>
      <c r="B135" s="5">
        <f>IFERROR(__xludf.DUMMYFUNCTION("""COMPUTED_VALUE"""),19749.25)</f>
        <v>19749.25</v>
      </c>
    </row>
    <row r="136">
      <c r="A136" s="5">
        <f>IFERROR(__xludf.DUMMYFUNCTION("""COMPUTED_VALUE"""),45126.64583333333)</f>
        <v>45126.64583</v>
      </c>
      <c r="B136" s="5">
        <f>IFERROR(__xludf.DUMMYFUNCTION("""COMPUTED_VALUE"""),19833.15)</f>
        <v>19833.15</v>
      </c>
    </row>
    <row r="137">
      <c r="A137" s="5">
        <f>IFERROR(__xludf.DUMMYFUNCTION("""COMPUTED_VALUE"""),45127.64583333333)</f>
        <v>45127.64583</v>
      </c>
      <c r="B137" s="5">
        <f>IFERROR(__xludf.DUMMYFUNCTION("""COMPUTED_VALUE"""),19979.15)</f>
        <v>19979.15</v>
      </c>
    </row>
    <row r="138">
      <c r="A138" s="5">
        <f>IFERROR(__xludf.DUMMYFUNCTION("""COMPUTED_VALUE"""),45128.64583333333)</f>
        <v>45128.64583</v>
      </c>
      <c r="B138" s="5">
        <f>IFERROR(__xludf.DUMMYFUNCTION("""COMPUTED_VALUE"""),19745.0)</f>
        <v>19745</v>
      </c>
    </row>
    <row r="139">
      <c r="A139" s="5">
        <f>IFERROR(__xludf.DUMMYFUNCTION("""COMPUTED_VALUE"""),45131.64583333333)</f>
        <v>45131.64583</v>
      </c>
      <c r="B139" s="5">
        <f>IFERROR(__xludf.DUMMYFUNCTION("""COMPUTED_VALUE"""),19672.35)</f>
        <v>19672.35</v>
      </c>
    </row>
    <row r="140">
      <c r="A140" s="5">
        <f>IFERROR(__xludf.DUMMYFUNCTION("""COMPUTED_VALUE"""),45132.64583333333)</f>
        <v>45132.64583</v>
      </c>
      <c r="B140" s="5">
        <f>IFERROR(__xludf.DUMMYFUNCTION("""COMPUTED_VALUE"""),19680.6)</f>
        <v>19680.6</v>
      </c>
    </row>
    <row r="141">
      <c r="A141" s="5">
        <f>IFERROR(__xludf.DUMMYFUNCTION("""COMPUTED_VALUE"""),45133.64583333333)</f>
        <v>45133.64583</v>
      </c>
      <c r="B141" s="5">
        <f>IFERROR(__xludf.DUMMYFUNCTION("""COMPUTED_VALUE"""),19778.3)</f>
        <v>19778.3</v>
      </c>
    </row>
    <row r="142">
      <c r="A142" s="5">
        <f>IFERROR(__xludf.DUMMYFUNCTION("""COMPUTED_VALUE"""),45134.64583333333)</f>
        <v>45134.64583</v>
      </c>
      <c r="B142" s="5">
        <f>IFERROR(__xludf.DUMMYFUNCTION("""COMPUTED_VALUE"""),19659.9)</f>
        <v>19659.9</v>
      </c>
    </row>
    <row r="143">
      <c r="A143" s="5">
        <f>IFERROR(__xludf.DUMMYFUNCTION("""COMPUTED_VALUE"""),45135.64583333333)</f>
        <v>45135.64583</v>
      </c>
      <c r="B143" s="5">
        <f>IFERROR(__xludf.DUMMYFUNCTION("""COMPUTED_VALUE"""),19646.05)</f>
        <v>19646.05</v>
      </c>
    </row>
    <row r="144">
      <c r="A144" s="5">
        <f>IFERROR(__xludf.DUMMYFUNCTION("""COMPUTED_VALUE"""),45138.64583333333)</f>
        <v>45138.64583</v>
      </c>
      <c r="B144" s="5">
        <f>IFERROR(__xludf.DUMMYFUNCTION("""COMPUTED_VALUE"""),19753.8)</f>
        <v>19753.8</v>
      </c>
    </row>
    <row r="145">
      <c r="A145" s="5">
        <f>IFERROR(__xludf.DUMMYFUNCTION("""COMPUTED_VALUE"""),45139.64583333333)</f>
        <v>45139.64583</v>
      </c>
      <c r="B145" s="5">
        <f>IFERROR(__xludf.DUMMYFUNCTION("""COMPUTED_VALUE"""),19733.55)</f>
        <v>19733.55</v>
      </c>
    </row>
    <row r="146">
      <c r="A146" s="5">
        <f>IFERROR(__xludf.DUMMYFUNCTION("""COMPUTED_VALUE"""),45140.64583333333)</f>
        <v>45140.64583</v>
      </c>
      <c r="B146" s="5">
        <f>IFERROR(__xludf.DUMMYFUNCTION("""COMPUTED_VALUE"""),19526.55)</f>
        <v>19526.55</v>
      </c>
    </row>
    <row r="147">
      <c r="A147" s="5">
        <f>IFERROR(__xludf.DUMMYFUNCTION("""COMPUTED_VALUE"""),45141.64583333333)</f>
        <v>45141.64583</v>
      </c>
      <c r="B147" s="5">
        <f>IFERROR(__xludf.DUMMYFUNCTION("""COMPUTED_VALUE"""),19381.65)</f>
        <v>19381.65</v>
      </c>
    </row>
    <row r="148">
      <c r="A148" s="5">
        <f>IFERROR(__xludf.DUMMYFUNCTION("""COMPUTED_VALUE"""),45142.64583333333)</f>
        <v>45142.64583</v>
      </c>
      <c r="B148" s="5">
        <f>IFERROR(__xludf.DUMMYFUNCTION("""COMPUTED_VALUE"""),19517.0)</f>
        <v>19517</v>
      </c>
    </row>
    <row r="149">
      <c r="A149" s="5">
        <f>IFERROR(__xludf.DUMMYFUNCTION("""COMPUTED_VALUE"""),45145.64583333333)</f>
        <v>45145.64583</v>
      </c>
      <c r="B149" s="5">
        <f>IFERROR(__xludf.DUMMYFUNCTION("""COMPUTED_VALUE"""),19597.3)</f>
        <v>19597.3</v>
      </c>
    </row>
    <row r="150">
      <c r="A150" s="5">
        <f>IFERROR(__xludf.DUMMYFUNCTION("""COMPUTED_VALUE"""),45146.64583333333)</f>
        <v>45146.64583</v>
      </c>
      <c r="B150" s="5">
        <f>IFERROR(__xludf.DUMMYFUNCTION("""COMPUTED_VALUE"""),19570.85)</f>
        <v>19570.85</v>
      </c>
    </row>
    <row r="151">
      <c r="A151" s="5">
        <f>IFERROR(__xludf.DUMMYFUNCTION("""COMPUTED_VALUE"""),45147.64583333333)</f>
        <v>45147.64583</v>
      </c>
      <c r="B151" s="5">
        <f>IFERROR(__xludf.DUMMYFUNCTION("""COMPUTED_VALUE"""),19632.55)</f>
        <v>19632.55</v>
      </c>
    </row>
    <row r="152">
      <c r="A152" s="5">
        <f>IFERROR(__xludf.DUMMYFUNCTION("""COMPUTED_VALUE"""),45148.64583333333)</f>
        <v>45148.64583</v>
      </c>
      <c r="B152" s="5">
        <f>IFERROR(__xludf.DUMMYFUNCTION("""COMPUTED_VALUE"""),19543.1)</f>
        <v>19543.1</v>
      </c>
    </row>
    <row r="153">
      <c r="A153" s="5">
        <f>IFERROR(__xludf.DUMMYFUNCTION("""COMPUTED_VALUE"""),45149.64583333333)</f>
        <v>45149.64583</v>
      </c>
      <c r="B153" s="5">
        <f>IFERROR(__xludf.DUMMYFUNCTION("""COMPUTED_VALUE"""),19428.3)</f>
        <v>19428.3</v>
      </c>
    </row>
    <row r="154">
      <c r="A154" s="5">
        <f>IFERROR(__xludf.DUMMYFUNCTION("""COMPUTED_VALUE"""),45152.64583333333)</f>
        <v>45152.64583</v>
      </c>
      <c r="B154" s="5">
        <f>IFERROR(__xludf.DUMMYFUNCTION("""COMPUTED_VALUE"""),19434.55)</f>
        <v>19434.55</v>
      </c>
    </row>
    <row r="155">
      <c r="A155" s="5">
        <f>IFERROR(__xludf.DUMMYFUNCTION("""COMPUTED_VALUE"""),45154.64583333333)</f>
        <v>45154.64583</v>
      </c>
      <c r="B155" s="5">
        <f>IFERROR(__xludf.DUMMYFUNCTION("""COMPUTED_VALUE"""),19465.0)</f>
        <v>19465</v>
      </c>
    </row>
    <row r="156">
      <c r="A156" s="5">
        <f>IFERROR(__xludf.DUMMYFUNCTION("""COMPUTED_VALUE"""),45155.64583333333)</f>
        <v>45155.64583</v>
      </c>
      <c r="B156" s="5">
        <f>IFERROR(__xludf.DUMMYFUNCTION("""COMPUTED_VALUE"""),19365.25)</f>
        <v>19365.25</v>
      </c>
    </row>
    <row r="157">
      <c r="A157" s="5">
        <f>IFERROR(__xludf.DUMMYFUNCTION("""COMPUTED_VALUE"""),45156.64583333333)</f>
        <v>45156.64583</v>
      </c>
      <c r="B157" s="5">
        <f>IFERROR(__xludf.DUMMYFUNCTION("""COMPUTED_VALUE"""),19310.15)</f>
        <v>19310.15</v>
      </c>
    </row>
    <row r="158">
      <c r="A158" s="5">
        <f>IFERROR(__xludf.DUMMYFUNCTION("""COMPUTED_VALUE"""),45159.64583333333)</f>
        <v>45159.64583</v>
      </c>
      <c r="B158" s="5">
        <f>IFERROR(__xludf.DUMMYFUNCTION("""COMPUTED_VALUE"""),19393.6)</f>
        <v>19393.6</v>
      </c>
    </row>
    <row r="159">
      <c r="A159" s="5">
        <f>IFERROR(__xludf.DUMMYFUNCTION("""COMPUTED_VALUE"""),45160.64583333333)</f>
        <v>45160.64583</v>
      </c>
      <c r="B159" s="5">
        <f>IFERROR(__xludf.DUMMYFUNCTION("""COMPUTED_VALUE"""),19396.45)</f>
        <v>19396.45</v>
      </c>
    </row>
    <row r="160">
      <c r="A160" s="5">
        <f>IFERROR(__xludf.DUMMYFUNCTION("""COMPUTED_VALUE"""),45161.64583333333)</f>
        <v>45161.64583</v>
      </c>
      <c r="B160" s="5">
        <f>IFERROR(__xludf.DUMMYFUNCTION("""COMPUTED_VALUE"""),19444.0)</f>
        <v>19444</v>
      </c>
    </row>
    <row r="161">
      <c r="A161" s="5">
        <f>IFERROR(__xludf.DUMMYFUNCTION("""COMPUTED_VALUE"""),45162.64583333333)</f>
        <v>45162.64583</v>
      </c>
      <c r="B161" s="5">
        <f>IFERROR(__xludf.DUMMYFUNCTION("""COMPUTED_VALUE"""),19386.7)</f>
        <v>19386.7</v>
      </c>
    </row>
    <row r="162">
      <c r="A162" s="5">
        <f>IFERROR(__xludf.DUMMYFUNCTION("""COMPUTED_VALUE"""),45163.64583333333)</f>
        <v>45163.64583</v>
      </c>
      <c r="B162" s="5">
        <f>IFERROR(__xludf.DUMMYFUNCTION("""COMPUTED_VALUE"""),19265.8)</f>
        <v>19265.8</v>
      </c>
    </row>
    <row r="163">
      <c r="A163" s="5">
        <f>IFERROR(__xludf.DUMMYFUNCTION("""COMPUTED_VALUE"""),45166.64583333333)</f>
        <v>45166.64583</v>
      </c>
      <c r="B163" s="5">
        <f>IFERROR(__xludf.DUMMYFUNCTION("""COMPUTED_VALUE"""),19306.05)</f>
        <v>19306.05</v>
      </c>
    </row>
    <row r="164">
      <c r="A164" s="5">
        <f>IFERROR(__xludf.DUMMYFUNCTION("""COMPUTED_VALUE"""),45167.64583333333)</f>
        <v>45167.64583</v>
      </c>
      <c r="B164" s="5">
        <f>IFERROR(__xludf.DUMMYFUNCTION("""COMPUTED_VALUE"""),19342.65)</f>
        <v>19342.65</v>
      </c>
    </row>
    <row r="165">
      <c r="A165" s="5">
        <f>IFERROR(__xludf.DUMMYFUNCTION("""COMPUTED_VALUE"""),45168.64583333333)</f>
        <v>45168.64583</v>
      </c>
      <c r="B165" s="5">
        <f>IFERROR(__xludf.DUMMYFUNCTION("""COMPUTED_VALUE"""),19347.45)</f>
        <v>19347.45</v>
      </c>
    </row>
    <row r="166">
      <c r="A166" s="5">
        <f>IFERROR(__xludf.DUMMYFUNCTION("""COMPUTED_VALUE"""),45169.64583333333)</f>
        <v>45169.64583</v>
      </c>
      <c r="B166" s="5">
        <f>IFERROR(__xludf.DUMMYFUNCTION("""COMPUTED_VALUE"""),19253.8)</f>
        <v>19253.8</v>
      </c>
    </row>
    <row r="167">
      <c r="A167" s="5">
        <f>IFERROR(__xludf.DUMMYFUNCTION("""COMPUTED_VALUE"""),45170.64583333333)</f>
        <v>45170.64583</v>
      </c>
      <c r="B167" s="5">
        <f>IFERROR(__xludf.DUMMYFUNCTION("""COMPUTED_VALUE"""),19435.3)</f>
        <v>19435.3</v>
      </c>
    </row>
    <row r="168">
      <c r="A168" s="5">
        <f>IFERROR(__xludf.DUMMYFUNCTION("""COMPUTED_VALUE"""),45173.64583333333)</f>
        <v>45173.64583</v>
      </c>
      <c r="B168" s="5">
        <f>IFERROR(__xludf.DUMMYFUNCTION("""COMPUTED_VALUE"""),19528.8)</f>
        <v>19528.8</v>
      </c>
    </row>
    <row r="169">
      <c r="A169" s="5">
        <f>IFERROR(__xludf.DUMMYFUNCTION("""COMPUTED_VALUE"""),45174.64583333333)</f>
        <v>45174.64583</v>
      </c>
      <c r="B169" s="5">
        <f>IFERROR(__xludf.DUMMYFUNCTION("""COMPUTED_VALUE"""),19574.9)</f>
        <v>19574.9</v>
      </c>
    </row>
    <row r="170">
      <c r="A170" s="5">
        <f>IFERROR(__xludf.DUMMYFUNCTION("""COMPUTED_VALUE"""),45175.64583333333)</f>
        <v>45175.64583</v>
      </c>
      <c r="B170" s="5">
        <f>IFERROR(__xludf.DUMMYFUNCTION("""COMPUTED_VALUE"""),19611.05)</f>
        <v>19611.05</v>
      </c>
    </row>
    <row r="171">
      <c r="A171" s="5">
        <f>IFERROR(__xludf.DUMMYFUNCTION("""COMPUTED_VALUE"""),45176.64583333333)</f>
        <v>45176.64583</v>
      </c>
      <c r="B171" s="5">
        <f>IFERROR(__xludf.DUMMYFUNCTION("""COMPUTED_VALUE"""),19727.05)</f>
        <v>19727.05</v>
      </c>
    </row>
    <row r="172">
      <c r="A172" s="5">
        <f>IFERROR(__xludf.DUMMYFUNCTION("""COMPUTED_VALUE"""),45177.64583333333)</f>
        <v>45177.64583</v>
      </c>
      <c r="B172" s="5">
        <f>IFERROR(__xludf.DUMMYFUNCTION("""COMPUTED_VALUE"""),19819.95)</f>
        <v>19819.95</v>
      </c>
    </row>
    <row r="173">
      <c r="A173" s="5">
        <f>IFERROR(__xludf.DUMMYFUNCTION("""COMPUTED_VALUE"""),45180.64583333333)</f>
        <v>45180.64583</v>
      </c>
      <c r="B173" s="5">
        <f>IFERROR(__xludf.DUMMYFUNCTION("""COMPUTED_VALUE"""),19996.35)</f>
        <v>19996.35</v>
      </c>
    </row>
    <row r="174">
      <c r="A174" s="5">
        <f>IFERROR(__xludf.DUMMYFUNCTION("""COMPUTED_VALUE"""),45181.64583333333)</f>
        <v>45181.64583</v>
      </c>
      <c r="B174" s="5">
        <f>IFERROR(__xludf.DUMMYFUNCTION("""COMPUTED_VALUE"""),19993.2)</f>
        <v>19993.2</v>
      </c>
    </row>
    <row r="175">
      <c r="A175" s="5">
        <f>IFERROR(__xludf.DUMMYFUNCTION("""COMPUTED_VALUE"""),45182.64583333333)</f>
        <v>45182.64583</v>
      </c>
      <c r="B175" s="5">
        <f>IFERROR(__xludf.DUMMYFUNCTION("""COMPUTED_VALUE"""),20070.0)</f>
        <v>20070</v>
      </c>
    </row>
    <row r="176">
      <c r="A176" s="5">
        <f>IFERROR(__xludf.DUMMYFUNCTION("""COMPUTED_VALUE"""),45183.64583333333)</f>
        <v>45183.64583</v>
      </c>
      <c r="B176" s="5">
        <f>IFERROR(__xludf.DUMMYFUNCTION("""COMPUTED_VALUE"""),20103.1)</f>
        <v>20103.1</v>
      </c>
    </row>
    <row r="177">
      <c r="A177" s="5">
        <f>IFERROR(__xludf.DUMMYFUNCTION("""COMPUTED_VALUE"""),45184.64583333333)</f>
        <v>45184.64583</v>
      </c>
      <c r="B177" s="5">
        <f>IFERROR(__xludf.DUMMYFUNCTION("""COMPUTED_VALUE"""),20192.35)</f>
        <v>20192.35</v>
      </c>
    </row>
    <row r="178">
      <c r="A178" s="5">
        <f>IFERROR(__xludf.DUMMYFUNCTION("""COMPUTED_VALUE"""),45187.64583333333)</f>
        <v>45187.64583</v>
      </c>
      <c r="B178" s="5">
        <f>IFERROR(__xludf.DUMMYFUNCTION("""COMPUTED_VALUE"""),20133.3)</f>
        <v>20133.3</v>
      </c>
    </row>
    <row r="179">
      <c r="A179" s="5">
        <f>IFERROR(__xludf.DUMMYFUNCTION("""COMPUTED_VALUE"""),45189.64583333333)</f>
        <v>45189.64583</v>
      </c>
      <c r="B179" s="5">
        <f>IFERROR(__xludf.DUMMYFUNCTION("""COMPUTED_VALUE"""),19901.4)</f>
        <v>19901.4</v>
      </c>
    </row>
    <row r="180">
      <c r="A180" s="5">
        <f>IFERROR(__xludf.DUMMYFUNCTION("""COMPUTED_VALUE"""),45190.64583333333)</f>
        <v>45190.64583</v>
      </c>
      <c r="B180" s="5">
        <f>IFERROR(__xludf.DUMMYFUNCTION("""COMPUTED_VALUE"""),19742.35)</f>
        <v>19742.35</v>
      </c>
    </row>
    <row r="181">
      <c r="A181" s="5">
        <f>IFERROR(__xludf.DUMMYFUNCTION("""COMPUTED_VALUE"""),45191.64583333333)</f>
        <v>45191.64583</v>
      </c>
      <c r="B181" s="5">
        <f>IFERROR(__xludf.DUMMYFUNCTION("""COMPUTED_VALUE"""),19674.25)</f>
        <v>19674.25</v>
      </c>
    </row>
    <row r="182">
      <c r="A182" s="5">
        <f>IFERROR(__xludf.DUMMYFUNCTION("""COMPUTED_VALUE"""),45194.64583333333)</f>
        <v>45194.64583</v>
      </c>
      <c r="B182" s="5">
        <f>IFERROR(__xludf.DUMMYFUNCTION("""COMPUTED_VALUE"""),19674.55)</f>
        <v>19674.55</v>
      </c>
    </row>
    <row r="183">
      <c r="A183" s="5">
        <f>IFERROR(__xludf.DUMMYFUNCTION("""COMPUTED_VALUE"""),45195.64583333333)</f>
        <v>45195.64583</v>
      </c>
      <c r="B183" s="5">
        <f>IFERROR(__xludf.DUMMYFUNCTION("""COMPUTED_VALUE"""),19664.7)</f>
        <v>19664.7</v>
      </c>
    </row>
    <row r="184">
      <c r="A184" s="5">
        <f>IFERROR(__xludf.DUMMYFUNCTION("""COMPUTED_VALUE"""),45196.64583333333)</f>
        <v>45196.64583</v>
      </c>
      <c r="B184" s="5">
        <f>IFERROR(__xludf.DUMMYFUNCTION("""COMPUTED_VALUE"""),19716.45)</f>
        <v>19716.45</v>
      </c>
    </row>
    <row r="185">
      <c r="A185" s="5">
        <f>IFERROR(__xludf.DUMMYFUNCTION("""COMPUTED_VALUE"""),45197.64583333333)</f>
        <v>45197.64583</v>
      </c>
      <c r="B185" s="5">
        <f>IFERROR(__xludf.DUMMYFUNCTION("""COMPUTED_VALUE"""),19523.55)</f>
        <v>19523.55</v>
      </c>
    </row>
    <row r="186">
      <c r="A186" s="5">
        <f>IFERROR(__xludf.DUMMYFUNCTION("""COMPUTED_VALUE"""),45198.64583333333)</f>
        <v>45198.64583</v>
      </c>
      <c r="B186" s="5">
        <f>IFERROR(__xludf.DUMMYFUNCTION("""COMPUTED_VALUE"""),19638.3)</f>
        <v>19638.3</v>
      </c>
    </row>
    <row r="187">
      <c r="A187" s="5">
        <f>IFERROR(__xludf.DUMMYFUNCTION("""COMPUTED_VALUE"""),45202.64583333333)</f>
        <v>45202.64583</v>
      </c>
      <c r="B187" s="5">
        <f>IFERROR(__xludf.DUMMYFUNCTION("""COMPUTED_VALUE"""),19528.75)</f>
        <v>19528.75</v>
      </c>
    </row>
    <row r="188">
      <c r="A188" s="5">
        <f>IFERROR(__xludf.DUMMYFUNCTION("""COMPUTED_VALUE"""),45203.64583333333)</f>
        <v>45203.64583</v>
      </c>
      <c r="B188" s="5">
        <f>IFERROR(__xludf.DUMMYFUNCTION("""COMPUTED_VALUE"""),19436.1)</f>
        <v>19436.1</v>
      </c>
    </row>
    <row r="189">
      <c r="A189" s="5">
        <f>IFERROR(__xludf.DUMMYFUNCTION("""COMPUTED_VALUE"""),45204.64583333333)</f>
        <v>45204.64583</v>
      </c>
      <c r="B189" s="5">
        <f>IFERROR(__xludf.DUMMYFUNCTION("""COMPUTED_VALUE"""),19545.75)</f>
        <v>19545.75</v>
      </c>
    </row>
    <row r="190">
      <c r="A190" s="5">
        <f>IFERROR(__xludf.DUMMYFUNCTION("""COMPUTED_VALUE"""),45205.64583333333)</f>
        <v>45205.64583</v>
      </c>
      <c r="B190" s="5">
        <f>IFERROR(__xludf.DUMMYFUNCTION("""COMPUTED_VALUE"""),19653.5)</f>
        <v>19653.5</v>
      </c>
    </row>
    <row r="191">
      <c r="A191" s="5">
        <f>IFERROR(__xludf.DUMMYFUNCTION("""COMPUTED_VALUE"""),45208.64583333333)</f>
        <v>45208.64583</v>
      </c>
      <c r="B191" s="5">
        <f>IFERROR(__xludf.DUMMYFUNCTION("""COMPUTED_VALUE"""),19512.35)</f>
        <v>19512.35</v>
      </c>
    </row>
    <row r="192">
      <c r="A192" s="5">
        <f>IFERROR(__xludf.DUMMYFUNCTION("""COMPUTED_VALUE"""),45209.64583333333)</f>
        <v>45209.64583</v>
      </c>
      <c r="B192" s="5">
        <f>IFERROR(__xludf.DUMMYFUNCTION("""COMPUTED_VALUE"""),19689.85)</f>
        <v>19689.85</v>
      </c>
    </row>
    <row r="193">
      <c r="A193" s="5">
        <f>IFERROR(__xludf.DUMMYFUNCTION("""COMPUTED_VALUE"""),45210.64583333333)</f>
        <v>45210.64583</v>
      </c>
      <c r="B193" s="5">
        <f>IFERROR(__xludf.DUMMYFUNCTION("""COMPUTED_VALUE"""),19811.35)</f>
        <v>19811.35</v>
      </c>
    </row>
    <row r="194">
      <c r="A194" s="5">
        <f>IFERROR(__xludf.DUMMYFUNCTION("""COMPUTED_VALUE"""),45211.64583333333)</f>
        <v>45211.64583</v>
      </c>
      <c r="B194" s="5">
        <f>IFERROR(__xludf.DUMMYFUNCTION("""COMPUTED_VALUE"""),19794.0)</f>
        <v>19794</v>
      </c>
    </row>
    <row r="195">
      <c r="A195" s="5">
        <f>IFERROR(__xludf.DUMMYFUNCTION("""COMPUTED_VALUE"""),45212.64583333333)</f>
        <v>45212.64583</v>
      </c>
      <c r="B195" s="5">
        <f>IFERROR(__xludf.DUMMYFUNCTION("""COMPUTED_VALUE"""),19751.05)</f>
        <v>19751.05</v>
      </c>
    </row>
    <row r="196">
      <c r="A196" s="5">
        <f>IFERROR(__xludf.DUMMYFUNCTION("""COMPUTED_VALUE"""),45215.64583333333)</f>
        <v>45215.64583</v>
      </c>
      <c r="B196" s="5">
        <f>IFERROR(__xludf.DUMMYFUNCTION("""COMPUTED_VALUE"""),19731.75)</f>
        <v>19731.75</v>
      </c>
    </row>
    <row r="197">
      <c r="A197" s="5">
        <f>IFERROR(__xludf.DUMMYFUNCTION("""COMPUTED_VALUE"""),45216.64583333333)</f>
        <v>45216.64583</v>
      </c>
      <c r="B197" s="5">
        <f>IFERROR(__xludf.DUMMYFUNCTION("""COMPUTED_VALUE"""),19811.5)</f>
        <v>19811.5</v>
      </c>
    </row>
    <row r="198">
      <c r="A198" s="5">
        <f>IFERROR(__xludf.DUMMYFUNCTION("""COMPUTED_VALUE"""),45217.64583333333)</f>
        <v>45217.64583</v>
      </c>
      <c r="B198" s="5">
        <f>IFERROR(__xludf.DUMMYFUNCTION("""COMPUTED_VALUE"""),19671.1)</f>
        <v>19671.1</v>
      </c>
    </row>
    <row r="199">
      <c r="A199" s="5">
        <f>IFERROR(__xludf.DUMMYFUNCTION("""COMPUTED_VALUE"""),45218.64583333333)</f>
        <v>45218.64583</v>
      </c>
      <c r="B199" s="5">
        <f>IFERROR(__xludf.DUMMYFUNCTION("""COMPUTED_VALUE"""),19624.7)</f>
        <v>19624.7</v>
      </c>
    </row>
    <row r="200">
      <c r="A200" s="5">
        <f>IFERROR(__xludf.DUMMYFUNCTION("""COMPUTED_VALUE"""),45219.64583333333)</f>
        <v>45219.64583</v>
      </c>
      <c r="B200" s="5">
        <f>IFERROR(__xludf.DUMMYFUNCTION("""COMPUTED_VALUE"""),19542.65)</f>
        <v>19542.65</v>
      </c>
    </row>
    <row r="201">
      <c r="A201" s="5">
        <f>IFERROR(__xludf.DUMMYFUNCTION("""COMPUTED_VALUE"""),45222.64583333333)</f>
        <v>45222.64583</v>
      </c>
      <c r="B201" s="5">
        <f>IFERROR(__xludf.DUMMYFUNCTION("""COMPUTED_VALUE"""),19281.75)</f>
        <v>19281.75</v>
      </c>
    </row>
    <row r="202">
      <c r="A202" s="5">
        <f>IFERROR(__xludf.DUMMYFUNCTION("""COMPUTED_VALUE"""),45224.64583333333)</f>
        <v>45224.64583</v>
      </c>
      <c r="B202" s="5">
        <f>IFERROR(__xludf.DUMMYFUNCTION("""COMPUTED_VALUE"""),19122.15)</f>
        <v>19122.15</v>
      </c>
    </row>
    <row r="203">
      <c r="A203" s="5">
        <f>IFERROR(__xludf.DUMMYFUNCTION("""COMPUTED_VALUE"""),45225.64583333333)</f>
        <v>45225.64583</v>
      </c>
      <c r="B203" s="5">
        <f>IFERROR(__xludf.DUMMYFUNCTION("""COMPUTED_VALUE"""),18857.25)</f>
        <v>18857.25</v>
      </c>
    </row>
    <row r="204">
      <c r="A204" s="5">
        <f>IFERROR(__xludf.DUMMYFUNCTION("""COMPUTED_VALUE"""),45226.64583333333)</f>
        <v>45226.64583</v>
      </c>
      <c r="B204" s="5">
        <f>IFERROR(__xludf.DUMMYFUNCTION("""COMPUTED_VALUE"""),19047.25)</f>
        <v>19047.25</v>
      </c>
    </row>
    <row r="205">
      <c r="A205" s="5">
        <f>IFERROR(__xludf.DUMMYFUNCTION("""COMPUTED_VALUE"""),45229.64583333333)</f>
        <v>45229.64583</v>
      </c>
      <c r="B205" s="5">
        <f>IFERROR(__xludf.DUMMYFUNCTION("""COMPUTED_VALUE"""),19140.9)</f>
        <v>19140.9</v>
      </c>
    </row>
    <row r="206">
      <c r="A206" s="5">
        <f>IFERROR(__xludf.DUMMYFUNCTION("""COMPUTED_VALUE"""),45230.64583333333)</f>
        <v>45230.64583</v>
      </c>
      <c r="B206" s="5">
        <f>IFERROR(__xludf.DUMMYFUNCTION("""COMPUTED_VALUE"""),19079.6)</f>
        <v>19079.6</v>
      </c>
    </row>
    <row r="207">
      <c r="A207" s="5">
        <f>IFERROR(__xludf.DUMMYFUNCTION("""COMPUTED_VALUE"""),45231.64583333333)</f>
        <v>45231.64583</v>
      </c>
      <c r="B207" s="5">
        <f>IFERROR(__xludf.DUMMYFUNCTION("""COMPUTED_VALUE"""),18989.15)</f>
        <v>18989.15</v>
      </c>
    </row>
    <row r="208">
      <c r="A208" s="5">
        <f>IFERROR(__xludf.DUMMYFUNCTION("""COMPUTED_VALUE"""),45232.64583333333)</f>
        <v>45232.64583</v>
      </c>
      <c r="B208" s="5">
        <f>IFERROR(__xludf.DUMMYFUNCTION("""COMPUTED_VALUE"""),19133.25)</f>
        <v>19133.25</v>
      </c>
    </row>
    <row r="209">
      <c r="A209" s="5">
        <f>IFERROR(__xludf.DUMMYFUNCTION("""COMPUTED_VALUE"""),45233.64583333333)</f>
        <v>45233.64583</v>
      </c>
      <c r="B209" s="5">
        <f>IFERROR(__xludf.DUMMYFUNCTION("""COMPUTED_VALUE"""),19230.6)</f>
        <v>19230.6</v>
      </c>
    </row>
    <row r="210">
      <c r="A210" s="5">
        <f>IFERROR(__xludf.DUMMYFUNCTION("""COMPUTED_VALUE"""),45236.64583333333)</f>
        <v>45236.64583</v>
      </c>
      <c r="B210" s="5">
        <f>IFERROR(__xludf.DUMMYFUNCTION("""COMPUTED_VALUE"""),19411.75)</f>
        <v>19411.75</v>
      </c>
    </row>
    <row r="211">
      <c r="A211" s="5">
        <f>IFERROR(__xludf.DUMMYFUNCTION("""COMPUTED_VALUE"""),45237.64583333333)</f>
        <v>45237.64583</v>
      </c>
      <c r="B211" s="5">
        <f>IFERROR(__xludf.DUMMYFUNCTION("""COMPUTED_VALUE"""),19406.7)</f>
        <v>19406.7</v>
      </c>
    </row>
    <row r="212">
      <c r="A212" s="5">
        <f>IFERROR(__xludf.DUMMYFUNCTION("""COMPUTED_VALUE"""),45238.64583333333)</f>
        <v>45238.64583</v>
      </c>
      <c r="B212" s="5">
        <f>IFERROR(__xludf.DUMMYFUNCTION("""COMPUTED_VALUE"""),19443.5)</f>
        <v>19443.5</v>
      </c>
    </row>
    <row r="213">
      <c r="A213" s="5">
        <f>IFERROR(__xludf.DUMMYFUNCTION("""COMPUTED_VALUE"""),45239.64583333333)</f>
        <v>45239.64583</v>
      </c>
      <c r="B213" s="5">
        <f>IFERROR(__xludf.DUMMYFUNCTION("""COMPUTED_VALUE"""),19395.3)</f>
        <v>19395.3</v>
      </c>
    </row>
    <row r="214">
      <c r="A214" s="5">
        <f>IFERROR(__xludf.DUMMYFUNCTION("""COMPUTED_VALUE"""),45240.64583333333)</f>
        <v>45240.64583</v>
      </c>
      <c r="B214" s="5">
        <f>IFERROR(__xludf.DUMMYFUNCTION("""COMPUTED_VALUE"""),19425.35)</f>
        <v>19425.35</v>
      </c>
    </row>
    <row r="215">
      <c r="A215" s="5">
        <f>IFERROR(__xludf.DUMMYFUNCTION("""COMPUTED_VALUE"""),45243.64583333333)</f>
        <v>45243.64583</v>
      </c>
      <c r="B215" s="5">
        <f>IFERROR(__xludf.DUMMYFUNCTION("""COMPUTED_VALUE"""),19443.55)</f>
        <v>19443.55</v>
      </c>
    </row>
    <row r="216">
      <c r="A216" s="5">
        <f>IFERROR(__xludf.DUMMYFUNCTION("""COMPUTED_VALUE"""),45245.64583333333)</f>
        <v>45245.64583</v>
      </c>
      <c r="B216" s="5">
        <f>IFERROR(__xludf.DUMMYFUNCTION("""COMPUTED_VALUE"""),19675.45)</f>
        <v>19675.45</v>
      </c>
    </row>
    <row r="217">
      <c r="A217" s="5">
        <f>IFERROR(__xludf.DUMMYFUNCTION("""COMPUTED_VALUE"""),45246.64583333333)</f>
        <v>45246.64583</v>
      </c>
      <c r="B217" s="5">
        <f>IFERROR(__xludf.DUMMYFUNCTION("""COMPUTED_VALUE"""),19765.2)</f>
        <v>19765.2</v>
      </c>
    </row>
    <row r="218">
      <c r="A218" s="5">
        <f>IFERROR(__xludf.DUMMYFUNCTION("""COMPUTED_VALUE"""),45247.64583333333)</f>
        <v>45247.64583</v>
      </c>
      <c r="B218" s="5">
        <f>IFERROR(__xludf.DUMMYFUNCTION("""COMPUTED_VALUE"""),19731.8)</f>
        <v>19731.8</v>
      </c>
    </row>
    <row r="219">
      <c r="A219" s="5">
        <f>IFERROR(__xludf.DUMMYFUNCTION("""COMPUTED_VALUE"""),45250.64583333333)</f>
        <v>45250.64583</v>
      </c>
      <c r="B219" s="5">
        <f>IFERROR(__xludf.DUMMYFUNCTION("""COMPUTED_VALUE"""),19694.0)</f>
        <v>19694</v>
      </c>
    </row>
    <row r="220">
      <c r="A220" s="5">
        <f>IFERROR(__xludf.DUMMYFUNCTION("""COMPUTED_VALUE"""),45251.64583333333)</f>
        <v>45251.64583</v>
      </c>
      <c r="B220" s="5">
        <f>IFERROR(__xludf.DUMMYFUNCTION("""COMPUTED_VALUE"""),19783.4)</f>
        <v>19783.4</v>
      </c>
    </row>
    <row r="221">
      <c r="A221" s="5">
        <f>IFERROR(__xludf.DUMMYFUNCTION("""COMPUTED_VALUE"""),45252.64583333333)</f>
        <v>45252.64583</v>
      </c>
      <c r="B221" s="5">
        <f>IFERROR(__xludf.DUMMYFUNCTION("""COMPUTED_VALUE"""),19811.85)</f>
        <v>19811.85</v>
      </c>
    </row>
    <row r="222">
      <c r="A222" s="5">
        <f>IFERROR(__xludf.DUMMYFUNCTION("""COMPUTED_VALUE"""),45253.64583333333)</f>
        <v>45253.64583</v>
      </c>
      <c r="B222" s="5">
        <f>IFERROR(__xludf.DUMMYFUNCTION("""COMPUTED_VALUE"""),19802.0)</f>
        <v>19802</v>
      </c>
    </row>
    <row r="223">
      <c r="A223" s="5">
        <f>IFERROR(__xludf.DUMMYFUNCTION("""COMPUTED_VALUE"""),45254.64583333333)</f>
        <v>45254.64583</v>
      </c>
      <c r="B223" s="5">
        <f>IFERROR(__xludf.DUMMYFUNCTION("""COMPUTED_VALUE"""),19794.7)</f>
        <v>19794.7</v>
      </c>
    </row>
    <row r="224">
      <c r="A224" s="5">
        <f>IFERROR(__xludf.DUMMYFUNCTION("""COMPUTED_VALUE"""),45258.64583333333)</f>
        <v>45258.64583</v>
      </c>
      <c r="B224" s="5">
        <f>IFERROR(__xludf.DUMMYFUNCTION("""COMPUTED_VALUE"""),19889.7)</f>
        <v>19889.7</v>
      </c>
    </row>
    <row r="225">
      <c r="A225" s="5">
        <f>IFERROR(__xludf.DUMMYFUNCTION("""COMPUTED_VALUE"""),45259.64583333333)</f>
        <v>45259.64583</v>
      </c>
      <c r="B225" s="5">
        <f>IFERROR(__xludf.DUMMYFUNCTION("""COMPUTED_VALUE"""),20096.6)</f>
        <v>20096.6</v>
      </c>
    </row>
    <row r="226">
      <c r="A226" s="5">
        <f>IFERROR(__xludf.DUMMYFUNCTION("""COMPUTED_VALUE"""),45260.64583333333)</f>
        <v>45260.64583</v>
      </c>
      <c r="B226" s="5">
        <f>IFERROR(__xludf.DUMMYFUNCTION("""COMPUTED_VALUE"""),20133.15)</f>
        <v>20133.15</v>
      </c>
    </row>
    <row r="227">
      <c r="A227" s="5">
        <f>IFERROR(__xludf.DUMMYFUNCTION("""COMPUTED_VALUE"""),45261.64583333333)</f>
        <v>45261.64583</v>
      </c>
      <c r="B227" s="5">
        <f>IFERROR(__xludf.DUMMYFUNCTION("""COMPUTED_VALUE"""),20267.9)</f>
        <v>20267.9</v>
      </c>
    </row>
    <row r="228">
      <c r="A228" s="5">
        <f>IFERROR(__xludf.DUMMYFUNCTION("""COMPUTED_VALUE"""),45264.64583333333)</f>
        <v>45264.64583</v>
      </c>
      <c r="B228" s="5">
        <f>IFERROR(__xludf.DUMMYFUNCTION("""COMPUTED_VALUE"""),20686.8)</f>
        <v>20686.8</v>
      </c>
    </row>
    <row r="229">
      <c r="A229" s="5">
        <f>IFERROR(__xludf.DUMMYFUNCTION("""COMPUTED_VALUE"""),45265.64583333333)</f>
        <v>45265.64583</v>
      </c>
      <c r="B229" s="5">
        <f>IFERROR(__xludf.DUMMYFUNCTION("""COMPUTED_VALUE"""),20855.1)</f>
        <v>20855.1</v>
      </c>
    </row>
    <row r="230">
      <c r="A230" s="5">
        <f>IFERROR(__xludf.DUMMYFUNCTION("""COMPUTED_VALUE"""),45266.64583333333)</f>
        <v>45266.64583</v>
      </c>
      <c r="B230" s="5">
        <f>IFERROR(__xludf.DUMMYFUNCTION("""COMPUTED_VALUE"""),20937.7)</f>
        <v>20937.7</v>
      </c>
    </row>
    <row r="231">
      <c r="A231" s="5">
        <f>IFERROR(__xludf.DUMMYFUNCTION("""COMPUTED_VALUE"""),45267.64583333333)</f>
        <v>45267.64583</v>
      </c>
      <c r="B231" s="5">
        <f>IFERROR(__xludf.DUMMYFUNCTION("""COMPUTED_VALUE"""),20901.15)</f>
        <v>20901.15</v>
      </c>
    </row>
    <row r="232">
      <c r="A232" s="5">
        <f>IFERROR(__xludf.DUMMYFUNCTION("""COMPUTED_VALUE"""),45268.64583333333)</f>
        <v>45268.64583</v>
      </c>
      <c r="B232" s="5">
        <f>IFERROR(__xludf.DUMMYFUNCTION("""COMPUTED_VALUE"""),20969.4)</f>
        <v>20969.4</v>
      </c>
    </row>
    <row r="233">
      <c r="A233" s="5">
        <f>IFERROR(__xludf.DUMMYFUNCTION("""COMPUTED_VALUE"""),45271.64583333333)</f>
        <v>45271.64583</v>
      </c>
      <c r="B233" s="5">
        <f>IFERROR(__xludf.DUMMYFUNCTION("""COMPUTED_VALUE"""),20997.1)</f>
        <v>20997.1</v>
      </c>
    </row>
    <row r="234">
      <c r="A234" s="5">
        <f>IFERROR(__xludf.DUMMYFUNCTION("""COMPUTED_VALUE"""),45272.64583333333)</f>
        <v>45272.64583</v>
      </c>
      <c r="B234" s="5">
        <f>IFERROR(__xludf.DUMMYFUNCTION("""COMPUTED_VALUE"""),20906.4)</f>
        <v>20906.4</v>
      </c>
    </row>
    <row r="235">
      <c r="A235" s="5">
        <f>IFERROR(__xludf.DUMMYFUNCTION("""COMPUTED_VALUE"""),45273.64583333333)</f>
        <v>45273.64583</v>
      </c>
      <c r="B235" s="5">
        <f>IFERROR(__xludf.DUMMYFUNCTION("""COMPUTED_VALUE"""),20926.35)</f>
        <v>20926.35</v>
      </c>
    </row>
    <row r="236">
      <c r="A236" s="5">
        <f>IFERROR(__xludf.DUMMYFUNCTION("""COMPUTED_VALUE"""),45274.64583333333)</f>
        <v>45274.64583</v>
      </c>
      <c r="B236" s="5">
        <f>IFERROR(__xludf.DUMMYFUNCTION("""COMPUTED_VALUE"""),21182.7)</f>
        <v>21182.7</v>
      </c>
    </row>
    <row r="237">
      <c r="A237" s="5">
        <f>IFERROR(__xludf.DUMMYFUNCTION("""COMPUTED_VALUE"""),45275.64583333333)</f>
        <v>45275.64583</v>
      </c>
      <c r="B237" s="5">
        <f>IFERROR(__xludf.DUMMYFUNCTION("""COMPUTED_VALUE"""),21456.65)</f>
        <v>21456.65</v>
      </c>
    </row>
    <row r="238">
      <c r="A238" s="5">
        <f>IFERROR(__xludf.DUMMYFUNCTION("""COMPUTED_VALUE"""),45278.64583333333)</f>
        <v>45278.64583</v>
      </c>
      <c r="B238" s="5">
        <f>IFERROR(__xludf.DUMMYFUNCTION("""COMPUTED_VALUE"""),21418.65)</f>
        <v>21418.65</v>
      </c>
    </row>
    <row r="239">
      <c r="A239" s="5">
        <f>IFERROR(__xludf.DUMMYFUNCTION("""COMPUTED_VALUE"""),45279.64583333333)</f>
        <v>45279.64583</v>
      </c>
      <c r="B239" s="5">
        <f>IFERROR(__xludf.DUMMYFUNCTION("""COMPUTED_VALUE"""),21453.1)</f>
        <v>21453.1</v>
      </c>
    </row>
    <row r="240">
      <c r="A240" s="5">
        <f>IFERROR(__xludf.DUMMYFUNCTION("""COMPUTED_VALUE"""),45280.64583333333)</f>
        <v>45280.64583</v>
      </c>
      <c r="B240" s="5">
        <f>IFERROR(__xludf.DUMMYFUNCTION("""COMPUTED_VALUE"""),21150.15)</f>
        <v>21150.15</v>
      </c>
    </row>
    <row r="241">
      <c r="A241" s="5">
        <f>IFERROR(__xludf.DUMMYFUNCTION("""COMPUTED_VALUE"""),45281.64583333333)</f>
        <v>45281.64583</v>
      </c>
      <c r="B241" s="5">
        <f>IFERROR(__xludf.DUMMYFUNCTION("""COMPUTED_VALUE"""),21255.05)</f>
        <v>21255.05</v>
      </c>
    </row>
    <row r="242">
      <c r="A242" s="5">
        <f>IFERROR(__xludf.DUMMYFUNCTION("""COMPUTED_VALUE"""),45282.64583333333)</f>
        <v>45282.64583</v>
      </c>
      <c r="B242" s="5">
        <f>IFERROR(__xludf.DUMMYFUNCTION("""COMPUTED_VALUE"""),21349.4)</f>
        <v>21349.4</v>
      </c>
    </row>
    <row r="243">
      <c r="A243" s="5">
        <f>IFERROR(__xludf.DUMMYFUNCTION("""COMPUTED_VALUE"""),45286.64583333333)</f>
        <v>45286.64583</v>
      </c>
      <c r="B243" s="5">
        <f>IFERROR(__xludf.DUMMYFUNCTION("""COMPUTED_VALUE"""),21441.35)</f>
        <v>21441.35</v>
      </c>
    </row>
    <row r="244">
      <c r="A244" s="5">
        <f>IFERROR(__xludf.DUMMYFUNCTION("""COMPUTED_VALUE"""),45287.64583333333)</f>
        <v>45287.64583</v>
      </c>
      <c r="B244" s="5">
        <f>IFERROR(__xludf.DUMMYFUNCTION("""COMPUTED_VALUE"""),21654.75)</f>
        <v>21654.75</v>
      </c>
    </row>
    <row r="245">
      <c r="A245" s="5">
        <f>IFERROR(__xludf.DUMMYFUNCTION("""COMPUTED_VALUE"""),45288.64583333333)</f>
        <v>45288.64583</v>
      </c>
      <c r="B245" s="5">
        <f>IFERROR(__xludf.DUMMYFUNCTION("""COMPUTED_VALUE"""),21778.7)</f>
        <v>21778.7</v>
      </c>
    </row>
    <row r="246">
      <c r="A246" s="5">
        <f>IFERROR(__xludf.DUMMYFUNCTION("""COMPUTED_VALUE"""),45289.64583333333)</f>
        <v>45289.64583</v>
      </c>
      <c r="B246" s="5">
        <f>IFERROR(__xludf.DUMMYFUNCTION("""COMPUTED_VALUE"""),21731.4)</f>
        <v>21731.4</v>
      </c>
    </row>
    <row r="247">
      <c r="A247" s="5">
        <f>IFERROR(__xludf.DUMMYFUNCTION("""COMPUTED_VALUE"""),45292.64583333333)</f>
        <v>45292.64583</v>
      </c>
      <c r="B247" s="5">
        <f>IFERROR(__xludf.DUMMYFUNCTION("""COMPUTED_VALUE"""),21741.9)</f>
        <v>21741.9</v>
      </c>
    </row>
    <row r="248">
      <c r="A248" s="5">
        <f>IFERROR(__xludf.DUMMYFUNCTION("""COMPUTED_VALUE"""),45293.64583333333)</f>
        <v>45293.64583</v>
      </c>
      <c r="B248" s="5">
        <f>IFERROR(__xludf.DUMMYFUNCTION("""COMPUTED_VALUE"""),21665.8)</f>
        <v>21665.8</v>
      </c>
    </row>
    <row r="249">
      <c r="A249" s="5">
        <f>IFERROR(__xludf.DUMMYFUNCTION("""COMPUTED_VALUE"""),45294.64583333333)</f>
        <v>45294.64583</v>
      </c>
      <c r="B249" s="5">
        <f>IFERROR(__xludf.DUMMYFUNCTION("""COMPUTED_VALUE"""),21517.35)</f>
        <v>21517.35</v>
      </c>
    </row>
    <row r="250">
      <c r="A250" s="5">
        <f>IFERROR(__xludf.DUMMYFUNCTION("""COMPUTED_VALUE"""),45295.64583333333)</f>
        <v>45295.64583</v>
      </c>
      <c r="B250" s="5">
        <f>IFERROR(__xludf.DUMMYFUNCTION("""COMPUTED_VALUE"""),21658.6)</f>
        <v>21658.6</v>
      </c>
    </row>
    <row r="251">
      <c r="A251" s="5">
        <f>IFERROR(__xludf.DUMMYFUNCTION("""COMPUTED_VALUE"""),45296.64583333333)</f>
        <v>45296.64583</v>
      </c>
      <c r="B251" s="5">
        <f>IFERROR(__xludf.DUMMYFUNCTION("""COMPUTED_VALUE"""),21710.8)</f>
        <v>21710.8</v>
      </c>
    </row>
    <row r="252">
      <c r="A252" s="5">
        <f>IFERROR(__xludf.DUMMYFUNCTION("""COMPUTED_VALUE"""),45299.64583333333)</f>
        <v>45299.64583</v>
      </c>
      <c r="B252" s="5">
        <f>IFERROR(__xludf.DUMMYFUNCTION("""COMPUTED_VALUE"""),21513.0)</f>
        <v>21513</v>
      </c>
    </row>
    <row r="253">
      <c r="A253" s="5">
        <f>IFERROR(__xludf.DUMMYFUNCTION("""COMPUTED_VALUE"""),45300.64583333333)</f>
        <v>45300.64583</v>
      </c>
      <c r="B253" s="5">
        <f>IFERROR(__xludf.DUMMYFUNCTION("""COMPUTED_VALUE"""),21544.85)</f>
        <v>21544.85</v>
      </c>
    </row>
    <row r="254">
      <c r="A254" s="5">
        <f>IFERROR(__xludf.DUMMYFUNCTION("""COMPUTED_VALUE"""),45301.64583333333)</f>
        <v>45301.64583</v>
      </c>
      <c r="B254" s="5">
        <f>IFERROR(__xludf.DUMMYFUNCTION("""COMPUTED_VALUE"""),21618.7)</f>
        <v>21618.7</v>
      </c>
    </row>
    <row r="255">
      <c r="A255" s="5">
        <f>IFERROR(__xludf.DUMMYFUNCTION("""COMPUTED_VALUE"""),45302.64583333333)</f>
        <v>45302.64583</v>
      </c>
      <c r="B255" s="5">
        <f>IFERROR(__xludf.DUMMYFUNCTION("""COMPUTED_VALUE"""),21647.2)</f>
        <v>21647.2</v>
      </c>
    </row>
    <row r="256">
      <c r="A256" s="5">
        <f>IFERROR(__xludf.DUMMYFUNCTION("""COMPUTED_VALUE"""),45303.64583333333)</f>
        <v>45303.64583</v>
      </c>
      <c r="B256" s="5">
        <f>IFERROR(__xludf.DUMMYFUNCTION("""COMPUTED_VALUE"""),21894.55)</f>
        <v>21894.55</v>
      </c>
    </row>
    <row r="257">
      <c r="A257" s="5">
        <f>IFERROR(__xludf.DUMMYFUNCTION("""COMPUTED_VALUE"""),45306.64583333333)</f>
        <v>45306.64583</v>
      </c>
      <c r="B257" s="5">
        <f>IFERROR(__xludf.DUMMYFUNCTION("""COMPUTED_VALUE"""),22097.45)</f>
        <v>22097.45</v>
      </c>
    </row>
    <row r="258">
      <c r="A258" s="5">
        <f>IFERROR(__xludf.DUMMYFUNCTION("""COMPUTED_VALUE"""),45307.64583333333)</f>
        <v>45307.64583</v>
      </c>
      <c r="B258" s="5">
        <f>IFERROR(__xludf.DUMMYFUNCTION("""COMPUTED_VALUE"""),22032.3)</f>
        <v>22032.3</v>
      </c>
    </row>
    <row r="259">
      <c r="A259" s="5">
        <f>IFERROR(__xludf.DUMMYFUNCTION("""COMPUTED_VALUE"""),45308.64583333333)</f>
        <v>45308.64583</v>
      </c>
      <c r="B259" s="5">
        <f>IFERROR(__xludf.DUMMYFUNCTION("""COMPUTED_VALUE"""),21571.95)</f>
        <v>21571.95</v>
      </c>
    </row>
    <row r="260">
      <c r="A260" s="5">
        <f>IFERROR(__xludf.DUMMYFUNCTION("""COMPUTED_VALUE"""),45309.64583333333)</f>
        <v>45309.64583</v>
      </c>
      <c r="B260" s="5">
        <f>IFERROR(__xludf.DUMMYFUNCTION("""COMPUTED_VALUE"""),21462.25)</f>
        <v>21462.25</v>
      </c>
    </row>
    <row r="261">
      <c r="A261" s="5">
        <f>IFERROR(__xludf.DUMMYFUNCTION("""COMPUTED_VALUE"""),45310.64583333333)</f>
        <v>45310.64583</v>
      </c>
      <c r="B261" s="5">
        <f>IFERROR(__xludf.DUMMYFUNCTION("""COMPUTED_VALUE"""),21622.4)</f>
        <v>21622.4</v>
      </c>
    </row>
    <row r="262">
      <c r="A262" s="5">
        <f>IFERROR(__xludf.DUMMYFUNCTION("""COMPUTED_VALUE"""),45314.64583333333)</f>
        <v>45314.64583</v>
      </c>
      <c r="B262" s="5">
        <f>IFERROR(__xludf.DUMMYFUNCTION("""COMPUTED_VALUE"""),21238.8)</f>
        <v>21238.8</v>
      </c>
    </row>
    <row r="263">
      <c r="A263" s="5">
        <f>IFERROR(__xludf.DUMMYFUNCTION("""COMPUTED_VALUE"""),45315.64583333333)</f>
        <v>45315.64583</v>
      </c>
      <c r="B263" s="5">
        <f>IFERROR(__xludf.DUMMYFUNCTION("""COMPUTED_VALUE"""),21453.95)</f>
        <v>21453.95</v>
      </c>
    </row>
    <row r="264">
      <c r="A264" s="5">
        <f>IFERROR(__xludf.DUMMYFUNCTION("""COMPUTED_VALUE"""),45316.64583333333)</f>
        <v>45316.64583</v>
      </c>
      <c r="B264" s="5">
        <f>IFERROR(__xludf.DUMMYFUNCTION("""COMPUTED_VALUE"""),21352.6)</f>
        <v>21352.6</v>
      </c>
    </row>
    <row r="265">
      <c r="A265" s="5">
        <f>IFERROR(__xludf.DUMMYFUNCTION("""COMPUTED_VALUE"""),45320.64583333333)</f>
        <v>45320.64583</v>
      </c>
      <c r="B265" s="5">
        <f>IFERROR(__xludf.DUMMYFUNCTION("""COMPUTED_VALUE"""),21737.6)</f>
        <v>21737.6</v>
      </c>
    </row>
    <row r="266">
      <c r="A266" s="5">
        <f>IFERROR(__xludf.DUMMYFUNCTION("""COMPUTED_VALUE"""),45321.64583333333)</f>
        <v>45321.64583</v>
      </c>
      <c r="B266" s="5">
        <f>IFERROR(__xludf.DUMMYFUNCTION("""COMPUTED_VALUE"""),21522.1)</f>
        <v>21522.1</v>
      </c>
    </row>
    <row r="267">
      <c r="A267" s="5">
        <f>IFERROR(__xludf.DUMMYFUNCTION("""COMPUTED_VALUE"""),45322.64583333333)</f>
        <v>45322.64583</v>
      </c>
      <c r="B267" s="5">
        <f>IFERROR(__xludf.DUMMYFUNCTION("""COMPUTED_VALUE"""),21725.7)</f>
        <v>21725.7</v>
      </c>
    </row>
    <row r="268">
      <c r="A268" s="5">
        <f>IFERROR(__xludf.DUMMYFUNCTION("""COMPUTED_VALUE"""),45323.64583333333)</f>
        <v>45323.64583</v>
      </c>
      <c r="B268" s="5">
        <f>IFERROR(__xludf.DUMMYFUNCTION("""COMPUTED_VALUE"""),21697.45)</f>
        <v>21697.45</v>
      </c>
    </row>
    <row r="269">
      <c r="A269" s="5">
        <f>IFERROR(__xludf.DUMMYFUNCTION("""COMPUTED_VALUE"""),45324.64583333333)</f>
        <v>45324.64583</v>
      </c>
      <c r="B269" s="5">
        <f>IFERROR(__xludf.DUMMYFUNCTION("""COMPUTED_VALUE"""),21853.8)</f>
        <v>21853.8</v>
      </c>
    </row>
    <row r="270">
      <c r="A270" s="5">
        <f>IFERROR(__xludf.DUMMYFUNCTION("""COMPUTED_VALUE"""),45327.64583333333)</f>
        <v>45327.64583</v>
      </c>
      <c r="B270" s="5">
        <f>IFERROR(__xludf.DUMMYFUNCTION("""COMPUTED_VALUE"""),21771.7)</f>
        <v>21771.7</v>
      </c>
    </row>
    <row r="271">
      <c r="A271" s="5">
        <f>IFERROR(__xludf.DUMMYFUNCTION("""COMPUTED_VALUE"""),45328.64583333333)</f>
        <v>45328.64583</v>
      </c>
      <c r="B271" s="5">
        <f>IFERROR(__xludf.DUMMYFUNCTION("""COMPUTED_VALUE"""),21929.4)</f>
        <v>21929.4</v>
      </c>
    </row>
    <row r="272">
      <c r="A272" s="5">
        <f>IFERROR(__xludf.DUMMYFUNCTION("""COMPUTED_VALUE"""),45329.64583333333)</f>
        <v>45329.64583</v>
      </c>
      <c r="B272" s="5">
        <f>IFERROR(__xludf.DUMMYFUNCTION("""COMPUTED_VALUE"""),21930.5)</f>
        <v>21930.5</v>
      </c>
    </row>
    <row r="273">
      <c r="A273" s="5">
        <f>IFERROR(__xludf.DUMMYFUNCTION("""COMPUTED_VALUE"""),45330.64583333333)</f>
        <v>45330.64583</v>
      </c>
      <c r="B273" s="5">
        <f>IFERROR(__xludf.DUMMYFUNCTION("""COMPUTED_VALUE"""),21717.95)</f>
        <v>21717.95</v>
      </c>
    </row>
    <row r="274">
      <c r="A274" s="5">
        <f>IFERROR(__xludf.DUMMYFUNCTION("""COMPUTED_VALUE"""),45331.64583333333)</f>
        <v>45331.64583</v>
      </c>
      <c r="B274" s="5">
        <f>IFERROR(__xludf.DUMMYFUNCTION("""COMPUTED_VALUE"""),21782.5)</f>
        <v>21782.5</v>
      </c>
    </row>
    <row r="275">
      <c r="A275" s="5">
        <f>IFERROR(__xludf.DUMMYFUNCTION("""COMPUTED_VALUE"""),45334.64583333333)</f>
        <v>45334.64583</v>
      </c>
      <c r="B275" s="5">
        <f>IFERROR(__xludf.DUMMYFUNCTION("""COMPUTED_VALUE"""),21616.05)</f>
        <v>21616.05</v>
      </c>
    </row>
    <row r="276">
      <c r="A276" s="5">
        <f>IFERROR(__xludf.DUMMYFUNCTION("""COMPUTED_VALUE"""),45335.64583333333)</f>
        <v>45335.64583</v>
      </c>
      <c r="B276" s="5">
        <f>IFERROR(__xludf.DUMMYFUNCTION("""COMPUTED_VALUE"""),21743.25)</f>
        <v>21743.25</v>
      </c>
    </row>
    <row r="277">
      <c r="A277" s="5">
        <f>IFERROR(__xludf.DUMMYFUNCTION("""COMPUTED_VALUE"""),45336.64583333333)</f>
        <v>45336.64583</v>
      </c>
      <c r="B277" s="5">
        <f>IFERROR(__xludf.DUMMYFUNCTION("""COMPUTED_VALUE"""),21840.05)</f>
        <v>21840.05</v>
      </c>
    </row>
    <row r="278">
      <c r="A278" s="5">
        <f>IFERROR(__xludf.DUMMYFUNCTION("""COMPUTED_VALUE"""),45337.64583333333)</f>
        <v>45337.64583</v>
      </c>
      <c r="B278" s="5">
        <f>IFERROR(__xludf.DUMMYFUNCTION("""COMPUTED_VALUE"""),21910.75)</f>
        <v>21910.75</v>
      </c>
    </row>
    <row r="279">
      <c r="A279" s="5">
        <f>IFERROR(__xludf.DUMMYFUNCTION("""COMPUTED_VALUE"""),45338.64583333333)</f>
        <v>45338.64583</v>
      </c>
      <c r="B279" s="5">
        <f>IFERROR(__xludf.DUMMYFUNCTION("""COMPUTED_VALUE"""),22040.7)</f>
        <v>22040.7</v>
      </c>
    </row>
    <row r="280">
      <c r="A280" s="5">
        <f>IFERROR(__xludf.DUMMYFUNCTION("""COMPUTED_VALUE"""),45341.64583333333)</f>
        <v>45341.64583</v>
      </c>
      <c r="B280" s="5">
        <f>IFERROR(__xludf.DUMMYFUNCTION("""COMPUTED_VALUE"""),22122.25)</f>
        <v>22122.25</v>
      </c>
    </row>
    <row r="281">
      <c r="A281" s="5">
        <f>IFERROR(__xludf.DUMMYFUNCTION("""COMPUTED_VALUE"""),45342.64583333333)</f>
        <v>45342.64583</v>
      </c>
      <c r="B281" s="5">
        <f>IFERROR(__xludf.DUMMYFUNCTION("""COMPUTED_VALUE"""),22196.95)</f>
        <v>22196.95</v>
      </c>
    </row>
    <row r="282">
      <c r="A282" s="5">
        <f>IFERROR(__xludf.DUMMYFUNCTION("""COMPUTED_VALUE"""),45343.64583333333)</f>
        <v>45343.64583</v>
      </c>
      <c r="B282" s="5">
        <f>IFERROR(__xludf.DUMMYFUNCTION("""COMPUTED_VALUE"""),22055.05)</f>
        <v>22055.05</v>
      </c>
    </row>
    <row r="283">
      <c r="A283" s="5">
        <f>IFERROR(__xludf.DUMMYFUNCTION("""COMPUTED_VALUE"""),45344.64583333333)</f>
        <v>45344.64583</v>
      </c>
      <c r="B283" s="5">
        <f>IFERROR(__xludf.DUMMYFUNCTION("""COMPUTED_VALUE"""),22217.45)</f>
        <v>22217.45</v>
      </c>
    </row>
    <row r="284">
      <c r="A284" s="5">
        <f>IFERROR(__xludf.DUMMYFUNCTION("""COMPUTED_VALUE"""),45345.64583333333)</f>
        <v>45345.64583</v>
      </c>
      <c r="B284" s="5">
        <f>IFERROR(__xludf.DUMMYFUNCTION("""COMPUTED_VALUE"""),22212.7)</f>
        <v>22212.7</v>
      </c>
    </row>
    <row r="285">
      <c r="A285" s="5">
        <f>IFERROR(__xludf.DUMMYFUNCTION("""COMPUTED_VALUE"""),45348.64583333333)</f>
        <v>45348.64583</v>
      </c>
      <c r="B285" s="5">
        <f>IFERROR(__xludf.DUMMYFUNCTION("""COMPUTED_VALUE"""),22122.05)</f>
        <v>22122.05</v>
      </c>
    </row>
    <row r="286">
      <c r="A286" s="5">
        <f>IFERROR(__xludf.DUMMYFUNCTION("""COMPUTED_VALUE"""),45349.64583333333)</f>
        <v>45349.64583</v>
      </c>
      <c r="B286" s="5">
        <f>IFERROR(__xludf.DUMMYFUNCTION("""COMPUTED_VALUE"""),22198.35)</f>
        <v>22198.35</v>
      </c>
    </row>
    <row r="287">
      <c r="A287" s="5">
        <f>IFERROR(__xludf.DUMMYFUNCTION("""COMPUTED_VALUE"""),45350.64583333333)</f>
        <v>45350.64583</v>
      </c>
      <c r="B287" s="5">
        <f>IFERROR(__xludf.DUMMYFUNCTION("""COMPUTED_VALUE"""),21951.15)</f>
        <v>21951.15</v>
      </c>
    </row>
    <row r="288">
      <c r="A288" s="5">
        <f>IFERROR(__xludf.DUMMYFUNCTION("""COMPUTED_VALUE"""),45351.64583333333)</f>
        <v>45351.64583</v>
      </c>
      <c r="B288" s="5">
        <f>IFERROR(__xludf.DUMMYFUNCTION("""COMPUTED_VALUE"""),21982.8)</f>
        <v>21982.8</v>
      </c>
    </row>
    <row r="289">
      <c r="A289" s="5">
        <f>IFERROR(__xludf.DUMMYFUNCTION("""COMPUTED_VALUE"""),45352.64583333333)</f>
        <v>45352.64583</v>
      </c>
      <c r="B289" s="5">
        <f>IFERROR(__xludf.DUMMYFUNCTION("""COMPUTED_VALUE"""),22338.75)</f>
        <v>22338.75</v>
      </c>
    </row>
    <row r="290">
      <c r="A290" s="5">
        <f>IFERROR(__xludf.DUMMYFUNCTION("""COMPUTED_VALUE"""),45355.64583333333)</f>
        <v>45355.64583</v>
      </c>
      <c r="B290" s="5">
        <f>IFERROR(__xludf.DUMMYFUNCTION("""COMPUTED_VALUE"""),22405.6)</f>
        <v>22405.6</v>
      </c>
    </row>
    <row r="291">
      <c r="A291" s="5">
        <f>IFERROR(__xludf.DUMMYFUNCTION("""COMPUTED_VALUE"""),45356.64583333333)</f>
        <v>45356.64583</v>
      </c>
      <c r="B291" s="5">
        <f>IFERROR(__xludf.DUMMYFUNCTION("""COMPUTED_VALUE"""),22356.3)</f>
        <v>22356.3</v>
      </c>
    </row>
    <row r="292">
      <c r="A292" s="5">
        <f>IFERROR(__xludf.DUMMYFUNCTION("""COMPUTED_VALUE"""),45357.64583333333)</f>
        <v>45357.64583</v>
      </c>
      <c r="B292" s="5">
        <f>IFERROR(__xludf.DUMMYFUNCTION("""COMPUTED_VALUE"""),22474.05)</f>
        <v>22474.05</v>
      </c>
    </row>
    <row r="293">
      <c r="A293" s="5">
        <f>IFERROR(__xludf.DUMMYFUNCTION("""COMPUTED_VALUE"""),45358.64583333333)</f>
        <v>45358.64583</v>
      </c>
      <c r="B293" s="5">
        <f>IFERROR(__xludf.DUMMYFUNCTION("""COMPUTED_VALUE"""),22493.55)</f>
        <v>22493.55</v>
      </c>
    </row>
    <row r="294">
      <c r="A294" s="5">
        <f>IFERROR(__xludf.DUMMYFUNCTION("""COMPUTED_VALUE"""),45362.64583333333)</f>
        <v>45362.64583</v>
      </c>
      <c r="B294" s="5">
        <f>IFERROR(__xludf.DUMMYFUNCTION("""COMPUTED_VALUE"""),22332.65)</f>
        <v>22332.65</v>
      </c>
    </row>
    <row r="295">
      <c r="A295" s="5">
        <f>IFERROR(__xludf.DUMMYFUNCTION("""COMPUTED_VALUE"""),45363.64583333333)</f>
        <v>45363.64583</v>
      </c>
      <c r="B295" s="5">
        <f>IFERROR(__xludf.DUMMYFUNCTION("""COMPUTED_VALUE"""),22335.7)</f>
        <v>22335.7</v>
      </c>
    </row>
    <row r="296">
      <c r="A296" s="5">
        <f>IFERROR(__xludf.DUMMYFUNCTION("""COMPUTED_VALUE"""),45364.64583333333)</f>
        <v>45364.64583</v>
      </c>
      <c r="B296" s="5">
        <f>IFERROR(__xludf.DUMMYFUNCTION("""COMPUTED_VALUE"""),21997.7)</f>
        <v>21997.7</v>
      </c>
    </row>
    <row r="297">
      <c r="A297" s="5">
        <f>IFERROR(__xludf.DUMMYFUNCTION("""COMPUTED_VALUE"""),45365.64583333333)</f>
        <v>45365.64583</v>
      </c>
      <c r="B297" s="5">
        <f>IFERROR(__xludf.DUMMYFUNCTION("""COMPUTED_VALUE"""),22146.65)</f>
        <v>22146.65</v>
      </c>
    </row>
    <row r="298">
      <c r="A298" s="5">
        <f>IFERROR(__xludf.DUMMYFUNCTION("""COMPUTED_VALUE"""),45366.64583333333)</f>
        <v>45366.64583</v>
      </c>
      <c r="B298" s="5">
        <f>IFERROR(__xludf.DUMMYFUNCTION("""COMPUTED_VALUE"""),22023.35)</f>
        <v>22023.35</v>
      </c>
    </row>
    <row r="299">
      <c r="A299" s="5">
        <f>IFERROR(__xludf.DUMMYFUNCTION("""COMPUTED_VALUE"""),45369.64583333333)</f>
        <v>45369.64583</v>
      </c>
      <c r="B299" s="5">
        <f>IFERROR(__xludf.DUMMYFUNCTION("""COMPUTED_VALUE"""),22055.7)</f>
        <v>22055.7</v>
      </c>
    </row>
    <row r="300">
      <c r="A300" s="5">
        <f>IFERROR(__xludf.DUMMYFUNCTION("""COMPUTED_VALUE"""),45370.64583333333)</f>
        <v>45370.64583</v>
      </c>
      <c r="B300" s="5">
        <f>IFERROR(__xludf.DUMMYFUNCTION("""COMPUTED_VALUE"""),21817.45)</f>
        <v>21817.45</v>
      </c>
    </row>
    <row r="301">
      <c r="A301" s="5">
        <f>IFERROR(__xludf.DUMMYFUNCTION("""COMPUTED_VALUE"""),45371.64583333333)</f>
        <v>45371.64583</v>
      </c>
      <c r="B301" s="5">
        <f>IFERROR(__xludf.DUMMYFUNCTION("""COMPUTED_VALUE"""),21839.1)</f>
        <v>21839.1</v>
      </c>
    </row>
    <row r="302">
      <c r="A302" s="5">
        <f>IFERROR(__xludf.DUMMYFUNCTION("""COMPUTED_VALUE"""),45372.64583333333)</f>
        <v>45372.64583</v>
      </c>
      <c r="B302" s="5">
        <f>IFERROR(__xludf.DUMMYFUNCTION("""COMPUTED_VALUE"""),22011.95)</f>
        <v>22011.95</v>
      </c>
    </row>
    <row r="303">
      <c r="A303" s="5">
        <f>IFERROR(__xludf.DUMMYFUNCTION("""COMPUTED_VALUE"""),45373.64583333333)</f>
        <v>45373.64583</v>
      </c>
      <c r="B303" s="5">
        <f>IFERROR(__xludf.DUMMYFUNCTION("""COMPUTED_VALUE"""),22096.75)</f>
        <v>22096.75</v>
      </c>
    </row>
    <row r="304">
      <c r="A304" s="5">
        <f>IFERROR(__xludf.DUMMYFUNCTION("""COMPUTED_VALUE"""),45377.64583333333)</f>
        <v>45377.64583</v>
      </c>
      <c r="B304" s="5">
        <f>IFERROR(__xludf.DUMMYFUNCTION("""COMPUTED_VALUE"""),22004.7)</f>
        <v>22004.7</v>
      </c>
    </row>
    <row r="305">
      <c r="A305" s="5">
        <f>IFERROR(__xludf.DUMMYFUNCTION("""COMPUTED_VALUE"""),45378.64583333333)</f>
        <v>45378.64583</v>
      </c>
      <c r="B305" s="5">
        <f>IFERROR(__xludf.DUMMYFUNCTION("""COMPUTED_VALUE"""),22123.65)</f>
        <v>22123.65</v>
      </c>
    </row>
    <row r="306">
      <c r="A306" s="5">
        <f>IFERROR(__xludf.DUMMYFUNCTION("""COMPUTED_VALUE"""),45379.64583333333)</f>
        <v>45379.64583</v>
      </c>
      <c r="B306" s="5">
        <f>IFERROR(__xludf.DUMMYFUNCTION("""COMPUTED_VALUE"""),22326.9)</f>
        <v>22326.9</v>
      </c>
    </row>
    <row r="307">
      <c r="A307" s="5">
        <f>IFERROR(__xludf.DUMMYFUNCTION("""COMPUTED_VALUE"""),45383.64583333333)</f>
        <v>45383.64583</v>
      </c>
      <c r="B307" s="5">
        <f>IFERROR(__xludf.DUMMYFUNCTION("""COMPUTED_VALUE"""),22462.0)</f>
        <v>22462</v>
      </c>
    </row>
    <row r="308">
      <c r="A308" s="5">
        <f>IFERROR(__xludf.DUMMYFUNCTION("""COMPUTED_VALUE"""),45384.64583333333)</f>
        <v>45384.64583</v>
      </c>
      <c r="B308" s="5">
        <f>IFERROR(__xludf.DUMMYFUNCTION("""COMPUTED_VALUE"""),22453.3)</f>
        <v>22453.3</v>
      </c>
    </row>
    <row r="309">
      <c r="A309" s="5">
        <f>IFERROR(__xludf.DUMMYFUNCTION("""COMPUTED_VALUE"""),45385.64583333333)</f>
        <v>45385.64583</v>
      </c>
      <c r="B309" s="5">
        <f>IFERROR(__xludf.DUMMYFUNCTION("""COMPUTED_VALUE"""),22434.65)</f>
        <v>22434.65</v>
      </c>
    </row>
    <row r="310">
      <c r="A310" s="5">
        <f>IFERROR(__xludf.DUMMYFUNCTION("""COMPUTED_VALUE"""),45386.64583333333)</f>
        <v>45386.64583</v>
      </c>
      <c r="B310" s="5">
        <f>IFERROR(__xludf.DUMMYFUNCTION("""COMPUTED_VALUE"""),22514.65)</f>
        <v>22514.65</v>
      </c>
    </row>
    <row r="311">
      <c r="A311" s="5">
        <f>IFERROR(__xludf.DUMMYFUNCTION("""COMPUTED_VALUE"""),45387.64583333333)</f>
        <v>45387.64583</v>
      </c>
      <c r="B311" s="5">
        <f>IFERROR(__xludf.DUMMYFUNCTION("""COMPUTED_VALUE"""),22513.7)</f>
        <v>22513.7</v>
      </c>
    </row>
    <row r="312">
      <c r="A312" s="5">
        <f>IFERROR(__xludf.DUMMYFUNCTION("""COMPUTED_VALUE"""),45390.64583333333)</f>
        <v>45390.64583</v>
      </c>
      <c r="B312" s="5">
        <f>IFERROR(__xludf.DUMMYFUNCTION("""COMPUTED_VALUE"""),22666.3)</f>
        <v>22666.3</v>
      </c>
    </row>
    <row r="313">
      <c r="A313" s="5">
        <f>IFERROR(__xludf.DUMMYFUNCTION("""COMPUTED_VALUE"""),45391.64583333333)</f>
        <v>45391.64583</v>
      </c>
      <c r="B313" s="5">
        <f>IFERROR(__xludf.DUMMYFUNCTION("""COMPUTED_VALUE"""),22642.75)</f>
        <v>22642.75</v>
      </c>
    </row>
    <row r="314">
      <c r="A314" s="5">
        <f>IFERROR(__xludf.DUMMYFUNCTION("""COMPUTED_VALUE"""),45392.64583333333)</f>
        <v>45392.64583</v>
      </c>
      <c r="B314" s="5">
        <f>IFERROR(__xludf.DUMMYFUNCTION("""COMPUTED_VALUE"""),22753.8)</f>
        <v>22753.8</v>
      </c>
    </row>
    <row r="315">
      <c r="A315" s="5">
        <f>IFERROR(__xludf.DUMMYFUNCTION("""COMPUTED_VALUE"""),45394.64583333333)</f>
        <v>45394.64583</v>
      </c>
      <c r="B315" s="5">
        <f>IFERROR(__xludf.DUMMYFUNCTION("""COMPUTED_VALUE"""),22519.4)</f>
        <v>22519.4</v>
      </c>
    </row>
    <row r="316">
      <c r="A316" s="5">
        <f>IFERROR(__xludf.DUMMYFUNCTION("""COMPUTED_VALUE"""),45397.64583333333)</f>
        <v>45397.64583</v>
      </c>
      <c r="B316" s="5">
        <f>IFERROR(__xludf.DUMMYFUNCTION("""COMPUTED_VALUE"""),22272.5)</f>
        <v>22272.5</v>
      </c>
    </row>
    <row r="317">
      <c r="A317" s="5">
        <f>IFERROR(__xludf.DUMMYFUNCTION("""COMPUTED_VALUE"""),45398.64583333333)</f>
        <v>45398.64583</v>
      </c>
      <c r="B317" s="5">
        <f>IFERROR(__xludf.DUMMYFUNCTION("""COMPUTED_VALUE"""),22147.9)</f>
        <v>22147.9</v>
      </c>
    </row>
    <row r="318">
      <c r="A318" s="5">
        <f>IFERROR(__xludf.DUMMYFUNCTION("""COMPUTED_VALUE"""),45400.64583333333)</f>
        <v>45400.64583</v>
      </c>
      <c r="B318" s="5">
        <f>IFERROR(__xludf.DUMMYFUNCTION("""COMPUTED_VALUE"""),21995.85)</f>
        <v>21995.85</v>
      </c>
    </row>
    <row r="319">
      <c r="A319" s="5">
        <f>IFERROR(__xludf.DUMMYFUNCTION("""COMPUTED_VALUE"""),45401.64583333333)</f>
        <v>45401.64583</v>
      </c>
      <c r="B319" s="5">
        <f>IFERROR(__xludf.DUMMYFUNCTION("""COMPUTED_VALUE"""),22147.0)</f>
        <v>22147</v>
      </c>
    </row>
    <row r="320">
      <c r="A320" s="5">
        <f>IFERROR(__xludf.DUMMYFUNCTION("""COMPUTED_VALUE"""),45404.64583333333)</f>
        <v>45404.64583</v>
      </c>
      <c r="B320" s="5">
        <f>IFERROR(__xludf.DUMMYFUNCTION("""COMPUTED_VALUE"""),22336.4)</f>
        <v>22336.4</v>
      </c>
    </row>
    <row r="321">
      <c r="A321" s="5">
        <f>IFERROR(__xludf.DUMMYFUNCTION("""COMPUTED_VALUE"""),45405.64583333333)</f>
        <v>45405.64583</v>
      </c>
      <c r="B321" s="5">
        <f>IFERROR(__xludf.DUMMYFUNCTION("""COMPUTED_VALUE"""),22368.0)</f>
        <v>22368</v>
      </c>
    </row>
    <row r="322">
      <c r="A322" s="5">
        <f>IFERROR(__xludf.DUMMYFUNCTION("""COMPUTED_VALUE"""),45406.64583333333)</f>
        <v>45406.64583</v>
      </c>
      <c r="B322" s="5">
        <f>IFERROR(__xludf.DUMMYFUNCTION("""COMPUTED_VALUE"""),22402.4)</f>
        <v>22402.4</v>
      </c>
    </row>
    <row r="323">
      <c r="A323" s="5">
        <f>IFERROR(__xludf.DUMMYFUNCTION("""COMPUTED_VALUE"""),45407.64583333333)</f>
        <v>45407.64583</v>
      </c>
      <c r="B323" s="5">
        <f>IFERROR(__xludf.DUMMYFUNCTION("""COMPUTED_VALUE"""),22570.35)</f>
        <v>22570.35</v>
      </c>
    </row>
    <row r="324">
      <c r="A324" s="5">
        <f>IFERROR(__xludf.DUMMYFUNCTION("""COMPUTED_VALUE"""),45408.64583333333)</f>
        <v>45408.64583</v>
      </c>
      <c r="B324" s="5">
        <f>IFERROR(__xludf.DUMMYFUNCTION("""COMPUTED_VALUE"""),22419.95)</f>
        <v>22419.95</v>
      </c>
    </row>
    <row r="325">
      <c r="A325" s="5">
        <f>IFERROR(__xludf.DUMMYFUNCTION("""COMPUTED_VALUE"""),45411.64583333333)</f>
        <v>45411.64583</v>
      </c>
      <c r="B325" s="5">
        <f>IFERROR(__xludf.DUMMYFUNCTION("""COMPUTED_VALUE"""),22643.4)</f>
        <v>22643.4</v>
      </c>
    </row>
    <row r="326">
      <c r="A326" s="5">
        <f>IFERROR(__xludf.DUMMYFUNCTION("""COMPUTED_VALUE"""),45412.64583333333)</f>
        <v>45412.64583</v>
      </c>
      <c r="B326" s="5">
        <f>IFERROR(__xludf.DUMMYFUNCTION("""COMPUTED_VALUE"""),22604.85)</f>
        <v>22604.85</v>
      </c>
    </row>
    <row r="327">
      <c r="A327" s="5">
        <f>IFERROR(__xludf.DUMMYFUNCTION("""COMPUTED_VALUE"""),45414.64583333333)</f>
        <v>45414.64583</v>
      </c>
      <c r="B327" s="5">
        <f>IFERROR(__xludf.DUMMYFUNCTION("""COMPUTED_VALUE"""),22648.2)</f>
        <v>22648.2</v>
      </c>
    </row>
    <row r="328">
      <c r="A328" s="5">
        <f>IFERROR(__xludf.DUMMYFUNCTION("""COMPUTED_VALUE"""),45415.64583333333)</f>
        <v>45415.64583</v>
      </c>
      <c r="B328" s="5">
        <f>IFERROR(__xludf.DUMMYFUNCTION("""COMPUTED_VALUE"""),22475.85)</f>
        <v>22475.85</v>
      </c>
    </row>
    <row r="329">
      <c r="A329" s="5">
        <f>IFERROR(__xludf.DUMMYFUNCTION("""COMPUTED_VALUE"""),45418.64583333333)</f>
        <v>45418.64583</v>
      </c>
      <c r="B329" s="5">
        <f>IFERROR(__xludf.DUMMYFUNCTION("""COMPUTED_VALUE"""),22442.7)</f>
        <v>22442.7</v>
      </c>
    </row>
    <row r="330">
      <c r="A330" s="5">
        <f>IFERROR(__xludf.DUMMYFUNCTION("""COMPUTED_VALUE"""),45419.64583333333)</f>
        <v>45419.64583</v>
      </c>
      <c r="B330" s="5">
        <f>IFERROR(__xludf.DUMMYFUNCTION("""COMPUTED_VALUE"""),22302.5)</f>
        <v>22302.5</v>
      </c>
    </row>
    <row r="331">
      <c r="A331" s="5">
        <f>IFERROR(__xludf.DUMMYFUNCTION("""COMPUTED_VALUE"""),45420.64583333333)</f>
        <v>45420.64583</v>
      </c>
      <c r="B331" s="5">
        <f>IFERROR(__xludf.DUMMYFUNCTION("""COMPUTED_VALUE"""),22302.5)</f>
        <v>22302.5</v>
      </c>
    </row>
    <row r="332">
      <c r="A332" s="5">
        <f>IFERROR(__xludf.DUMMYFUNCTION("""COMPUTED_VALUE"""),45421.64583333333)</f>
        <v>45421.64583</v>
      </c>
      <c r="B332" s="5">
        <f>IFERROR(__xludf.DUMMYFUNCTION("""COMPUTED_VALUE"""),21957.5)</f>
        <v>21957.5</v>
      </c>
    </row>
    <row r="333">
      <c r="A333" s="5">
        <f>IFERROR(__xludf.DUMMYFUNCTION("""COMPUTED_VALUE"""),45422.64583333333)</f>
        <v>45422.64583</v>
      </c>
      <c r="B333" s="5">
        <f>IFERROR(__xludf.DUMMYFUNCTION("""COMPUTED_VALUE"""),22055.2)</f>
        <v>22055.2</v>
      </c>
    </row>
    <row r="334">
      <c r="A334" s="5">
        <f>IFERROR(__xludf.DUMMYFUNCTION("""COMPUTED_VALUE"""),45425.64583333333)</f>
        <v>45425.64583</v>
      </c>
      <c r="B334" s="5">
        <f>IFERROR(__xludf.DUMMYFUNCTION("""COMPUTED_VALUE"""),22104.05)</f>
        <v>22104.05</v>
      </c>
    </row>
    <row r="335">
      <c r="A335" s="5">
        <f>IFERROR(__xludf.DUMMYFUNCTION("""COMPUTED_VALUE"""),45426.64583333333)</f>
        <v>45426.64583</v>
      </c>
      <c r="B335" s="5">
        <f>IFERROR(__xludf.DUMMYFUNCTION("""COMPUTED_VALUE"""),22217.85)</f>
        <v>22217.85</v>
      </c>
    </row>
    <row r="336">
      <c r="A336" s="5">
        <f>IFERROR(__xludf.DUMMYFUNCTION("""COMPUTED_VALUE"""),45427.64583333333)</f>
        <v>45427.64583</v>
      </c>
      <c r="B336" s="5">
        <f>IFERROR(__xludf.DUMMYFUNCTION("""COMPUTED_VALUE"""),22200.55)</f>
        <v>22200.55</v>
      </c>
    </row>
    <row r="337">
      <c r="A337" s="5">
        <f>IFERROR(__xludf.DUMMYFUNCTION("""COMPUTED_VALUE"""),45428.64583333333)</f>
        <v>45428.64583</v>
      </c>
      <c r="B337" s="5">
        <f>IFERROR(__xludf.DUMMYFUNCTION("""COMPUTED_VALUE"""),22403.85)</f>
        <v>22403.85</v>
      </c>
    </row>
    <row r="338">
      <c r="A338" s="5">
        <f>IFERROR(__xludf.DUMMYFUNCTION("""COMPUTED_VALUE"""),45429.64583333333)</f>
        <v>45429.64583</v>
      </c>
      <c r="B338" s="5">
        <f>IFERROR(__xludf.DUMMYFUNCTION("""COMPUTED_VALUE"""),22466.1)</f>
        <v>22466.1</v>
      </c>
    </row>
    <row r="339">
      <c r="A339" s="5">
        <f>IFERROR(__xludf.DUMMYFUNCTION("""COMPUTED_VALUE"""),45433.64583333333)</f>
        <v>45433.64583</v>
      </c>
      <c r="B339" s="5">
        <f>IFERROR(__xludf.DUMMYFUNCTION("""COMPUTED_VALUE"""),22529.05)</f>
        <v>22529.05</v>
      </c>
    </row>
    <row r="340">
      <c r="A340" s="5">
        <f>IFERROR(__xludf.DUMMYFUNCTION("""COMPUTED_VALUE"""),45434.64583333333)</f>
        <v>45434.64583</v>
      </c>
      <c r="B340" s="5">
        <f>IFERROR(__xludf.DUMMYFUNCTION("""COMPUTED_VALUE"""),22597.8)</f>
        <v>22597.8</v>
      </c>
    </row>
    <row r="341">
      <c r="A341" s="5">
        <f>IFERROR(__xludf.DUMMYFUNCTION("""COMPUTED_VALUE"""),45435.64583333333)</f>
        <v>45435.64583</v>
      </c>
      <c r="B341" s="5">
        <f>IFERROR(__xludf.DUMMYFUNCTION("""COMPUTED_VALUE"""),22967.65)</f>
        <v>22967.65</v>
      </c>
    </row>
    <row r="342">
      <c r="A342" s="5">
        <f>IFERROR(__xludf.DUMMYFUNCTION("""COMPUTED_VALUE"""),45436.64583333333)</f>
        <v>45436.64583</v>
      </c>
      <c r="B342" s="5">
        <f>IFERROR(__xludf.DUMMYFUNCTION("""COMPUTED_VALUE"""),22957.1)</f>
        <v>22957.1</v>
      </c>
    </row>
    <row r="343">
      <c r="A343" s="5">
        <f>IFERROR(__xludf.DUMMYFUNCTION("""COMPUTED_VALUE"""),45439.64583333333)</f>
        <v>45439.64583</v>
      </c>
      <c r="B343" s="5">
        <f>IFERROR(__xludf.DUMMYFUNCTION("""COMPUTED_VALUE"""),22932.45)</f>
        <v>22932.45</v>
      </c>
    </row>
    <row r="344">
      <c r="A344" s="5">
        <f>IFERROR(__xludf.DUMMYFUNCTION("""COMPUTED_VALUE"""),45440.64583333333)</f>
        <v>45440.64583</v>
      </c>
      <c r="B344" s="5">
        <f>IFERROR(__xludf.DUMMYFUNCTION("""COMPUTED_VALUE"""),22888.15)</f>
        <v>22888.15</v>
      </c>
    </row>
    <row r="345">
      <c r="A345" s="5">
        <f>IFERROR(__xludf.DUMMYFUNCTION("""COMPUTED_VALUE"""),45441.64583333333)</f>
        <v>45441.64583</v>
      </c>
      <c r="B345" s="5">
        <f>IFERROR(__xludf.DUMMYFUNCTION("""COMPUTED_VALUE"""),22704.7)</f>
        <v>22704.7</v>
      </c>
    </row>
    <row r="346">
      <c r="A346" s="5">
        <f>IFERROR(__xludf.DUMMYFUNCTION("""COMPUTED_VALUE"""),45442.64583333333)</f>
        <v>45442.64583</v>
      </c>
      <c r="B346" s="5">
        <f>IFERROR(__xludf.DUMMYFUNCTION("""COMPUTED_VALUE"""),22488.65)</f>
        <v>22488.65</v>
      </c>
    </row>
    <row r="347">
      <c r="A347" s="5">
        <f>IFERROR(__xludf.DUMMYFUNCTION("""COMPUTED_VALUE"""),45443.64583333333)</f>
        <v>45443.64583</v>
      </c>
      <c r="B347" s="5">
        <f>IFERROR(__xludf.DUMMYFUNCTION("""COMPUTED_VALUE"""),22530.7)</f>
        <v>22530.7</v>
      </c>
    </row>
    <row r="348">
      <c r="A348" s="5">
        <f>IFERROR(__xludf.DUMMYFUNCTION("""COMPUTED_VALUE"""),45446.64583333333)</f>
        <v>45446.64583</v>
      </c>
      <c r="B348" s="5">
        <f>IFERROR(__xludf.DUMMYFUNCTION("""COMPUTED_VALUE"""),23263.9)</f>
        <v>23263.9</v>
      </c>
    </row>
    <row r="349">
      <c r="A349" s="5">
        <f>IFERROR(__xludf.DUMMYFUNCTION("""COMPUTED_VALUE"""),45447.64583333333)</f>
        <v>45447.64583</v>
      </c>
      <c r="B349" s="5">
        <f>IFERROR(__xludf.DUMMYFUNCTION("""COMPUTED_VALUE"""),21884.5)</f>
        <v>21884.5</v>
      </c>
    </row>
    <row r="350">
      <c r="A350" s="5">
        <f>IFERROR(__xludf.DUMMYFUNCTION("""COMPUTED_VALUE"""),45448.64583333333)</f>
        <v>45448.64583</v>
      </c>
      <c r="B350" s="5">
        <f>IFERROR(__xludf.DUMMYFUNCTION("""COMPUTED_VALUE"""),22620.35)</f>
        <v>22620.35</v>
      </c>
    </row>
    <row r="351">
      <c r="A351" s="5">
        <f>IFERROR(__xludf.DUMMYFUNCTION("""COMPUTED_VALUE"""),45449.64583333333)</f>
        <v>45449.64583</v>
      </c>
      <c r="B351" s="5">
        <f>IFERROR(__xludf.DUMMYFUNCTION("""COMPUTED_VALUE"""),22821.4)</f>
        <v>22821.4</v>
      </c>
    </row>
    <row r="352">
      <c r="A352" s="5">
        <f>IFERROR(__xludf.DUMMYFUNCTION("""COMPUTED_VALUE"""),45450.64583333333)</f>
        <v>45450.64583</v>
      </c>
      <c r="B352" s="5">
        <f>IFERROR(__xludf.DUMMYFUNCTION("""COMPUTED_VALUE"""),23290.15)</f>
        <v>23290.15</v>
      </c>
    </row>
    <row r="353">
      <c r="A353" s="5">
        <f>IFERROR(__xludf.DUMMYFUNCTION("""COMPUTED_VALUE"""),45453.64583333333)</f>
        <v>45453.64583</v>
      </c>
      <c r="B353" s="5">
        <f>IFERROR(__xludf.DUMMYFUNCTION("""COMPUTED_VALUE"""),23259.2)</f>
        <v>23259.2</v>
      </c>
    </row>
    <row r="354">
      <c r="A354" s="5">
        <f>IFERROR(__xludf.DUMMYFUNCTION("""COMPUTED_VALUE"""),45454.64583333333)</f>
        <v>45454.64583</v>
      </c>
      <c r="B354" s="5">
        <f>IFERROR(__xludf.DUMMYFUNCTION("""COMPUTED_VALUE"""),23264.85)</f>
        <v>23264.85</v>
      </c>
    </row>
    <row r="355">
      <c r="A355" s="5">
        <f>IFERROR(__xludf.DUMMYFUNCTION("""COMPUTED_VALUE"""),45455.64583333333)</f>
        <v>45455.64583</v>
      </c>
      <c r="B355" s="5">
        <f>IFERROR(__xludf.DUMMYFUNCTION("""COMPUTED_VALUE"""),23322.95)</f>
        <v>23322.95</v>
      </c>
    </row>
    <row r="356">
      <c r="A356" s="5">
        <f>IFERROR(__xludf.DUMMYFUNCTION("""COMPUTED_VALUE"""),45456.64583333333)</f>
        <v>45456.64583</v>
      </c>
      <c r="B356" s="5">
        <f>IFERROR(__xludf.DUMMYFUNCTION("""COMPUTED_VALUE"""),23398.9)</f>
        <v>23398.9</v>
      </c>
    </row>
    <row r="357">
      <c r="A357" s="5">
        <f>IFERROR(__xludf.DUMMYFUNCTION("""COMPUTED_VALUE"""),45457.64583333333)</f>
        <v>45457.64583</v>
      </c>
      <c r="B357" s="5">
        <f>IFERROR(__xludf.DUMMYFUNCTION("""COMPUTED_VALUE"""),23465.6)</f>
        <v>23465.6</v>
      </c>
    </row>
    <row r="358">
      <c r="A358" s="5">
        <f>IFERROR(__xludf.DUMMYFUNCTION("""COMPUTED_VALUE"""),45461.64583333333)</f>
        <v>45461.64583</v>
      </c>
      <c r="B358" s="5">
        <f>IFERROR(__xludf.DUMMYFUNCTION("""COMPUTED_VALUE"""),23557.9)</f>
        <v>23557.9</v>
      </c>
    </row>
    <row r="359">
      <c r="A359" s="5">
        <f>IFERROR(__xludf.DUMMYFUNCTION("""COMPUTED_VALUE"""),45462.64583333333)</f>
        <v>45462.64583</v>
      </c>
      <c r="B359" s="5">
        <f>IFERROR(__xludf.DUMMYFUNCTION("""COMPUTED_VALUE"""),23516.0)</f>
        <v>23516</v>
      </c>
    </row>
    <row r="360">
      <c r="A360" s="5">
        <f>IFERROR(__xludf.DUMMYFUNCTION("""COMPUTED_VALUE"""),45463.64583333333)</f>
        <v>45463.64583</v>
      </c>
      <c r="B360" s="5">
        <f>IFERROR(__xludf.DUMMYFUNCTION("""COMPUTED_VALUE"""),23567.0)</f>
        <v>23567</v>
      </c>
    </row>
    <row r="361">
      <c r="A361" s="5">
        <f>IFERROR(__xludf.DUMMYFUNCTION("""COMPUTED_VALUE"""),45464.64583333333)</f>
        <v>45464.64583</v>
      </c>
      <c r="B361" s="5">
        <f>IFERROR(__xludf.DUMMYFUNCTION("""COMPUTED_VALUE"""),23501.1)</f>
        <v>23501.1</v>
      </c>
    </row>
    <row r="362">
      <c r="A362" s="5">
        <f>IFERROR(__xludf.DUMMYFUNCTION("""COMPUTED_VALUE"""),45467.64583333333)</f>
        <v>45467.64583</v>
      </c>
      <c r="B362" s="5">
        <f>IFERROR(__xludf.DUMMYFUNCTION("""COMPUTED_VALUE"""),23537.85)</f>
        <v>23537.85</v>
      </c>
    </row>
    <row r="363">
      <c r="A363" s="5">
        <f>IFERROR(__xludf.DUMMYFUNCTION("""COMPUTED_VALUE"""),45468.64583333333)</f>
        <v>45468.64583</v>
      </c>
      <c r="B363" s="5">
        <f>IFERROR(__xludf.DUMMYFUNCTION("""COMPUTED_VALUE"""),23721.3)</f>
        <v>23721.3</v>
      </c>
    </row>
    <row r="364">
      <c r="A364" s="5">
        <f>IFERROR(__xludf.DUMMYFUNCTION("""COMPUTED_VALUE"""),45469.64583333333)</f>
        <v>45469.64583</v>
      </c>
      <c r="B364" s="5">
        <f>IFERROR(__xludf.DUMMYFUNCTION("""COMPUTED_VALUE"""),23868.8)</f>
        <v>23868.8</v>
      </c>
    </row>
    <row r="365">
      <c r="A365" s="5">
        <f>IFERROR(__xludf.DUMMYFUNCTION("""COMPUTED_VALUE"""),45470.64583333333)</f>
        <v>45470.64583</v>
      </c>
      <c r="B365" s="5">
        <f>IFERROR(__xludf.DUMMYFUNCTION("""COMPUTED_VALUE"""),24044.5)</f>
        <v>24044.5</v>
      </c>
    </row>
    <row r="366">
      <c r="A366" s="5">
        <f>IFERROR(__xludf.DUMMYFUNCTION("""COMPUTED_VALUE"""),45471.64583333333)</f>
        <v>45471.64583</v>
      </c>
      <c r="B366" s="5">
        <f>IFERROR(__xludf.DUMMYFUNCTION("""COMPUTED_VALUE"""),24010.6)</f>
        <v>24010.6</v>
      </c>
    </row>
    <row r="367">
      <c r="A367" s="5">
        <f>IFERROR(__xludf.DUMMYFUNCTION("""COMPUTED_VALUE"""),45474.64583333333)</f>
        <v>45474.64583</v>
      </c>
      <c r="B367" s="5">
        <f>IFERROR(__xludf.DUMMYFUNCTION("""COMPUTED_VALUE"""),24141.95)</f>
        <v>24141.95</v>
      </c>
    </row>
    <row r="368">
      <c r="A368" s="5">
        <f>IFERROR(__xludf.DUMMYFUNCTION("""COMPUTED_VALUE"""),45475.64583333333)</f>
        <v>45475.64583</v>
      </c>
      <c r="B368" s="5">
        <f>IFERROR(__xludf.DUMMYFUNCTION("""COMPUTED_VALUE"""),24123.85)</f>
        <v>24123.85</v>
      </c>
    </row>
    <row r="369">
      <c r="A369" s="5">
        <f>IFERROR(__xludf.DUMMYFUNCTION("""COMPUTED_VALUE"""),45476.64583333333)</f>
        <v>45476.64583</v>
      </c>
      <c r="B369" s="5">
        <f>IFERROR(__xludf.DUMMYFUNCTION("""COMPUTED_VALUE"""),24286.5)</f>
        <v>24286.5</v>
      </c>
    </row>
    <row r="370">
      <c r="A370" s="5">
        <f>IFERROR(__xludf.DUMMYFUNCTION("""COMPUTED_VALUE"""),45477.64583333333)</f>
        <v>45477.64583</v>
      </c>
      <c r="B370" s="5">
        <f>IFERROR(__xludf.DUMMYFUNCTION("""COMPUTED_VALUE"""),24302.15)</f>
        <v>24302.15</v>
      </c>
    </row>
    <row r="371">
      <c r="A371" s="5">
        <f>IFERROR(__xludf.DUMMYFUNCTION("""COMPUTED_VALUE"""),45478.64583333333)</f>
        <v>45478.64583</v>
      </c>
      <c r="B371" s="5">
        <f>IFERROR(__xludf.DUMMYFUNCTION("""COMPUTED_VALUE"""),24323.85)</f>
        <v>24323.85</v>
      </c>
    </row>
    <row r="372">
      <c r="A372" s="5">
        <f>IFERROR(__xludf.DUMMYFUNCTION("""COMPUTED_VALUE"""),45481.64583333333)</f>
        <v>45481.64583</v>
      </c>
      <c r="B372" s="5">
        <f>IFERROR(__xludf.DUMMYFUNCTION("""COMPUTED_VALUE"""),24320.55)</f>
        <v>24320.55</v>
      </c>
    </row>
    <row r="373">
      <c r="A373" s="5">
        <f>IFERROR(__xludf.DUMMYFUNCTION("""COMPUTED_VALUE"""),45482.64583333333)</f>
        <v>45482.64583</v>
      </c>
      <c r="B373" s="5">
        <f>IFERROR(__xludf.DUMMYFUNCTION("""COMPUTED_VALUE"""),24433.2)</f>
        <v>24433.2</v>
      </c>
    </row>
    <row r="374">
      <c r="A374" s="5">
        <f>IFERROR(__xludf.DUMMYFUNCTION("""COMPUTED_VALUE"""),45483.64583333333)</f>
        <v>45483.64583</v>
      </c>
      <c r="B374" s="5">
        <f>IFERROR(__xludf.DUMMYFUNCTION("""COMPUTED_VALUE"""),24324.45)</f>
        <v>24324.45</v>
      </c>
    </row>
    <row r="375">
      <c r="A375" s="5">
        <f>IFERROR(__xludf.DUMMYFUNCTION("""COMPUTED_VALUE"""),45484.64583333333)</f>
        <v>45484.64583</v>
      </c>
      <c r="B375" s="5">
        <f>IFERROR(__xludf.DUMMYFUNCTION("""COMPUTED_VALUE"""),24315.95)</f>
        <v>24315.95</v>
      </c>
    </row>
    <row r="376">
      <c r="A376" s="5">
        <f>IFERROR(__xludf.DUMMYFUNCTION("""COMPUTED_VALUE"""),45485.64583333333)</f>
        <v>45485.64583</v>
      </c>
      <c r="B376" s="5">
        <f>IFERROR(__xludf.DUMMYFUNCTION("""COMPUTED_VALUE"""),24502.15)</f>
        <v>24502.15</v>
      </c>
    </row>
    <row r="377">
      <c r="A377" s="5">
        <f>IFERROR(__xludf.DUMMYFUNCTION("""COMPUTED_VALUE"""),45488.64583333333)</f>
        <v>45488.64583</v>
      </c>
      <c r="B377" s="5">
        <f>IFERROR(__xludf.DUMMYFUNCTION("""COMPUTED_VALUE"""),24586.7)</f>
        <v>24586.7</v>
      </c>
    </row>
    <row r="378">
      <c r="A378" s="5">
        <f>IFERROR(__xludf.DUMMYFUNCTION("""COMPUTED_VALUE"""),45489.64583333333)</f>
        <v>45489.64583</v>
      </c>
      <c r="B378" s="5">
        <f>IFERROR(__xludf.DUMMYFUNCTION("""COMPUTED_VALUE"""),24613.0)</f>
        <v>24613</v>
      </c>
    </row>
    <row r="379">
      <c r="A379" s="5">
        <f>IFERROR(__xludf.DUMMYFUNCTION("""COMPUTED_VALUE"""),45491.64583333333)</f>
        <v>45491.64583</v>
      </c>
      <c r="B379" s="5">
        <f>IFERROR(__xludf.DUMMYFUNCTION("""COMPUTED_VALUE"""),24800.85)</f>
        <v>24800.85</v>
      </c>
    </row>
    <row r="380">
      <c r="A380" s="5">
        <f>IFERROR(__xludf.DUMMYFUNCTION("""COMPUTED_VALUE"""),45492.64583333333)</f>
        <v>45492.64583</v>
      </c>
      <c r="B380" s="5">
        <f>IFERROR(__xludf.DUMMYFUNCTION("""COMPUTED_VALUE"""),24530.9)</f>
        <v>24530.9</v>
      </c>
    </row>
    <row r="381">
      <c r="A381" s="5">
        <f>IFERROR(__xludf.DUMMYFUNCTION("""COMPUTED_VALUE"""),45495.64583333333)</f>
        <v>45495.64583</v>
      </c>
      <c r="B381" s="5">
        <f>IFERROR(__xludf.DUMMYFUNCTION("""COMPUTED_VALUE"""),24509.25)</f>
        <v>24509.25</v>
      </c>
    </row>
    <row r="382">
      <c r="A382" s="5">
        <f>IFERROR(__xludf.DUMMYFUNCTION("""COMPUTED_VALUE"""),45496.64583333333)</f>
        <v>45496.64583</v>
      </c>
      <c r="B382" s="5">
        <f>IFERROR(__xludf.DUMMYFUNCTION("""COMPUTED_VALUE"""),24479.05)</f>
        <v>24479.05</v>
      </c>
    </row>
    <row r="383">
      <c r="A383" s="5">
        <f>IFERROR(__xludf.DUMMYFUNCTION("""COMPUTED_VALUE"""),45497.64583333333)</f>
        <v>45497.64583</v>
      </c>
      <c r="B383" s="5">
        <f>IFERROR(__xludf.DUMMYFUNCTION("""COMPUTED_VALUE"""),24413.5)</f>
        <v>24413.5</v>
      </c>
    </row>
    <row r="384">
      <c r="A384" s="5">
        <f>IFERROR(__xludf.DUMMYFUNCTION("""COMPUTED_VALUE"""),45498.64583333333)</f>
        <v>45498.64583</v>
      </c>
      <c r="B384" s="5">
        <f>IFERROR(__xludf.DUMMYFUNCTION("""COMPUTED_VALUE"""),24406.1)</f>
        <v>24406.1</v>
      </c>
    </row>
    <row r="385">
      <c r="A385" s="5">
        <f>IFERROR(__xludf.DUMMYFUNCTION("""COMPUTED_VALUE"""),45499.64583333333)</f>
        <v>45499.64583</v>
      </c>
      <c r="B385" s="5">
        <f>IFERROR(__xludf.DUMMYFUNCTION("""COMPUTED_VALUE"""),24834.85)</f>
        <v>24834.85</v>
      </c>
    </row>
    <row r="386">
      <c r="A386" s="5">
        <f>IFERROR(__xludf.DUMMYFUNCTION("""COMPUTED_VALUE"""),45502.64583333333)</f>
        <v>45502.64583</v>
      </c>
      <c r="B386" s="5">
        <f>IFERROR(__xludf.DUMMYFUNCTION("""COMPUTED_VALUE"""),24836.1)</f>
        <v>24836.1</v>
      </c>
    </row>
    <row r="387">
      <c r="A387" s="5">
        <f>IFERROR(__xludf.DUMMYFUNCTION("""COMPUTED_VALUE"""),45503.64583333333)</f>
        <v>45503.64583</v>
      </c>
      <c r="B387" s="5">
        <f>IFERROR(__xludf.DUMMYFUNCTION("""COMPUTED_VALUE"""),24857.3)</f>
        <v>24857.3</v>
      </c>
    </row>
    <row r="388">
      <c r="A388" s="5">
        <f>IFERROR(__xludf.DUMMYFUNCTION("""COMPUTED_VALUE"""),45504.64583333333)</f>
        <v>45504.64583</v>
      </c>
      <c r="B388" s="5">
        <f>IFERROR(__xludf.DUMMYFUNCTION("""COMPUTED_VALUE"""),24951.15)</f>
        <v>24951.15</v>
      </c>
    </row>
    <row r="389">
      <c r="A389" s="5">
        <f>IFERROR(__xludf.DUMMYFUNCTION("""COMPUTED_VALUE"""),45505.64583333333)</f>
        <v>45505.64583</v>
      </c>
      <c r="B389" s="5">
        <f>IFERROR(__xludf.DUMMYFUNCTION("""COMPUTED_VALUE"""),25010.9)</f>
        <v>25010.9</v>
      </c>
    </row>
    <row r="390">
      <c r="A390" s="5">
        <f>IFERROR(__xludf.DUMMYFUNCTION("""COMPUTED_VALUE"""),45506.64583333333)</f>
        <v>45506.64583</v>
      </c>
      <c r="B390" s="5">
        <f>IFERROR(__xludf.DUMMYFUNCTION("""COMPUTED_VALUE"""),24717.7)</f>
        <v>24717.7</v>
      </c>
    </row>
    <row r="391">
      <c r="A391" s="5">
        <f>IFERROR(__xludf.DUMMYFUNCTION("""COMPUTED_VALUE"""),45509.64583333333)</f>
        <v>45509.64583</v>
      </c>
      <c r="B391" s="5">
        <f>IFERROR(__xludf.DUMMYFUNCTION("""COMPUTED_VALUE"""),24055.6)</f>
        <v>24055.6</v>
      </c>
    </row>
    <row r="392">
      <c r="A392" s="5">
        <f>IFERROR(__xludf.DUMMYFUNCTION("""COMPUTED_VALUE"""),45510.64583333333)</f>
        <v>45510.64583</v>
      </c>
      <c r="B392" s="5">
        <f>IFERROR(__xludf.DUMMYFUNCTION("""COMPUTED_VALUE"""),23992.55)</f>
        <v>23992.55</v>
      </c>
    </row>
    <row r="393">
      <c r="A393" s="5">
        <f>IFERROR(__xludf.DUMMYFUNCTION("""COMPUTED_VALUE"""),45511.64583333333)</f>
        <v>45511.64583</v>
      </c>
      <c r="B393" s="5">
        <f>IFERROR(__xludf.DUMMYFUNCTION("""COMPUTED_VALUE"""),24297.5)</f>
        <v>24297.5</v>
      </c>
    </row>
    <row r="394">
      <c r="A394" s="5">
        <f>IFERROR(__xludf.DUMMYFUNCTION("""COMPUTED_VALUE"""),45512.64583333333)</f>
        <v>45512.64583</v>
      </c>
      <c r="B394" s="5">
        <f>IFERROR(__xludf.DUMMYFUNCTION("""COMPUTED_VALUE"""),24117.0)</f>
        <v>24117</v>
      </c>
    </row>
    <row r="395">
      <c r="A395" s="5">
        <f>IFERROR(__xludf.DUMMYFUNCTION("""COMPUTED_VALUE"""),45513.64583333333)</f>
        <v>45513.64583</v>
      </c>
      <c r="B395" s="5">
        <f>IFERROR(__xludf.DUMMYFUNCTION("""COMPUTED_VALUE"""),24367.5)</f>
        <v>24367.5</v>
      </c>
    </row>
    <row r="396">
      <c r="A396" s="5">
        <f>IFERROR(__xludf.DUMMYFUNCTION("""COMPUTED_VALUE"""),45516.64583333333)</f>
        <v>45516.64583</v>
      </c>
      <c r="B396" s="5">
        <f>IFERROR(__xludf.DUMMYFUNCTION("""COMPUTED_VALUE"""),24347.0)</f>
        <v>24347</v>
      </c>
    </row>
    <row r="397">
      <c r="A397" s="5">
        <f>IFERROR(__xludf.DUMMYFUNCTION("""COMPUTED_VALUE"""),45517.64583333333)</f>
        <v>45517.64583</v>
      </c>
      <c r="B397" s="5">
        <f>IFERROR(__xludf.DUMMYFUNCTION("""COMPUTED_VALUE"""),24139.0)</f>
        <v>24139</v>
      </c>
    </row>
    <row r="398">
      <c r="A398" s="5">
        <f>IFERROR(__xludf.DUMMYFUNCTION("""COMPUTED_VALUE"""),45518.64583333333)</f>
        <v>45518.64583</v>
      </c>
      <c r="B398" s="5">
        <f>IFERROR(__xludf.DUMMYFUNCTION("""COMPUTED_VALUE"""),24143.75)</f>
        <v>24143.75</v>
      </c>
    </row>
    <row r="399">
      <c r="A399" s="5">
        <f>IFERROR(__xludf.DUMMYFUNCTION("""COMPUTED_VALUE"""),45520.64583333333)</f>
        <v>45520.64583</v>
      </c>
      <c r="B399" s="5">
        <f>IFERROR(__xludf.DUMMYFUNCTION("""COMPUTED_VALUE"""),24541.15)</f>
        <v>24541.15</v>
      </c>
    </row>
    <row r="400">
      <c r="A400" s="5">
        <f>IFERROR(__xludf.DUMMYFUNCTION("""COMPUTED_VALUE"""),45523.64583333333)</f>
        <v>45523.64583</v>
      </c>
      <c r="B400" s="5">
        <f>IFERROR(__xludf.DUMMYFUNCTION("""COMPUTED_VALUE"""),24572.65)</f>
        <v>24572.65</v>
      </c>
    </row>
    <row r="401">
      <c r="A401" s="5">
        <f>IFERROR(__xludf.DUMMYFUNCTION("""COMPUTED_VALUE"""),45524.64583333333)</f>
        <v>45524.64583</v>
      </c>
      <c r="B401" s="5">
        <f>IFERROR(__xludf.DUMMYFUNCTION("""COMPUTED_VALUE"""),24698.85)</f>
        <v>24698.85</v>
      </c>
    </row>
    <row r="402">
      <c r="A402" s="5">
        <f>IFERROR(__xludf.DUMMYFUNCTION("""COMPUTED_VALUE"""),45525.64583333333)</f>
        <v>45525.64583</v>
      </c>
      <c r="B402" s="5">
        <f>IFERROR(__xludf.DUMMYFUNCTION("""COMPUTED_VALUE"""),24770.2)</f>
        <v>24770.2</v>
      </c>
    </row>
    <row r="403">
      <c r="A403" s="5">
        <f>IFERROR(__xludf.DUMMYFUNCTION("""COMPUTED_VALUE"""),45526.64583333333)</f>
        <v>45526.64583</v>
      </c>
      <c r="B403" s="5">
        <f>IFERROR(__xludf.DUMMYFUNCTION("""COMPUTED_VALUE"""),24811.5)</f>
        <v>24811.5</v>
      </c>
    </row>
    <row r="404">
      <c r="A404" s="5">
        <f>IFERROR(__xludf.DUMMYFUNCTION("""COMPUTED_VALUE"""),45527.64583333333)</f>
        <v>45527.64583</v>
      </c>
      <c r="B404" s="5">
        <f>IFERROR(__xludf.DUMMYFUNCTION("""COMPUTED_VALUE"""),24823.15)</f>
        <v>24823.15</v>
      </c>
    </row>
    <row r="405">
      <c r="A405" s="5">
        <f>IFERROR(__xludf.DUMMYFUNCTION("""COMPUTED_VALUE"""),45530.64583333333)</f>
        <v>45530.64583</v>
      </c>
      <c r="B405" s="5">
        <f>IFERROR(__xludf.DUMMYFUNCTION("""COMPUTED_VALUE"""),25010.6)</f>
        <v>25010.6</v>
      </c>
    </row>
    <row r="406">
      <c r="A406" s="5">
        <f>IFERROR(__xludf.DUMMYFUNCTION("""COMPUTED_VALUE"""),45531.64583333333)</f>
        <v>45531.64583</v>
      </c>
      <c r="B406" s="5">
        <f>IFERROR(__xludf.DUMMYFUNCTION("""COMPUTED_VALUE"""),25017.75)</f>
        <v>25017.75</v>
      </c>
    </row>
    <row r="407">
      <c r="A407" s="5">
        <f>IFERROR(__xludf.DUMMYFUNCTION("""COMPUTED_VALUE"""),45532.64583333333)</f>
        <v>45532.64583</v>
      </c>
      <c r="B407" s="5">
        <f>IFERROR(__xludf.DUMMYFUNCTION("""COMPUTED_VALUE"""),25052.35)</f>
        <v>25052.35</v>
      </c>
    </row>
    <row r="408">
      <c r="A408" s="5">
        <f>IFERROR(__xludf.DUMMYFUNCTION("""COMPUTED_VALUE"""),45533.64583333333)</f>
        <v>45533.64583</v>
      </c>
      <c r="B408" s="5">
        <f>IFERROR(__xludf.DUMMYFUNCTION("""COMPUTED_VALUE"""),25151.95)</f>
        <v>25151.95</v>
      </c>
    </row>
    <row r="409">
      <c r="A409" s="5">
        <f>IFERROR(__xludf.DUMMYFUNCTION("""COMPUTED_VALUE"""),45534.64583333333)</f>
        <v>45534.64583</v>
      </c>
      <c r="B409" s="5">
        <f>IFERROR(__xludf.DUMMYFUNCTION("""COMPUTED_VALUE"""),25235.9)</f>
        <v>25235.9</v>
      </c>
    </row>
    <row r="410">
      <c r="A410" s="5">
        <f>IFERROR(__xludf.DUMMYFUNCTION("""COMPUTED_VALUE"""),45537.64583333333)</f>
        <v>45537.64583</v>
      </c>
      <c r="B410" s="5">
        <f>IFERROR(__xludf.DUMMYFUNCTION("""COMPUTED_VALUE"""),25278.7)</f>
        <v>25278.7</v>
      </c>
    </row>
    <row r="411">
      <c r="A411" s="5">
        <f>IFERROR(__xludf.DUMMYFUNCTION("""COMPUTED_VALUE"""),45538.64583333333)</f>
        <v>45538.64583</v>
      </c>
      <c r="B411" s="5">
        <f>IFERROR(__xludf.DUMMYFUNCTION("""COMPUTED_VALUE"""),25279.85)</f>
        <v>25279.85</v>
      </c>
    </row>
    <row r="412">
      <c r="A412" s="5">
        <f>IFERROR(__xludf.DUMMYFUNCTION("""COMPUTED_VALUE"""),45539.64583333333)</f>
        <v>45539.64583</v>
      </c>
      <c r="B412" s="5">
        <f>IFERROR(__xludf.DUMMYFUNCTION("""COMPUTED_VALUE"""),25198.7)</f>
        <v>25198.7</v>
      </c>
    </row>
    <row r="413">
      <c r="A413" s="5">
        <f>IFERROR(__xludf.DUMMYFUNCTION("""COMPUTED_VALUE"""),45540.64583333333)</f>
        <v>45540.64583</v>
      </c>
      <c r="B413" s="5">
        <f>IFERROR(__xludf.DUMMYFUNCTION("""COMPUTED_VALUE"""),25145.1)</f>
        <v>25145.1</v>
      </c>
    </row>
    <row r="414">
      <c r="A414" s="5">
        <f>IFERROR(__xludf.DUMMYFUNCTION("""COMPUTED_VALUE"""),45541.64583333333)</f>
        <v>45541.64583</v>
      </c>
      <c r="B414" s="5">
        <f>IFERROR(__xludf.DUMMYFUNCTION("""COMPUTED_VALUE"""),24852.15)</f>
        <v>24852.15</v>
      </c>
    </row>
    <row r="415">
      <c r="A415" s="5">
        <f>IFERROR(__xludf.DUMMYFUNCTION("""COMPUTED_VALUE"""),45544.64583333333)</f>
        <v>45544.64583</v>
      </c>
      <c r="B415" s="5">
        <f>IFERROR(__xludf.DUMMYFUNCTION("""COMPUTED_VALUE"""),24936.4)</f>
        <v>24936.4</v>
      </c>
    </row>
    <row r="416">
      <c r="A416" s="5">
        <f>IFERROR(__xludf.DUMMYFUNCTION("""COMPUTED_VALUE"""),45545.64583333333)</f>
        <v>45545.64583</v>
      </c>
      <c r="B416" s="5">
        <f>IFERROR(__xludf.DUMMYFUNCTION("""COMPUTED_VALUE"""),25041.1)</f>
        <v>25041.1</v>
      </c>
    </row>
    <row r="417">
      <c r="A417" s="5">
        <f>IFERROR(__xludf.DUMMYFUNCTION("""COMPUTED_VALUE"""),45546.64583333333)</f>
        <v>45546.64583</v>
      </c>
      <c r="B417" s="5">
        <f>IFERROR(__xludf.DUMMYFUNCTION("""COMPUTED_VALUE"""),24918.45)</f>
        <v>24918.45</v>
      </c>
    </row>
    <row r="418">
      <c r="A418" s="5">
        <f>IFERROR(__xludf.DUMMYFUNCTION("""COMPUTED_VALUE"""),45547.64583333333)</f>
        <v>45547.64583</v>
      </c>
      <c r="B418" s="5">
        <f>IFERROR(__xludf.DUMMYFUNCTION("""COMPUTED_VALUE"""),25388.9)</f>
        <v>25388.9</v>
      </c>
    </row>
    <row r="419">
      <c r="A419" s="5">
        <f>IFERROR(__xludf.DUMMYFUNCTION("""COMPUTED_VALUE"""),45548.64583333333)</f>
        <v>45548.64583</v>
      </c>
      <c r="B419" s="5">
        <f>IFERROR(__xludf.DUMMYFUNCTION("""COMPUTED_VALUE"""),25356.5)</f>
        <v>25356.5</v>
      </c>
    </row>
    <row r="420">
      <c r="A420" s="5">
        <f>IFERROR(__xludf.DUMMYFUNCTION("""COMPUTED_VALUE"""),45551.64583333333)</f>
        <v>45551.64583</v>
      </c>
      <c r="B420" s="5">
        <f>IFERROR(__xludf.DUMMYFUNCTION("""COMPUTED_VALUE"""),25383.75)</f>
        <v>25383.75</v>
      </c>
    </row>
    <row r="421">
      <c r="A421" s="5">
        <f>IFERROR(__xludf.DUMMYFUNCTION("""COMPUTED_VALUE"""),45552.64583333333)</f>
        <v>45552.64583</v>
      </c>
      <c r="B421" s="5">
        <f>IFERROR(__xludf.DUMMYFUNCTION("""COMPUTED_VALUE"""),25418.55)</f>
        <v>25418.55</v>
      </c>
    </row>
    <row r="422">
      <c r="A422" s="5">
        <f>IFERROR(__xludf.DUMMYFUNCTION("""COMPUTED_VALUE"""),45553.64583333333)</f>
        <v>45553.64583</v>
      </c>
      <c r="B422" s="5">
        <f>IFERROR(__xludf.DUMMYFUNCTION("""COMPUTED_VALUE"""),25377.55)</f>
        <v>25377.55</v>
      </c>
    </row>
    <row r="423">
      <c r="A423" s="5">
        <f>IFERROR(__xludf.DUMMYFUNCTION("""COMPUTED_VALUE"""),45554.64583333333)</f>
        <v>45554.64583</v>
      </c>
      <c r="B423" s="5">
        <f>IFERROR(__xludf.DUMMYFUNCTION("""COMPUTED_VALUE"""),25415.8)</f>
        <v>25415.8</v>
      </c>
    </row>
    <row r="424">
      <c r="A424" s="5">
        <f>IFERROR(__xludf.DUMMYFUNCTION("""COMPUTED_VALUE"""),45555.64583333333)</f>
        <v>45555.64583</v>
      </c>
      <c r="B424" s="5">
        <f>IFERROR(__xludf.DUMMYFUNCTION("""COMPUTED_VALUE"""),25790.95)</f>
        <v>25790.95</v>
      </c>
    </row>
    <row r="425">
      <c r="A425" s="5">
        <f>IFERROR(__xludf.DUMMYFUNCTION("""COMPUTED_VALUE"""),45558.64583333333)</f>
        <v>45558.64583</v>
      </c>
      <c r="B425" s="5">
        <f>IFERROR(__xludf.DUMMYFUNCTION("""COMPUTED_VALUE"""),25939.05)</f>
        <v>25939.05</v>
      </c>
    </row>
    <row r="426">
      <c r="A426" s="5">
        <f>IFERROR(__xludf.DUMMYFUNCTION("""COMPUTED_VALUE"""),45559.64583333333)</f>
        <v>45559.64583</v>
      </c>
      <c r="B426" s="5">
        <f>IFERROR(__xludf.DUMMYFUNCTION("""COMPUTED_VALUE"""),25940.4)</f>
        <v>25940.4</v>
      </c>
    </row>
    <row r="427">
      <c r="A427" s="5">
        <f>IFERROR(__xludf.DUMMYFUNCTION("""COMPUTED_VALUE"""),45560.64583333333)</f>
        <v>45560.64583</v>
      </c>
      <c r="B427" s="5">
        <f>IFERROR(__xludf.DUMMYFUNCTION("""COMPUTED_VALUE"""),26004.15)</f>
        <v>26004.15</v>
      </c>
    </row>
    <row r="428">
      <c r="A428" s="5">
        <f>IFERROR(__xludf.DUMMYFUNCTION("""COMPUTED_VALUE"""),45561.64583333333)</f>
        <v>45561.64583</v>
      </c>
      <c r="B428" s="5">
        <f>IFERROR(__xludf.DUMMYFUNCTION("""COMPUTED_VALUE"""),26216.05)</f>
        <v>26216.05</v>
      </c>
    </row>
    <row r="429">
      <c r="A429" s="5">
        <f>IFERROR(__xludf.DUMMYFUNCTION("""COMPUTED_VALUE"""),45562.64583333333)</f>
        <v>45562.64583</v>
      </c>
      <c r="B429" s="5">
        <f>IFERROR(__xludf.DUMMYFUNCTION("""COMPUTED_VALUE"""),26178.95)</f>
        <v>26178.95</v>
      </c>
    </row>
    <row r="430">
      <c r="A430" s="5">
        <f>IFERROR(__xludf.DUMMYFUNCTION("""COMPUTED_VALUE"""),45565.64583333333)</f>
        <v>45565.64583</v>
      </c>
      <c r="B430" s="5">
        <f>IFERROR(__xludf.DUMMYFUNCTION("""COMPUTED_VALUE"""),25810.85)</f>
        <v>25810.85</v>
      </c>
    </row>
    <row r="431">
      <c r="A431" s="5">
        <f>IFERROR(__xludf.DUMMYFUNCTION("""COMPUTED_VALUE"""),45566.64583333333)</f>
        <v>45566.64583</v>
      </c>
      <c r="B431" s="5">
        <f>IFERROR(__xludf.DUMMYFUNCTION("""COMPUTED_VALUE"""),25796.9)</f>
        <v>25796.9</v>
      </c>
    </row>
    <row r="432">
      <c r="A432" s="5">
        <f>IFERROR(__xludf.DUMMYFUNCTION("""COMPUTED_VALUE"""),45568.64583333333)</f>
        <v>45568.64583</v>
      </c>
      <c r="B432" s="5">
        <f>IFERROR(__xludf.DUMMYFUNCTION("""COMPUTED_VALUE"""),25250.1)</f>
        <v>25250.1</v>
      </c>
    </row>
    <row r="433">
      <c r="A433" s="5">
        <f>IFERROR(__xludf.DUMMYFUNCTION("""COMPUTED_VALUE"""),45569.64583333333)</f>
        <v>45569.64583</v>
      </c>
      <c r="B433" s="5">
        <f>IFERROR(__xludf.DUMMYFUNCTION("""COMPUTED_VALUE"""),25014.6)</f>
        <v>25014.6</v>
      </c>
    </row>
    <row r="434">
      <c r="A434" s="5">
        <f>IFERROR(__xludf.DUMMYFUNCTION("""COMPUTED_VALUE"""),45572.64583333333)</f>
        <v>45572.64583</v>
      </c>
      <c r="B434" s="5">
        <f>IFERROR(__xludf.DUMMYFUNCTION("""COMPUTED_VALUE"""),24795.75)</f>
        <v>24795.75</v>
      </c>
    </row>
    <row r="435">
      <c r="A435" s="5">
        <f>IFERROR(__xludf.DUMMYFUNCTION("""COMPUTED_VALUE"""),45573.64583333333)</f>
        <v>45573.64583</v>
      </c>
      <c r="B435" s="5">
        <f>IFERROR(__xludf.DUMMYFUNCTION("""COMPUTED_VALUE"""),25013.15)</f>
        <v>25013.15</v>
      </c>
    </row>
    <row r="436">
      <c r="A436" s="5">
        <f>IFERROR(__xludf.DUMMYFUNCTION("""COMPUTED_VALUE"""),45574.64583333333)</f>
        <v>45574.64583</v>
      </c>
      <c r="B436" s="5">
        <f>IFERROR(__xludf.DUMMYFUNCTION("""COMPUTED_VALUE"""),24981.95)</f>
        <v>24981.95</v>
      </c>
    </row>
    <row r="437">
      <c r="A437" s="5">
        <f>IFERROR(__xludf.DUMMYFUNCTION("""COMPUTED_VALUE"""),45575.64583333333)</f>
        <v>45575.64583</v>
      </c>
      <c r="B437" s="5">
        <f>IFERROR(__xludf.DUMMYFUNCTION("""COMPUTED_VALUE"""),24998.45)</f>
        <v>24998.45</v>
      </c>
    </row>
    <row r="438">
      <c r="A438" s="5">
        <f>IFERROR(__xludf.DUMMYFUNCTION("""COMPUTED_VALUE"""),45576.64583333333)</f>
        <v>45576.64583</v>
      </c>
      <c r="B438" s="5">
        <f>IFERROR(__xludf.DUMMYFUNCTION("""COMPUTED_VALUE"""),24964.25)</f>
        <v>24964.25</v>
      </c>
    </row>
    <row r="439">
      <c r="A439" s="5">
        <f>IFERROR(__xludf.DUMMYFUNCTION("""COMPUTED_VALUE"""),45579.64583333333)</f>
        <v>45579.64583</v>
      </c>
      <c r="B439" s="5">
        <f>IFERROR(__xludf.DUMMYFUNCTION("""COMPUTED_VALUE"""),25127.95)</f>
        <v>25127.95</v>
      </c>
    </row>
    <row r="440">
      <c r="A440" s="5">
        <f>IFERROR(__xludf.DUMMYFUNCTION("""COMPUTED_VALUE"""),45580.64583333333)</f>
        <v>45580.64583</v>
      </c>
      <c r="B440" s="5">
        <f>IFERROR(__xludf.DUMMYFUNCTION("""COMPUTED_VALUE"""),25057.35)</f>
        <v>25057.35</v>
      </c>
    </row>
    <row r="441">
      <c r="A441" s="5">
        <f>IFERROR(__xludf.DUMMYFUNCTION("""COMPUTED_VALUE"""),45581.64583333333)</f>
        <v>45581.64583</v>
      </c>
      <c r="B441" s="5">
        <f>IFERROR(__xludf.DUMMYFUNCTION("""COMPUTED_VALUE"""),24971.3)</f>
        <v>24971.3</v>
      </c>
    </row>
    <row r="442">
      <c r="A442" s="5">
        <f>IFERROR(__xludf.DUMMYFUNCTION("""COMPUTED_VALUE"""),45582.64583333333)</f>
        <v>45582.64583</v>
      </c>
      <c r="B442" s="5">
        <f>IFERROR(__xludf.DUMMYFUNCTION("""COMPUTED_VALUE"""),24749.85)</f>
        <v>24749.85</v>
      </c>
    </row>
    <row r="443">
      <c r="A443" s="5">
        <f>IFERROR(__xludf.DUMMYFUNCTION("""COMPUTED_VALUE"""),45583.64583333333)</f>
        <v>45583.64583</v>
      </c>
      <c r="B443" s="5">
        <f>IFERROR(__xludf.DUMMYFUNCTION("""COMPUTED_VALUE"""),24854.05)</f>
        <v>24854.05</v>
      </c>
    </row>
    <row r="444">
      <c r="A444" s="5">
        <f>IFERROR(__xludf.DUMMYFUNCTION("""COMPUTED_VALUE"""),45586.64583333333)</f>
        <v>45586.64583</v>
      </c>
      <c r="B444" s="5">
        <f>IFERROR(__xludf.DUMMYFUNCTION("""COMPUTED_VALUE"""),24781.1)</f>
        <v>24781.1</v>
      </c>
    </row>
    <row r="445">
      <c r="A445" s="5">
        <f>IFERROR(__xludf.DUMMYFUNCTION("""COMPUTED_VALUE"""),45587.64583333333)</f>
        <v>45587.64583</v>
      </c>
      <c r="B445" s="5">
        <f>IFERROR(__xludf.DUMMYFUNCTION("""COMPUTED_VALUE"""),24472.1)</f>
        <v>24472.1</v>
      </c>
    </row>
    <row r="446">
      <c r="A446" s="5">
        <f>IFERROR(__xludf.DUMMYFUNCTION("""COMPUTED_VALUE"""),45588.64583333333)</f>
        <v>45588.64583</v>
      </c>
      <c r="B446" s="5">
        <f>IFERROR(__xludf.DUMMYFUNCTION("""COMPUTED_VALUE"""),24435.5)</f>
        <v>24435.5</v>
      </c>
    </row>
    <row r="447">
      <c r="A447" s="5">
        <f>IFERROR(__xludf.DUMMYFUNCTION("""COMPUTED_VALUE"""),45589.64583333333)</f>
        <v>45589.64583</v>
      </c>
      <c r="B447" s="5">
        <f>IFERROR(__xludf.DUMMYFUNCTION("""COMPUTED_VALUE"""),24399.4)</f>
        <v>24399.4</v>
      </c>
    </row>
    <row r="448">
      <c r="A448" s="5">
        <f>IFERROR(__xludf.DUMMYFUNCTION("""COMPUTED_VALUE"""),45590.64583333333)</f>
        <v>45590.64583</v>
      </c>
      <c r="B448" s="5">
        <f>IFERROR(__xludf.DUMMYFUNCTION("""COMPUTED_VALUE"""),24180.8)</f>
        <v>24180.8</v>
      </c>
    </row>
    <row r="449">
      <c r="A449" s="5">
        <f>IFERROR(__xludf.DUMMYFUNCTION("""COMPUTED_VALUE"""),45593.64583333333)</f>
        <v>45593.64583</v>
      </c>
      <c r="B449" s="5">
        <f>IFERROR(__xludf.DUMMYFUNCTION("""COMPUTED_VALUE"""),24339.15)</f>
        <v>24339.15</v>
      </c>
    </row>
    <row r="450">
      <c r="A450" s="5">
        <f>IFERROR(__xludf.DUMMYFUNCTION("""COMPUTED_VALUE"""),45594.64583333333)</f>
        <v>45594.64583</v>
      </c>
      <c r="B450" s="5">
        <f>IFERROR(__xludf.DUMMYFUNCTION("""COMPUTED_VALUE"""),24466.85)</f>
        <v>24466.85</v>
      </c>
    </row>
    <row r="451">
      <c r="A451" s="5">
        <f>IFERROR(__xludf.DUMMYFUNCTION("""COMPUTED_VALUE"""),45595.64583333333)</f>
        <v>45595.64583</v>
      </c>
      <c r="B451" s="5">
        <f>IFERROR(__xludf.DUMMYFUNCTION("""COMPUTED_VALUE"""),24340.85)</f>
        <v>24340.85</v>
      </c>
    </row>
    <row r="452">
      <c r="A452" s="5">
        <f>IFERROR(__xludf.DUMMYFUNCTION("""COMPUTED_VALUE"""),45596.64583333333)</f>
        <v>45596.64583</v>
      </c>
      <c r="B452" s="5">
        <f>IFERROR(__xludf.DUMMYFUNCTION("""COMPUTED_VALUE"""),24205.35)</f>
        <v>24205.35</v>
      </c>
    </row>
    <row r="453">
      <c r="A453" s="5">
        <f>IFERROR(__xludf.DUMMYFUNCTION("""COMPUTED_VALUE"""),45600.64583333333)</f>
        <v>45600.64583</v>
      </c>
      <c r="B453" s="5">
        <f>IFERROR(__xludf.DUMMYFUNCTION("""COMPUTED_VALUE"""),23995.35)</f>
        <v>23995.35</v>
      </c>
    </row>
    <row r="454">
      <c r="A454" s="5">
        <f>IFERROR(__xludf.DUMMYFUNCTION("""COMPUTED_VALUE"""),45601.64583333333)</f>
        <v>45601.64583</v>
      </c>
      <c r="B454" s="5">
        <f>IFERROR(__xludf.DUMMYFUNCTION("""COMPUTED_VALUE"""),24213.3)</f>
        <v>24213.3</v>
      </c>
    </row>
    <row r="455">
      <c r="A455" s="5">
        <f>IFERROR(__xludf.DUMMYFUNCTION("""COMPUTED_VALUE"""),45602.64583333333)</f>
        <v>45602.64583</v>
      </c>
      <c r="B455" s="5">
        <f>IFERROR(__xludf.DUMMYFUNCTION("""COMPUTED_VALUE"""),24484.05)</f>
        <v>24484.05</v>
      </c>
    </row>
    <row r="456">
      <c r="A456" s="5">
        <f>IFERROR(__xludf.DUMMYFUNCTION("""COMPUTED_VALUE"""),45603.64583333333)</f>
        <v>45603.64583</v>
      </c>
      <c r="B456" s="5">
        <f>IFERROR(__xludf.DUMMYFUNCTION("""COMPUTED_VALUE"""),24199.35)</f>
        <v>24199.35</v>
      </c>
    </row>
    <row r="457">
      <c r="A457" s="5">
        <f>IFERROR(__xludf.DUMMYFUNCTION("""COMPUTED_VALUE"""),45604.64583333333)</f>
        <v>45604.64583</v>
      </c>
      <c r="B457" s="5">
        <f>IFERROR(__xludf.DUMMYFUNCTION("""COMPUTED_VALUE"""),24148.2)</f>
        <v>24148.2</v>
      </c>
    </row>
    <row r="458">
      <c r="A458" s="5">
        <f>IFERROR(__xludf.DUMMYFUNCTION("""COMPUTED_VALUE"""),45607.64583333333)</f>
        <v>45607.64583</v>
      </c>
      <c r="B458" s="5">
        <f>IFERROR(__xludf.DUMMYFUNCTION("""COMPUTED_VALUE"""),24141.3)</f>
        <v>24141.3</v>
      </c>
    </row>
    <row r="459">
      <c r="A459" s="5">
        <f>IFERROR(__xludf.DUMMYFUNCTION("""COMPUTED_VALUE"""),45608.64583333333)</f>
        <v>45608.64583</v>
      </c>
      <c r="B459" s="5">
        <f>IFERROR(__xludf.DUMMYFUNCTION("""COMPUTED_VALUE"""),23883.45)</f>
        <v>23883.45</v>
      </c>
    </row>
    <row r="460">
      <c r="A460" s="5">
        <f>IFERROR(__xludf.DUMMYFUNCTION("""COMPUTED_VALUE"""),45609.64583333333)</f>
        <v>45609.64583</v>
      </c>
      <c r="B460" s="5">
        <f>IFERROR(__xludf.DUMMYFUNCTION("""COMPUTED_VALUE"""),23559.05)</f>
        <v>23559.05</v>
      </c>
    </row>
    <row r="461">
      <c r="A461" s="5">
        <f>IFERROR(__xludf.DUMMYFUNCTION("""COMPUTED_VALUE"""),45610.64583333333)</f>
        <v>45610.64583</v>
      </c>
      <c r="B461" s="5">
        <f>IFERROR(__xludf.DUMMYFUNCTION("""COMPUTED_VALUE"""),23532.7)</f>
        <v>23532.7</v>
      </c>
    </row>
    <row r="462">
      <c r="A462" s="5">
        <f>IFERROR(__xludf.DUMMYFUNCTION("""COMPUTED_VALUE"""),45614.64583333333)</f>
        <v>45614.64583</v>
      </c>
      <c r="B462" s="5">
        <f>IFERROR(__xludf.DUMMYFUNCTION("""COMPUTED_VALUE"""),23453.8)</f>
        <v>23453.8</v>
      </c>
    </row>
    <row r="463">
      <c r="A463" s="5">
        <f>IFERROR(__xludf.DUMMYFUNCTION("""COMPUTED_VALUE"""),45615.64583333333)</f>
        <v>45615.64583</v>
      </c>
      <c r="B463" s="5">
        <f>IFERROR(__xludf.DUMMYFUNCTION("""COMPUTED_VALUE"""),23518.5)</f>
        <v>23518.5</v>
      </c>
    </row>
    <row r="464">
      <c r="A464" s="5">
        <f>IFERROR(__xludf.DUMMYFUNCTION("""COMPUTED_VALUE"""),45617.64583333333)</f>
        <v>45617.64583</v>
      </c>
      <c r="B464" s="5">
        <f>IFERROR(__xludf.DUMMYFUNCTION("""COMPUTED_VALUE"""),23349.9)</f>
        <v>23349.9</v>
      </c>
    </row>
    <row r="465">
      <c r="A465" s="5">
        <f>IFERROR(__xludf.DUMMYFUNCTION("""COMPUTED_VALUE"""),45618.64583333333)</f>
        <v>45618.64583</v>
      </c>
      <c r="B465" s="5">
        <f>IFERROR(__xludf.DUMMYFUNCTION("""COMPUTED_VALUE"""),23907.25)</f>
        <v>23907.25</v>
      </c>
    </row>
    <row r="466">
      <c r="A466" s="5">
        <f>IFERROR(__xludf.DUMMYFUNCTION("""COMPUTED_VALUE"""),45621.64583333333)</f>
        <v>45621.64583</v>
      </c>
      <c r="B466" s="5">
        <f>IFERROR(__xludf.DUMMYFUNCTION("""COMPUTED_VALUE"""),24221.9)</f>
        <v>24221.9</v>
      </c>
    </row>
    <row r="467">
      <c r="A467" s="5">
        <f>IFERROR(__xludf.DUMMYFUNCTION("""COMPUTED_VALUE"""),45622.64583333333)</f>
        <v>45622.64583</v>
      </c>
      <c r="B467" s="5">
        <f>IFERROR(__xludf.DUMMYFUNCTION("""COMPUTED_VALUE"""),24194.5)</f>
        <v>24194.5</v>
      </c>
    </row>
    <row r="468">
      <c r="A468" s="5">
        <f>IFERROR(__xludf.DUMMYFUNCTION("""COMPUTED_VALUE"""),45623.64583333333)</f>
        <v>45623.64583</v>
      </c>
      <c r="B468" s="5">
        <f>IFERROR(__xludf.DUMMYFUNCTION("""COMPUTED_VALUE"""),24274.9)</f>
        <v>24274.9</v>
      </c>
    </row>
    <row r="469">
      <c r="A469" s="5">
        <f>IFERROR(__xludf.DUMMYFUNCTION("""COMPUTED_VALUE"""),45624.64583333333)</f>
        <v>45624.64583</v>
      </c>
      <c r="B469" s="5">
        <f>IFERROR(__xludf.DUMMYFUNCTION("""COMPUTED_VALUE"""),23914.15)</f>
        <v>23914.15</v>
      </c>
    </row>
    <row r="470">
      <c r="A470" s="5">
        <f>IFERROR(__xludf.DUMMYFUNCTION("""COMPUTED_VALUE"""),45625.64583333333)</f>
        <v>45625.64583</v>
      </c>
      <c r="B470" s="5">
        <f>IFERROR(__xludf.DUMMYFUNCTION("""COMPUTED_VALUE"""),24131.1)</f>
        <v>24131.1</v>
      </c>
    </row>
    <row r="471">
      <c r="A471" s="5">
        <f>IFERROR(__xludf.DUMMYFUNCTION("""COMPUTED_VALUE"""),45628.64583333333)</f>
        <v>45628.64583</v>
      </c>
      <c r="B471" s="5">
        <f>IFERROR(__xludf.DUMMYFUNCTION("""COMPUTED_VALUE"""),24276.05)</f>
        <v>24276.05</v>
      </c>
    </row>
    <row r="472">
      <c r="A472" s="5">
        <f>IFERROR(__xludf.DUMMYFUNCTION("""COMPUTED_VALUE"""),45629.64583333333)</f>
        <v>45629.64583</v>
      </c>
      <c r="B472" s="5">
        <f>IFERROR(__xludf.DUMMYFUNCTION("""COMPUTED_VALUE"""),24457.15)</f>
        <v>24457.15</v>
      </c>
    </row>
    <row r="473">
      <c r="A473" s="5">
        <f>IFERROR(__xludf.DUMMYFUNCTION("""COMPUTED_VALUE"""),45630.64583333333)</f>
        <v>45630.64583</v>
      </c>
      <c r="B473" s="5">
        <f>IFERROR(__xludf.DUMMYFUNCTION("""COMPUTED_VALUE"""),24467.45)</f>
        <v>24467.45</v>
      </c>
    </row>
    <row r="474">
      <c r="A474" s="5">
        <f>IFERROR(__xludf.DUMMYFUNCTION("""COMPUTED_VALUE"""),45631.64583333333)</f>
        <v>45631.64583</v>
      </c>
      <c r="B474" s="5">
        <f>IFERROR(__xludf.DUMMYFUNCTION("""COMPUTED_VALUE"""),24708.4)</f>
        <v>24708.4</v>
      </c>
    </row>
    <row r="475">
      <c r="A475" s="5">
        <f>IFERROR(__xludf.DUMMYFUNCTION("""COMPUTED_VALUE"""),45632.64583333333)</f>
        <v>45632.64583</v>
      </c>
      <c r="B475" s="5">
        <f>IFERROR(__xludf.DUMMYFUNCTION("""COMPUTED_VALUE"""),24677.8)</f>
        <v>24677.8</v>
      </c>
    </row>
    <row r="476">
      <c r="A476" s="5">
        <f>IFERROR(__xludf.DUMMYFUNCTION("""COMPUTED_VALUE"""),45635.64583333333)</f>
        <v>45635.64583</v>
      </c>
      <c r="B476" s="5">
        <f>IFERROR(__xludf.DUMMYFUNCTION("""COMPUTED_VALUE"""),24619.0)</f>
        <v>24619</v>
      </c>
    </row>
    <row r="477">
      <c r="A477" s="5">
        <f>IFERROR(__xludf.DUMMYFUNCTION("""COMPUTED_VALUE"""),45636.64583333333)</f>
        <v>45636.64583</v>
      </c>
      <c r="B477" s="5">
        <f>IFERROR(__xludf.DUMMYFUNCTION("""COMPUTED_VALUE"""),24610.05)</f>
        <v>24610.05</v>
      </c>
    </row>
    <row r="478">
      <c r="A478" s="5">
        <f>IFERROR(__xludf.DUMMYFUNCTION("""COMPUTED_VALUE"""),45637.64583333333)</f>
        <v>45637.64583</v>
      </c>
      <c r="B478" s="5">
        <f>IFERROR(__xludf.DUMMYFUNCTION("""COMPUTED_VALUE"""),24641.8)</f>
        <v>24641.8</v>
      </c>
    </row>
    <row r="479">
      <c r="A479" s="5">
        <f>IFERROR(__xludf.DUMMYFUNCTION("""COMPUTED_VALUE"""),45638.64583333333)</f>
        <v>45638.64583</v>
      </c>
      <c r="B479" s="5">
        <f>IFERROR(__xludf.DUMMYFUNCTION("""COMPUTED_VALUE"""),24548.7)</f>
        <v>24548.7</v>
      </c>
    </row>
    <row r="480">
      <c r="A480" s="5">
        <f>IFERROR(__xludf.DUMMYFUNCTION("""COMPUTED_VALUE"""),45639.64583333333)</f>
        <v>45639.64583</v>
      </c>
      <c r="B480" s="5">
        <f>IFERROR(__xludf.DUMMYFUNCTION("""COMPUTED_VALUE"""),24768.3)</f>
        <v>24768.3</v>
      </c>
    </row>
    <row r="481">
      <c r="A481" s="5">
        <f>IFERROR(__xludf.DUMMYFUNCTION("""COMPUTED_VALUE"""),45642.64583333333)</f>
        <v>45642.64583</v>
      </c>
      <c r="B481" s="5">
        <f>IFERROR(__xludf.DUMMYFUNCTION("""COMPUTED_VALUE"""),24668.25)</f>
        <v>24668.25</v>
      </c>
    </row>
    <row r="482">
      <c r="A482" s="5">
        <f>IFERROR(__xludf.DUMMYFUNCTION("""COMPUTED_VALUE"""),45643.64583333333)</f>
        <v>45643.64583</v>
      </c>
      <c r="B482" s="5">
        <f>IFERROR(__xludf.DUMMYFUNCTION("""COMPUTED_VALUE"""),24336.0)</f>
        <v>24336</v>
      </c>
    </row>
    <row r="483">
      <c r="A483" s="5">
        <f>IFERROR(__xludf.DUMMYFUNCTION("""COMPUTED_VALUE"""),45644.64583333333)</f>
        <v>45644.64583</v>
      </c>
      <c r="B483" s="5">
        <f>IFERROR(__xludf.DUMMYFUNCTION("""COMPUTED_VALUE"""),24198.85)</f>
        <v>24198.85</v>
      </c>
    </row>
    <row r="484">
      <c r="A484" s="5">
        <f>IFERROR(__xludf.DUMMYFUNCTION("""COMPUTED_VALUE"""),45645.64583333333)</f>
        <v>45645.64583</v>
      </c>
      <c r="B484" s="5">
        <f>IFERROR(__xludf.DUMMYFUNCTION("""COMPUTED_VALUE"""),23951.7)</f>
        <v>23951.7</v>
      </c>
    </row>
    <row r="485">
      <c r="A485" s="5">
        <f>IFERROR(__xludf.DUMMYFUNCTION("""COMPUTED_VALUE"""),45646.64583333333)</f>
        <v>45646.64583</v>
      </c>
      <c r="B485" s="5">
        <f>IFERROR(__xludf.DUMMYFUNCTION("""COMPUTED_VALUE"""),23587.5)</f>
        <v>23587.5</v>
      </c>
    </row>
    <row r="486">
      <c r="A486" s="5">
        <f>IFERROR(__xludf.DUMMYFUNCTION("""COMPUTED_VALUE"""),45649.64583333333)</f>
        <v>45649.64583</v>
      </c>
      <c r="B486" s="5">
        <f>IFERROR(__xludf.DUMMYFUNCTION("""COMPUTED_VALUE"""),23753.45)</f>
        <v>23753.45</v>
      </c>
    </row>
    <row r="487">
      <c r="A487" s="5">
        <f>IFERROR(__xludf.DUMMYFUNCTION("""COMPUTED_VALUE"""),45650.64583333333)</f>
        <v>45650.64583</v>
      </c>
      <c r="B487" s="5">
        <f>IFERROR(__xludf.DUMMYFUNCTION("""COMPUTED_VALUE"""),23727.65)</f>
        <v>23727.65</v>
      </c>
    </row>
    <row r="488">
      <c r="A488" s="5">
        <f>IFERROR(__xludf.DUMMYFUNCTION("""COMPUTED_VALUE"""),45652.64583333333)</f>
        <v>45652.64583</v>
      </c>
      <c r="B488" s="5">
        <f>IFERROR(__xludf.DUMMYFUNCTION("""COMPUTED_VALUE"""),23750.2)</f>
        <v>23750.2</v>
      </c>
    </row>
    <row r="489">
      <c r="A489" s="5">
        <f>IFERROR(__xludf.DUMMYFUNCTION("""COMPUTED_VALUE"""),45653.64583333333)</f>
        <v>45653.64583</v>
      </c>
      <c r="B489" s="5">
        <f>IFERROR(__xludf.DUMMYFUNCTION("""COMPUTED_VALUE"""),23813.4)</f>
        <v>23813.4</v>
      </c>
    </row>
    <row r="490">
      <c r="A490" s="5">
        <f>IFERROR(__xludf.DUMMYFUNCTION("""COMPUTED_VALUE"""),45656.64583333333)</f>
        <v>45656.64583</v>
      </c>
      <c r="B490" s="5">
        <f>IFERROR(__xludf.DUMMYFUNCTION("""COMPUTED_VALUE"""),23644.9)</f>
        <v>23644.9</v>
      </c>
    </row>
    <row r="491">
      <c r="A491" s="5">
        <f>IFERROR(__xludf.DUMMYFUNCTION("""COMPUTED_VALUE"""),45657.64583333333)</f>
        <v>45657.64583</v>
      </c>
      <c r="B491" s="5">
        <f>IFERROR(__xludf.DUMMYFUNCTION("""COMPUTED_VALUE"""),23644.8)</f>
        <v>23644.8</v>
      </c>
    </row>
    <row r="492">
      <c r="A492" s="5">
        <f>IFERROR(__xludf.DUMMYFUNCTION("""COMPUTED_VALUE"""),45658.64583333333)</f>
        <v>45658.64583</v>
      </c>
      <c r="B492" s="5">
        <f>IFERROR(__xludf.DUMMYFUNCTION("""COMPUTED_VALUE"""),23742.9)</f>
        <v>23742.9</v>
      </c>
    </row>
    <row r="493">
      <c r="A493" s="5">
        <f>IFERROR(__xludf.DUMMYFUNCTION("""COMPUTED_VALUE"""),45659.64583333333)</f>
        <v>45659.64583</v>
      </c>
      <c r="B493" s="5">
        <f>IFERROR(__xludf.DUMMYFUNCTION("""COMPUTED_VALUE"""),24188.65)</f>
        <v>24188.65</v>
      </c>
    </row>
    <row r="494">
      <c r="A494" s="5">
        <f>IFERROR(__xludf.DUMMYFUNCTION("""COMPUTED_VALUE"""),45660.64583333333)</f>
        <v>45660.64583</v>
      </c>
      <c r="B494" s="5">
        <f>IFERROR(__xludf.DUMMYFUNCTION("""COMPUTED_VALUE"""),24004.75)</f>
        <v>24004.75</v>
      </c>
    </row>
    <row r="495">
      <c r="A495" s="5">
        <f>IFERROR(__xludf.DUMMYFUNCTION("""COMPUTED_VALUE"""),45663.64583333333)</f>
        <v>45663.64583</v>
      </c>
      <c r="B495" s="5">
        <f>IFERROR(__xludf.DUMMYFUNCTION("""COMPUTED_VALUE"""),23616.05)</f>
        <v>23616.05</v>
      </c>
    </row>
    <row r="496">
      <c r="A496" s="5">
        <f>IFERROR(__xludf.DUMMYFUNCTION("""COMPUTED_VALUE"""),45664.64583333333)</f>
        <v>45664.64583</v>
      </c>
      <c r="B496" s="5">
        <f>IFERROR(__xludf.DUMMYFUNCTION("""COMPUTED_VALUE"""),23707.9)</f>
        <v>23707.9</v>
      </c>
    </row>
    <row r="497">
      <c r="A497" s="5">
        <f>IFERROR(__xludf.DUMMYFUNCTION("""COMPUTED_VALUE"""),45665.64583333333)</f>
        <v>45665.64583</v>
      </c>
      <c r="B497" s="5">
        <f>IFERROR(__xludf.DUMMYFUNCTION("""COMPUTED_VALUE"""),23688.95)</f>
        <v>23688.95</v>
      </c>
    </row>
    <row r="498">
      <c r="A498" s="5">
        <f>IFERROR(__xludf.DUMMYFUNCTION("""COMPUTED_VALUE"""),45666.64583333333)</f>
        <v>45666.64583</v>
      </c>
      <c r="B498" s="5">
        <f>IFERROR(__xludf.DUMMYFUNCTION("""COMPUTED_VALUE"""),23526.5)</f>
        <v>23526.5</v>
      </c>
    </row>
    <row r="499">
      <c r="A499" s="5">
        <f>IFERROR(__xludf.DUMMYFUNCTION("""COMPUTED_VALUE"""),45667.64583333333)</f>
        <v>45667.64583</v>
      </c>
      <c r="B499" s="5">
        <f>IFERROR(__xludf.DUMMYFUNCTION("""COMPUTED_VALUE"""),23431.5)</f>
        <v>23431.5</v>
      </c>
    </row>
    <row r="500">
      <c r="A500" s="5">
        <f>IFERROR(__xludf.DUMMYFUNCTION("""COMPUTED_VALUE"""),45670.64583333333)</f>
        <v>45670.64583</v>
      </c>
      <c r="B500" s="5">
        <f>IFERROR(__xludf.DUMMYFUNCTION("""COMPUTED_VALUE"""),23085.95)</f>
        <v>23085.95</v>
      </c>
    </row>
    <row r="501">
      <c r="A501" s="5">
        <f>IFERROR(__xludf.DUMMYFUNCTION("""COMPUTED_VALUE"""),45671.64583333333)</f>
        <v>45671.64583</v>
      </c>
      <c r="B501" s="5">
        <f>IFERROR(__xludf.DUMMYFUNCTION("""COMPUTED_VALUE"""),23176.05)</f>
        <v>23176.05</v>
      </c>
    </row>
    <row r="502">
      <c r="A502" s="5">
        <f>IFERROR(__xludf.DUMMYFUNCTION("""COMPUTED_VALUE"""),45672.64583333333)</f>
        <v>45672.64583</v>
      </c>
      <c r="B502" s="5">
        <f>IFERROR(__xludf.DUMMYFUNCTION("""COMPUTED_VALUE"""),23213.2)</f>
        <v>23213.2</v>
      </c>
    </row>
    <row r="503">
      <c r="A503" s="5">
        <f>IFERROR(__xludf.DUMMYFUNCTION("""COMPUTED_VALUE"""),45673.64583333333)</f>
        <v>45673.64583</v>
      </c>
      <c r="B503" s="5">
        <f>IFERROR(__xludf.DUMMYFUNCTION("""COMPUTED_VALUE"""),23311.8)</f>
        <v>23311.8</v>
      </c>
    </row>
    <row r="504">
      <c r="A504" s="5">
        <f>IFERROR(__xludf.DUMMYFUNCTION("""COMPUTED_VALUE"""),45674.64583333333)</f>
        <v>45674.64583</v>
      </c>
      <c r="B504" s="5">
        <f>IFERROR(__xludf.DUMMYFUNCTION("""COMPUTED_VALUE"""),23203.2)</f>
        <v>23203.2</v>
      </c>
    </row>
    <row r="505">
      <c r="A505" s="5">
        <f>IFERROR(__xludf.DUMMYFUNCTION("""COMPUTED_VALUE"""),45677.64583333333)</f>
        <v>45677.64583</v>
      </c>
      <c r="B505" s="5">
        <f>IFERROR(__xludf.DUMMYFUNCTION("""COMPUTED_VALUE"""),23344.75)</f>
        <v>23344.75</v>
      </c>
    </row>
    <row r="506">
      <c r="A506" s="5">
        <f>IFERROR(__xludf.DUMMYFUNCTION("""COMPUTED_VALUE"""),45678.64583333333)</f>
        <v>45678.64583</v>
      </c>
      <c r="B506" s="5">
        <f>IFERROR(__xludf.DUMMYFUNCTION("""COMPUTED_VALUE"""),23024.65)</f>
        <v>23024.65</v>
      </c>
    </row>
    <row r="507">
      <c r="A507" s="5">
        <f>IFERROR(__xludf.DUMMYFUNCTION("""COMPUTED_VALUE"""),45679.64583333333)</f>
        <v>45679.64583</v>
      </c>
      <c r="B507" s="5">
        <f>IFERROR(__xludf.DUMMYFUNCTION("""COMPUTED_VALUE"""),23155.35)</f>
        <v>23155.35</v>
      </c>
    </row>
    <row r="508">
      <c r="A508" s="5">
        <f>IFERROR(__xludf.DUMMYFUNCTION("""COMPUTED_VALUE"""),45680.64583333333)</f>
        <v>45680.64583</v>
      </c>
      <c r="B508" s="5">
        <f>IFERROR(__xludf.DUMMYFUNCTION("""COMPUTED_VALUE"""),23205.35)</f>
        <v>23205.35</v>
      </c>
    </row>
    <row r="509">
      <c r="A509" s="5">
        <f>IFERROR(__xludf.DUMMYFUNCTION("""COMPUTED_VALUE"""),45681.64583333333)</f>
        <v>45681.64583</v>
      </c>
      <c r="B509" s="5">
        <f>IFERROR(__xludf.DUMMYFUNCTION("""COMPUTED_VALUE"""),23092.2)</f>
        <v>23092.2</v>
      </c>
    </row>
    <row r="510">
      <c r="A510" s="5">
        <f>IFERROR(__xludf.DUMMYFUNCTION("""COMPUTED_VALUE"""),45684.64583333333)</f>
        <v>45684.64583</v>
      </c>
      <c r="B510" s="5">
        <f>IFERROR(__xludf.DUMMYFUNCTION("""COMPUTED_VALUE"""),22829.15)</f>
        <v>22829.15</v>
      </c>
    </row>
    <row r="511">
      <c r="A511" s="5">
        <f>IFERROR(__xludf.DUMMYFUNCTION("""COMPUTED_VALUE"""),45685.64583333333)</f>
        <v>45685.64583</v>
      </c>
      <c r="B511" s="5">
        <f>IFERROR(__xludf.DUMMYFUNCTION("""COMPUTED_VALUE"""),22957.25)</f>
        <v>22957.25</v>
      </c>
    </row>
    <row r="512">
      <c r="A512" s="5">
        <f>IFERROR(__xludf.DUMMYFUNCTION("""COMPUTED_VALUE"""),45686.64583333333)</f>
        <v>45686.64583</v>
      </c>
      <c r="B512" s="5">
        <f>IFERROR(__xludf.DUMMYFUNCTION("""COMPUTED_VALUE"""),23163.1)</f>
        <v>23163.1</v>
      </c>
    </row>
    <row r="513">
      <c r="A513" s="5">
        <f>IFERROR(__xludf.DUMMYFUNCTION("""COMPUTED_VALUE"""),45687.64583333333)</f>
        <v>45687.64583</v>
      </c>
      <c r="B513" s="5">
        <f>IFERROR(__xludf.DUMMYFUNCTION("""COMPUTED_VALUE"""),23249.5)</f>
        <v>23249.5</v>
      </c>
    </row>
    <row r="514">
      <c r="A514" s="5">
        <f>IFERROR(__xludf.DUMMYFUNCTION("""COMPUTED_VALUE"""),45688.64583333333)</f>
        <v>45688.64583</v>
      </c>
      <c r="B514" s="5">
        <f>IFERROR(__xludf.DUMMYFUNCTION("""COMPUTED_VALUE"""),23508.4)</f>
        <v>23508.4</v>
      </c>
    </row>
    <row r="515">
      <c r="A515" s="5">
        <f>IFERROR(__xludf.DUMMYFUNCTION("""COMPUTED_VALUE"""),45691.64583333333)</f>
        <v>45691.64583</v>
      </c>
      <c r="B515" s="5">
        <f>IFERROR(__xludf.DUMMYFUNCTION("""COMPUTED_VALUE"""),23361.05)</f>
        <v>23361.05</v>
      </c>
    </row>
    <row r="516">
      <c r="A516" s="5">
        <f>IFERROR(__xludf.DUMMYFUNCTION("""COMPUTED_VALUE"""),45692.64583333333)</f>
        <v>45692.64583</v>
      </c>
      <c r="B516" s="5">
        <f>IFERROR(__xludf.DUMMYFUNCTION("""COMPUTED_VALUE"""),23739.25)</f>
        <v>23739.25</v>
      </c>
    </row>
    <row r="517">
      <c r="A517" s="5">
        <f>IFERROR(__xludf.DUMMYFUNCTION("""COMPUTED_VALUE"""),45693.64583333333)</f>
        <v>45693.64583</v>
      </c>
      <c r="B517" s="5">
        <f>IFERROR(__xludf.DUMMYFUNCTION("""COMPUTED_VALUE"""),23696.3)</f>
        <v>23696.3</v>
      </c>
    </row>
    <row r="518">
      <c r="A518" s="5">
        <f>IFERROR(__xludf.DUMMYFUNCTION("""COMPUTED_VALUE"""),45694.64583333333)</f>
        <v>45694.64583</v>
      </c>
      <c r="B518" s="5">
        <f>IFERROR(__xludf.DUMMYFUNCTION("""COMPUTED_VALUE"""),23603.35)</f>
        <v>23603.35</v>
      </c>
    </row>
    <row r="519">
      <c r="A519" s="5">
        <f>IFERROR(__xludf.DUMMYFUNCTION("""COMPUTED_VALUE"""),45695.64583333333)</f>
        <v>45695.64583</v>
      </c>
      <c r="B519" s="5">
        <f>IFERROR(__xludf.DUMMYFUNCTION("""COMPUTED_VALUE"""),23559.95)</f>
        <v>23559.95</v>
      </c>
    </row>
    <row r="520">
      <c r="A520" s="5">
        <f>IFERROR(__xludf.DUMMYFUNCTION("""COMPUTED_VALUE"""),45698.64583333333)</f>
        <v>45698.64583</v>
      </c>
      <c r="B520" s="5">
        <f>IFERROR(__xludf.DUMMYFUNCTION("""COMPUTED_VALUE"""),23381.6)</f>
        <v>23381.6</v>
      </c>
    </row>
    <row r="521">
      <c r="A521" s="5">
        <f>IFERROR(__xludf.DUMMYFUNCTION("""COMPUTED_VALUE"""),45699.64583333333)</f>
        <v>45699.64583</v>
      </c>
      <c r="B521" s="5">
        <f>IFERROR(__xludf.DUMMYFUNCTION("""COMPUTED_VALUE"""),23071.8)</f>
        <v>23071.8</v>
      </c>
    </row>
    <row r="522">
      <c r="A522" s="5">
        <f>IFERROR(__xludf.DUMMYFUNCTION("""COMPUTED_VALUE"""),45700.64583333333)</f>
        <v>45700.64583</v>
      </c>
      <c r="B522" s="5">
        <f>IFERROR(__xludf.DUMMYFUNCTION("""COMPUTED_VALUE"""),23045.25)</f>
        <v>23045.25</v>
      </c>
    </row>
    <row r="523">
      <c r="A523" s="5">
        <f>IFERROR(__xludf.DUMMYFUNCTION("""COMPUTED_VALUE"""),45701.64583333333)</f>
        <v>45701.64583</v>
      </c>
      <c r="B523" s="5">
        <f>IFERROR(__xludf.DUMMYFUNCTION("""COMPUTED_VALUE"""),23031.4)</f>
        <v>23031.4</v>
      </c>
    </row>
    <row r="524">
      <c r="A524" s="5">
        <f>IFERROR(__xludf.DUMMYFUNCTION("""COMPUTED_VALUE"""),45702.64583333333)</f>
        <v>45702.64583</v>
      </c>
      <c r="B524" s="5">
        <f>IFERROR(__xludf.DUMMYFUNCTION("""COMPUTED_VALUE"""),22929.25)</f>
        <v>22929.25</v>
      </c>
    </row>
    <row r="525">
      <c r="A525" s="5">
        <f>IFERROR(__xludf.DUMMYFUNCTION("""COMPUTED_VALUE"""),45705.64583333333)</f>
        <v>45705.64583</v>
      </c>
      <c r="B525" s="5">
        <f>IFERROR(__xludf.DUMMYFUNCTION("""COMPUTED_VALUE"""),22959.5)</f>
        <v>22959.5</v>
      </c>
    </row>
    <row r="526">
      <c r="A526" s="5">
        <f>IFERROR(__xludf.DUMMYFUNCTION("""COMPUTED_VALUE"""),45706.64583333333)</f>
        <v>45706.64583</v>
      </c>
      <c r="B526" s="5">
        <f>IFERROR(__xludf.DUMMYFUNCTION("""COMPUTED_VALUE"""),22945.3)</f>
        <v>22945.3</v>
      </c>
    </row>
    <row r="527">
      <c r="A527" s="5">
        <f>IFERROR(__xludf.DUMMYFUNCTION("""COMPUTED_VALUE"""),45707.64583333333)</f>
        <v>45707.64583</v>
      </c>
      <c r="B527" s="5">
        <f>IFERROR(__xludf.DUMMYFUNCTION("""COMPUTED_VALUE"""),22932.9)</f>
        <v>22932.9</v>
      </c>
    </row>
    <row r="528">
      <c r="A528" s="5">
        <f>IFERROR(__xludf.DUMMYFUNCTION("""COMPUTED_VALUE"""),45708.64583333333)</f>
        <v>45708.64583</v>
      </c>
      <c r="B528" s="5">
        <f>IFERROR(__xludf.DUMMYFUNCTION("""COMPUTED_VALUE"""),22913.15)</f>
        <v>22913.15</v>
      </c>
    </row>
    <row r="529">
      <c r="A529" s="5">
        <f>IFERROR(__xludf.DUMMYFUNCTION("""COMPUTED_VALUE"""),45709.64583333333)</f>
        <v>45709.64583</v>
      </c>
      <c r="B529" s="5">
        <f>IFERROR(__xludf.DUMMYFUNCTION("""COMPUTED_VALUE"""),22795.9)</f>
        <v>22795.9</v>
      </c>
    </row>
    <row r="530">
      <c r="A530" s="5">
        <f>IFERROR(__xludf.DUMMYFUNCTION("""COMPUTED_VALUE"""),45712.64583333333)</f>
        <v>45712.64583</v>
      </c>
      <c r="B530" s="5">
        <f>IFERROR(__xludf.DUMMYFUNCTION("""COMPUTED_VALUE"""),22553.35)</f>
        <v>22553.35</v>
      </c>
    </row>
    <row r="531">
      <c r="A531" s="5">
        <f>IFERROR(__xludf.DUMMYFUNCTION("""COMPUTED_VALUE"""),45713.64583333333)</f>
        <v>45713.64583</v>
      </c>
      <c r="B531" s="5">
        <f>IFERROR(__xludf.DUMMYFUNCTION("""COMPUTED_VALUE"""),22547.55)</f>
        <v>22547.55</v>
      </c>
    </row>
    <row r="532">
      <c r="A532" s="5">
        <f>IFERROR(__xludf.DUMMYFUNCTION("""COMPUTED_VALUE"""),45715.64583333333)</f>
        <v>45715.64583</v>
      </c>
      <c r="B532" s="5">
        <f>IFERROR(__xludf.DUMMYFUNCTION("""COMPUTED_VALUE"""),22545.05)</f>
        <v>22545.05</v>
      </c>
    </row>
    <row r="533">
      <c r="A533" s="5">
        <f>IFERROR(__xludf.DUMMYFUNCTION("""COMPUTED_VALUE"""),45716.64583333333)</f>
        <v>45716.64583</v>
      </c>
      <c r="B533" s="5">
        <f>IFERROR(__xludf.DUMMYFUNCTION("""COMPUTED_VALUE"""),22124.7)</f>
        <v>22124.7</v>
      </c>
    </row>
    <row r="534">
      <c r="A534" s="5">
        <f>IFERROR(__xludf.DUMMYFUNCTION("""COMPUTED_VALUE"""),45719.64583333333)</f>
        <v>45719.64583</v>
      </c>
      <c r="B534" s="5">
        <f>IFERROR(__xludf.DUMMYFUNCTION("""COMPUTED_VALUE"""),22119.3)</f>
        <v>22119.3</v>
      </c>
    </row>
    <row r="535">
      <c r="A535" s="5">
        <f>IFERROR(__xludf.DUMMYFUNCTION("""COMPUTED_VALUE"""),45720.64583333333)</f>
        <v>45720.64583</v>
      </c>
      <c r="B535" s="5">
        <f>IFERROR(__xludf.DUMMYFUNCTION("""COMPUTED_VALUE"""),22082.65)</f>
        <v>22082.65</v>
      </c>
    </row>
    <row r="536">
      <c r="A536" s="5">
        <f>IFERROR(__xludf.DUMMYFUNCTION("""COMPUTED_VALUE"""),45721.64583333333)</f>
        <v>45721.64583</v>
      </c>
      <c r="B536" s="5">
        <f>IFERROR(__xludf.DUMMYFUNCTION("""COMPUTED_VALUE"""),22337.3)</f>
        <v>22337.3</v>
      </c>
    </row>
    <row r="537">
      <c r="A537" s="5">
        <f>IFERROR(__xludf.DUMMYFUNCTION("""COMPUTED_VALUE"""),45722.64583333333)</f>
        <v>45722.64583</v>
      </c>
      <c r="B537" s="5">
        <f>IFERROR(__xludf.DUMMYFUNCTION("""COMPUTED_VALUE"""),22544.7)</f>
        <v>22544.7</v>
      </c>
    </row>
    <row r="538">
      <c r="A538" s="5">
        <f>IFERROR(__xludf.DUMMYFUNCTION("""COMPUTED_VALUE"""),45723.64583333333)</f>
        <v>45723.64583</v>
      </c>
      <c r="B538" s="5">
        <f>IFERROR(__xludf.DUMMYFUNCTION("""COMPUTED_VALUE"""),22552.5)</f>
        <v>22552.5</v>
      </c>
    </row>
    <row r="539">
      <c r="A539" s="5">
        <f>IFERROR(__xludf.DUMMYFUNCTION("""COMPUTED_VALUE"""),45726.64583333333)</f>
        <v>45726.64583</v>
      </c>
      <c r="B539" s="5">
        <f>IFERROR(__xludf.DUMMYFUNCTION("""COMPUTED_VALUE"""),22460.3)</f>
        <v>22460.3</v>
      </c>
    </row>
    <row r="540">
      <c r="A540" s="5">
        <f>IFERROR(__xludf.DUMMYFUNCTION("""COMPUTED_VALUE"""),45727.64583333333)</f>
        <v>45727.64583</v>
      </c>
      <c r="B540" s="5">
        <f>IFERROR(__xludf.DUMMYFUNCTION("""COMPUTED_VALUE"""),22497.9)</f>
        <v>22497.9</v>
      </c>
    </row>
    <row r="541">
      <c r="A541" s="5">
        <f>IFERROR(__xludf.DUMMYFUNCTION("""COMPUTED_VALUE"""),45728.64583333333)</f>
        <v>45728.64583</v>
      </c>
      <c r="B541" s="5">
        <f>IFERROR(__xludf.DUMMYFUNCTION("""COMPUTED_VALUE"""),22470.5)</f>
        <v>22470.5</v>
      </c>
    </row>
    <row r="542">
      <c r="A542" s="5">
        <f>IFERROR(__xludf.DUMMYFUNCTION("""COMPUTED_VALUE"""),45729.64583333333)</f>
        <v>45729.64583</v>
      </c>
      <c r="B542" s="5">
        <f>IFERROR(__xludf.DUMMYFUNCTION("""COMPUTED_VALUE"""),22397.2)</f>
        <v>22397.2</v>
      </c>
    </row>
    <row r="543">
      <c r="A543" s="5">
        <f>IFERROR(__xludf.DUMMYFUNCTION("""COMPUTED_VALUE"""),45733.64583333333)</f>
        <v>45733.64583</v>
      </c>
      <c r="B543" s="5">
        <f>IFERROR(__xludf.DUMMYFUNCTION("""COMPUTED_VALUE"""),22508.75)</f>
        <v>22508.75</v>
      </c>
    </row>
    <row r="544">
      <c r="A544" s="5">
        <f>IFERROR(__xludf.DUMMYFUNCTION("""COMPUTED_VALUE"""),45734.64583333333)</f>
        <v>45734.64583</v>
      </c>
      <c r="B544" s="5">
        <f>IFERROR(__xludf.DUMMYFUNCTION("""COMPUTED_VALUE"""),22834.3)</f>
        <v>22834.3</v>
      </c>
    </row>
    <row r="545">
      <c r="A545" s="5">
        <f>IFERROR(__xludf.DUMMYFUNCTION("""COMPUTED_VALUE"""),45735.64583333333)</f>
        <v>45735.64583</v>
      </c>
      <c r="B545" s="5">
        <f>IFERROR(__xludf.DUMMYFUNCTION("""COMPUTED_VALUE"""),22907.6)</f>
        <v>22907.6</v>
      </c>
    </row>
    <row r="546">
      <c r="A546" s="5">
        <f>IFERROR(__xludf.DUMMYFUNCTION("""COMPUTED_VALUE"""),45736.64583333333)</f>
        <v>45736.64583</v>
      </c>
      <c r="B546" s="5">
        <f>IFERROR(__xludf.DUMMYFUNCTION("""COMPUTED_VALUE"""),23190.65)</f>
        <v>23190.65</v>
      </c>
    </row>
    <row r="547">
      <c r="A547" s="5">
        <f>IFERROR(__xludf.DUMMYFUNCTION("""COMPUTED_VALUE"""),45737.64583333333)</f>
        <v>45737.64583</v>
      </c>
      <c r="B547" s="5">
        <f>IFERROR(__xludf.DUMMYFUNCTION("""COMPUTED_VALUE"""),23350.4)</f>
        <v>23350.4</v>
      </c>
    </row>
    <row r="548">
      <c r="A548" s="5">
        <f>IFERROR(__xludf.DUMMYFUNCTION("""COMPUTED_VALUE"""),45740.64583333333)</f>
        <v>45740.64583</v>
      </c>
      <c r="B548" s="5">
        <f>IFERROR(__xludf.DUMMYFUNCTION("""COMPUTED_VALUE"""),23658.35)</f>
        <v>23658.35</v>
      </c>
    </row>
    <row r="549">
      <c r="A549" s="5">
        <f>IFERROR(__xludf.DUMMYFUNCTION("""COMPUTED_VALUE"""),45741.64583333333)</f>
        <v>45741.64583</v>
      </c>
      <c r="B549" s="5">
        <f>IFERROR(__xludf.DUMMYFUNCTION("""COMPUTED_VALUE"""),23668.65)</f>
        <v>23668.65</v>
      </c>
    </row>
    <row r="550">
      <c r="A550" s="5">
        <f>IFERROR(__xludf.DUMMYFUNCTION("""COMPUTED_VALUE"""),45742.64583333333)</f>
        <v>45742.64583</v>
      </c>
      <c r="B550" s="5">
        <f>IFERROR(__xludf.DUMMYFUNCTION("""COMPUTED_VALUE"""),23486.85)</f>
        <v>23486.85</v>
      </c>
    </row>
    <row r="551">
      <c r="A551" s="5">
        <f>IFERROR(__xludf.DUMMYFUNCTION("""COMPUTED_VALUE"""),45743.64583333333)</f>
        <v>45743.64583</v>
      </c>
      <c r="B551" s="5">
        <f>IFERROR(__xludf.DUMMYFUNCTION("""COMPUTED_VALUE"""),23591.95)</f>
        <v>23591.95</v>
      </c>
    </row>
    <row r="552">
      <c r="A552" s="5">
        <f>IFERROR(__xludf.DUMMYFUNCTION("""COMPUTED_VALUE"""),45744.64583333333)</f>
        <v>45744.64583</v>
      </c>
      <c r="B552" s="5">
        <f>IFERROR(__xludf.DUMMYFUNCTION("""COMPUTED_VALUE"""),23519.35)</f>
        <v>23519.35</v>
      </c>
    </row>
    <row r="553">
      <c r="A553" s="5">
        <f>IFERROR(__xludf.DUMMYFUNCTION("""COMPUTED_VALUE"""),45748.64583333333)</f>
        <v>45748.64583</v>
      </c>
      <c r="B553" s="5">
        <f>IFERROR(__xludf.DUMMYFUNCTION("""COMPUTED_VALUE"""),23165.7)</f>
        <v>23165.7</v>
      </c>
    </row>
    <row r="554">
      <c r="A554" s="5">
        <f>IFERROR(__xludf.DUMMYFUNCTION("""COMPUTED_VALUE"""),45749.64583333333)</f>
        <v>45749.64583</v>
      </c>
      <c r="B554" s="5">
        <f>IFERROR(__xludf.DUMMYFUNCTION("""COMPUTED_VALUE"""),23332.35)</f>
        <v>23332.35</v>
      </c>
    </row>
    <row r="555">
      <c r="A555" s="5">
        <f>IFERROR(__xludf.DUMMYFUNCTION("""COMPUTED_VALUE"""),45750.64583333333)</f>
        <v>45750.64583</v>
      </c>
      <c r="B555" s="5">
        <f>IFERROR(__xludf.DUMMYFUNCTION("""COMPUTED_VALUE"""),23250.1)</f>
        <v>23250.1</v>
      </c>
    </row>
    <row r="556">
      <c r="A556" s="5">
        <f>IFERROR(__xludf.DUMMYFUNCTION("""COMPUTED_VALUE"""),45751.64583333333)</f>
        <v>45751.64583</v>
      </c>
      <c r="B556" s="5">
        <f>IFERROR(__xludf.DUMMYFUNCTION("""COMPUTED_VALUE"""),22904.45)</f>
        <v>22904.45</v>
      </c>
    </row>
    <row r="557">
      <c r="A557" s="5">
        <f>IFERROR(__xludf.DUMMYFUNCTION("""COMPUTED_VALUE"""),45754.64583333333)</f>
        <v>45754.64583</v>
      </c>
      <c r="B557" s="5">
        <f>IFERROR(__xludf.DUMMYFUNCTION("""COMPUTED_VALUE"""),22161.6)</f>
        <v>22161.6</v>
      </c>
    </row>
    <row r="558">
      <c r="A558" s="5">
        <f>IFERROR(__xludf.DUMMYFUNCTION("""COMPUTED_VALUE"""),45755.64583333333)</f>
        <v>45755.64583</v>
      </c>
      <c r="B558" s="5">
        <f>IFERROR(__xludf.DUMMYFUNCTION("""COMPUTED_VALUE"""),22535.85)</f>
        <v>22535.85</v>
      </c>
    </row>
    <row r="559">
      <c r="A559" s="5">
        <f>IFERROR(__xludf.DUMMYFUNCTION("""COMPUTED_VALUE"""),45756.64583333333)</f>
        <v>45756.64583</v>
      </c>
      <c r="B559" s="5">
        <f>IFERROR(__xludf.DUMMYFUNCTION("""COMPUTED_VALUE"""),22399.15)</f>
        <v>22399.15</v>
      </c>
    </row>
    <row r="560">
      <c r="A560" s="5">
        <f>IFERROR(__xludf.DUMMYFUNCTION("""COMPUTED_VALUE"""),45758.64583333333)</f>
        <v>45758.64583</v>
      </c>
      <c r="B560" s="5">
        <f>IFERROR(__xludf.DUMMYFUNCTION("""COMPUTED_VALUE"""),22828.55)</f>
        <v>22828.55</v>
      </c>
    </row>
    <row r="561">
      <c r="A561" s="5">
        <f>IFERROR(__xludf.DUMMYFUNCTION("""COMPUTED_VALUE"""),45762.64583333333)</f>
        <v>45762.64583</v>
      </c>
      <c r="B561" s="5">
        <f>IFERROR(__xludf.DUMMYFUNCTION("""COMPUTED_VALUE"""),23328.55)</f>
        <v>23328.55</v>
      </c>
    </row>
    <row r="562">
      <c r="A562" s="5">
        <f>IFERROR(__xludf.DUMMYFUNCTION("""COMPUTED_VALUE"""),45763.64583333333)</f>
        <v>45763.64583</v>
      </c>
      <c r="B562" s="5">
        <f>IFERROR(__xludf.DUMMYFUNCTION("""COMPUTED_VALUE"""),23437.2)</f>
        <v>23437.2</v>
      </c>
    </row>
    <row r="563">
      <c r="A563" s="5">
        <f>IFERROR(__xludf.DUMMYFUNCTION("""COMPUTED_VALUE"""),45764.64583333333)</f>
        <v>45764.64583</v>
      </c>
      <c r="B563" s="5">
        <f>IFERROR(__xludf.DUMMYFUNCTION("""COMPUTED_VALUE"""),23851.65)</f>
        <v>23851.65</v>
      </c>
    </row>
    <row r="564">
      <c r="A564" s="5">
        <f>IFERROR(__xludf.DUMMYFUNCTION("""COMPUTED_VALUE"""),45768.64583333333)</f>
        <v>45768.64583</v>
      </c>
      <c r="B564" s="5">
        <f>IFERROR(__xludf.DUMMYFUNCTION("""COMPUTED_VALUE"""),24125.55)</f>
        <v>24125.55</v>
      </c>
    </row>
    <row r="565">
      <c r="A565" s="5">
        <f>IFERROR(__xludf.DUMMYFUNCTION("""COMPUTED_VALUE"""),45769.64583333333)</f>
        <v>45769.64583</v>
      </c>
      <c r="B565" s="5">
        <f>IFERROR(__xludf.DUMMYFUNCTION("""COMPUTED_VALUE"""),24167.25)</f>
        <v>24167.25</v>
      </c>
    </row>
    <row r="566">
      <c r="A566" s="5">
        <f>IFERROR(__xludf.DUMMYFUNCTION("""COMPUTED_VALUE"""),45770.64583333333)</f>
        <v>45770.64583</v>
      </c>
      <c r="B566" s="5">
        <f>IFERROR(__xludf.DUMMYFUNCTION("""COMPUTED_VALUE"""),24328.95)</f>
        <v>24328.95</v>
      </c>
    </row>
    <row r="567">
      <c r="A567" s="5">
        <f>IFERROR(__xludf.DUMMYFUNCTION("""COMPUTED_VALUE"""),45771.64583333333)</f>
        <v>45771.64583</v>
      </c>
      <c r="B567" s="5">
        <f>IFERROR(__xludf.DUMMYFUNCTION("""COMPUTED_VALUE"""),24246.7)</f>
        <v>24246.7</v>
      </c>
    </row>
    <row r="568">
      <c r="A568" s="5">
        <f>IFERROR(__xludf.DUMMYFUNCTION("""COMPUTED_VALUE"""),45772.64583333333)</f>
        <v>45772.64583</v>
      </c>
      <c r="B568" s="5">
        <f>IFERROR(__xludf.DUMMYFUNCTION("""COMPUTED_VALUE"""),24039.35)</f>
        <v>24039.35</v>
      </c>
    </row>
    <row r="569">
      <c r="A569" s="5">
        <f>IFERROR(__xludf.DUMMYFUNCTION("""COMPUTED_VALUE"""),45775.64583333333)</f>
        <v>45775.64583</v>
      </c>
      <c r="B569" s="5">
        <f>IFERROR(__xludf.DUMMYFUNCTION("""COMPUTED_VALUE"""),24328.5)</f>
        <v>24328.5</v>
      </c>
    </row>
    <row r="570">
      <c r="A570" s="5">
        <f>IFERROR(__xludf.DUMMYFUNCTION("""COMPUTED_VALUE"""),45776.64583333333)</f>
        <v>45776.64583</v>
      </c>
      <c r="B570" s="5">
        <f>IFERROR(__xludf.DUMMYFUNCTION("""COMPUTED_VALUE"""),24335.95)</f>
        <v>24335.95</v>
      </c>
    </row>
    <row r="571">
      <c r="A571" s="5">
        <f>IFERROR(__xludf.DUMMYFUNCTION("""COMPUTED_VALUE"""),45777.64583333333)</f>
        <v>45777.64583</v>
      </c>
      <c r="B571" s="5">
        <f>IFERROR(__xludf.DUMMYFUNCTION("""COMPUTED_VALUE"""),24334.2)</f>
        <v>24334.2</v>
      </c>
    </row>
    <row r="572">
      <c r="A572" s="5">
        <f>IFERROR(__xludf.DUMMYFUNCTION("""COMPUTED_VALUE"""),45779.64583333333)</f>
        <v>45779.64583</v>
      </c>
      <c r="B572" s="5">
        <f>IFERROR(__xludf.DUMMYFUNCTION("""COMPUTED_VALUE"""),24312.7)</f>
        <v>24312.7</v>
      </c>
    </row>
    <row r="573">
      <c r="A573" s="5">
        <f>IFERROR(__xludf.DUMMYFUNCTION("""COMPUTED_VALUE"""),45782.64583333333)</f>
        <v>45782.64583</v>
      </c>
      <c r="B573" s="5">
        <f>IFERROR(__xludf.DUMMYFUNCTION("""COMPUTED_VALUE"""),24461.15)</f>
        <v>24461.15</v>
      </c>
    </row>
    <row r="574">
      <c r="A574" s="5">
        <f>IFERROR(__xludf.DUMMYFUNCTION("""COMPUTED_VALUE"""),45783.64583333333)</f>
        <v>45783.64583</v>
      </c>
      <c r="B574" s="5">
        <f>IFERROR(__xludf.DUMMYFUNCTION("""COMPUTED_VALUE"""),24379.6)</f>
        <v>24379.6</v>
      </c>
    </row>
    <row r="575">
      <c r="A575" s="5">
        <f>IFERROR(__xludf.DUMMYFUNCTION("""COMPUTED_VALUE"""),45784.64583333333)</f>
        <v>45784.64583</v>
      </c>
      <c r="B575" s="5">
        <f>IFERROR(__xludf.DUMMYFUNCTION("""COMPUTED_VALUE"""),24414.4)</f>
        <v>24414.4</v>
      </c>
    </row>
    <row r="576">
      <c r="A576" s="5">
        <f>IFERROR(__xludf.DUMMYFUNCTION("""COMPUTED_VALUE"""),45785.64583333333)</f>
        <v>45785.64583</v>
      </c>
      <c r="B576" s="5">
        <f>IFERROR(__xludf.DUMMYFUNCTION("""COMPUTED_VALUE"""),24273.8)</f>
        <v>24273.8</v>
      </c>
    </row>
    <row r="577">
      <c r="A577" s="5">
        <f>IFERROR(__xludf.DUMMYFUNCTION("""COMPUTED_VALUE"""),45786.64583333333)</f>
        <v>45786.64583</v>
      </c>
      <c r="B577" s="5">
        <f>IFERROR(__xludf.DUMMYFUNCTION("""COMPUTED_VALUE"""),24008.0)</f>
        <v>24008</v>
      </c>
    </row>
    <row r="578">
      <c r="A578" s="5">
        <f>IFERROR(__xludf.DUMMYFUNCTION("""COMPUTED_VALUE"""),45789.64583333333)</f>
        <v>45789.64583</v>
      </c>
      <c r="B578" s="5">
        <f>IFERROR(__xludf.DUMMYFUNCTION("""COMPUTED_VALUE"""),24924.7)</f>
        <v>24924.7</v>
      </c>
    </row>
    <row r="579">
      <c r="A579" s="5">
        <f>IFERROR(__xludf.DUMMYFUNCTION("""COMPUTED_VALUE"""),45790.64583333333)</f>
        <v>45790.64583</v>
      </c>
      <c r="B579" s="5">
        <f>IFERROR(__xludf.DUMMYFUNCTION("""COMPUTED_VALUE"""),24578.35)</f>
        <v>24578.35</v>
      </c>
    </row>
    <row r="580">
      <c r="A580" s="5">
        <f>IFERROR(__xludf.DUMMYFUNCTION("""COMPUTED_VALUE"""),45791.64583333333)</f>
        <v>45791.64583</v>
      </c>
      <c r="B580" s="5">
        <f>IFERROR(__xludf.DUMMYFUNCTION("""COMPUTED_VALUE"""),24666.9)</f>
        <v>24666.9</v>
      </c>
    </row>
    <row r="581">
      <c r="A581" s="5">
        <f>IFERROR(__xludf.DUMMYFUNCTION("""COMPUTED_VALUE"""),45792.64583333333)</f>
        <v>45792.64583</v>
      </c>
      <c r="B581" s="5">
        <f>IFERROR(__xludf.DUMMYFUNCTION("""COMPUTED_VALUE"""),25062.1)</f>
        <v>25062.1</v>
      </c>
    </row>
    <row r="582">
      <c r="A582" s="5">
        <f>IFERROR(__xludf.DUMMYFUNCTION("""COMPUTED_VALUE"""),45793.64583333333)</f>
        <v>45793.64583</v>
      </c>
      <c r="B582" s="5">
        <f>IFERROR(__xludf.DUMMYFUNCTION("""COMPUTED_VALUE"""),25019.8)</f>
        <v>25019.8</v>
      </c>
    </row>
    <row r="583">
      <c r="A583" s="5">
        <f>IFERROR(__xludf.DUMMYFUNCTION("""COMPUTED_VALUE"""),45796.64583333333)</f>
        <v>45796.64583</v>
      </c>
      <c r="B583" s="5">
        <f>IFERROR(__xludf.DUMMYFUNCTION("""COMPUTED_VALUE"""),24945.45)</f>
        <v>24945.45</v>
      </c>
    </row>
    <row r="584">
      <c r="A584" s="5">
        <f>IFERROR(__xludf.DUMMYFUNCTION("""COMPUTED_VALUE"""),45797.64583333333)</f>
        <v>45797.64583</v>
      </c>
      <c r="B584" s="5">
        <f>IFERROR(__xludf.DUMMYFUNCTION("""COMPUTED_VALUE"""),24683.9)</f>
        <v>24683.9</v>
      </c>
    </row>
    <row r="585">
      <c r="A585" s="5">
        <f>IFERROR(__xludf.DUMMYFUNCTION("""COMPUTED_VALUE"""),45798.64583333333)</f>
        <v>45798.64583</v>
      </c>
      <c r="B585" s="5">
        <f>IFERROR(__xludf.DUMMYFUNCTION("""COMPUTED_VALUE"""),24813.45)</f>
        <v>24813.45</v>
      </c>
    </row>
    <row r="586">
      <c r="A586" s="5">
        <f>IFERROR(__xludf.DUMMYFUNCTION("""COMPUTED_VALUE"""),45799.64583333333)</f>
        <v>45799.64583</v>
      </c>
      <c r="B586" s="5">
        <f>IFERROR(__xludf.DUMMYFUNCTION("""COMPUTED_VALUE"""),24609.7)</f>
        <v>24609.7</v>
      </c>
    </row>
    <row r="587">
      <c r="A587" s="5">
        <f>IFERROR(__xludf.DUMMYFUNCTION("""COMPUTED_VALUE"""),45800.64583333333)</f>
        <v>45800.64583</v>
      </c>
      <c r="B587" s="5">
        <f>IFERROR(__xludf.DUMMYFUNCTION("""COMPUTED_VALUE"""),24853.15)</f>
        <v>24853.15</v>
      </c>
    </row>
    <row r="588">
      <c r="A588" s="5">
        <f>IFERROR(__xludf.DUMMYFUNCTION("""COMPUTED_VALUE"""),45803.64583333333)</f>
        <v>45803.64583</v>
      </c>
      <c r="B588" s="5">
        <f>IFERROR(__xludf.DUMMYFUNCTION("""COMPUTED_VALUE"""),25001.15)</f>
        <v>25001.15</v>
      </c>
    </row>
    <row r="589">
      <c r="A589" s="5">
        <f>IFERROR(__xludf.DUMMYFUNCTION("""COMPUTED_VALUE"""),45804.64583333333)</f>
        <v>45804.64583</v>
      </c>
      <c r="B589" s="5">
        <f>IFERROR(__xludf.DUMMYFUNCTION("""COMPUTED_VALUE"""),24826.2)</f>
        <v>24826.2</v>
      </c>
    </row>
    <row r="590">
      <c r="A590" s="5">
        <f>IFERROR(__xludf.DUMMYFUNCTION("""COMPUTED_VALUE"""),45805.64583333333)</f>
        <v>45805.64583</v>
      </c>
      <c r="B590" s="5">
        <f>IFERROR(__xludf.DUMMYFUNCTION("""COMPUTED_VALUE"""),24752.45)</f>
        <v>24752.45</v>
      </c>
    </row>
    <row r="591">
      <c r="A591" s="5">
        <f>IFERROR(__xludf.DUMMYFUNCTION("""COMPUTED_VALUE"""),45806.64583333333)</f>
        <v>45806.64583</v>
      </c>
      <c r="B591" s="5">
        <f>IFERROR(__xludf.DUMMYFUNCTION("""COMPUTED_VALUE"""),24833.6)</f>
        <v>24833.6</v>
      </c>
    </row>
    <row r="592">
      <c r="A592" s="5">
        <f>IFERROR(__xludf.DUMMYFUNCTION("""COMPUTED_VALUE"""),45807.64583333333)</f>
        <v>45807.64583</v>
      </c>
      <c r="B592" s="5">
        <f>IFERROR(__xludf.DUMMYFUNCTION("""COMPUTED_VALUE"""),24750.7)</f>
        <v>24750.7</v>
      </c>
    </row>
    <row r="593">
      <c r="A593" s="5">
        <f>IFERROR(__xludf.DUMMYFUNCTION("""COMPUTED_VALUE"""),45810.64583333333)</f>
        <v>45810.64583</v>
      </c>
      <c r="B593" s="5">
        <f>IFERROR(__xludf.DUMMYFUNCTION("""COMPUTED_VALUE"""),24716.6)</f>
        <v>24716.6</v>
      </c>
    </row>
    <row r="594">
      <c r="A594" s="5">
        <f>IFERROR(__xludf.DUMMYFUNCTION("""COMPUTED_VALUE"""),45811.64583333333)</f>
        <v>45811.64583</v>
      </c>
      <c r="B594" s="5">
        <f>IFERROR(__xludf.DUMMYFUNCTION("""COMPUTED_VALUE"""),24542.5)</f>
        <v>24542.5</v>
      </c>
    </row>
    <row r="595">
      <c r="A595" s="5">
        <f>IFERROR(__xludf.DUMMYFUNCTION("""COMPUTED_VALUE"""),45812.64583333333)</f>
        <v>45812.64583</v>
      </c>
      <c r="B595" s="5">
        <f>IFERROR(__xludf.DUMMYFUNCTION("""COMPUTED_VALUE"""),24620.2)</f>
        <v>24620.2</v>
      </c>
    </row>
    <row r="596">
      <c r="A596" s="5">
        <f>IFERROR(__xludf.DUMMYFUNCTION("""COMPUTED_VALUE"""),45813.64583333333)</f>
        <v>45813.64583</v>
      </c>
      <c r="B596" s="5">
        <f>IFERROR(__xludf.DUMMYFUNCTION("""COMPUTED_VALUE"""),24750.9)</f>
        <v>24750.9</v>
      </c>
    </row>
    <row r="597">
      <c r="A597" s="5">
        <f>IFERROR(__xludf.DUMMYFUNCTION("""COMPUTED_VALUE"""),45814.64583333333)</f>
        <v>45814.64583</v>
      </c>
      <c r="B597" s="5">
        <f>IFERROR(__xludf.DUMMYFUNCTION("""COMPUTED_VALUE"""),25003.05)</f>
        <v>25003.05</v>
      </c>
    </row>
    <row r="598">
      <c r="A598" s="5">
        <f>IFERROR(__xludf.DUMMYFUNCTION("""COMPUTED_VALUE"""),45817.64583333333)</f>
        <v>45817.64583</v>
      </c>
      <c r="B598" s="5">
        <f>IFERROR(__xludf.DUMMYFUNCTION("""COMPUTED_VALUE"""),25103.2)</f>
        <v>25103.2</v>
      </c>
    </row>
    <row r="599">
      <c r="A599" s="5">
        <f>IFERROR(__xludf.DUMMYFUNCTION("""COMPUTED_VALUE"""),45818.64583333333)</f>
        <v>45818.64583</v>
      </c>
      <c r="B599" s="5">
        <f>IFERROR(__xludf.DUMMYFUNCTION("""COMPUTED_VALUE"""),25104.25)</f>
        <v>25104.25</v>
      </c>
    </row>
    <row r="600">
      <c r="A600" s="5">
        <f>IFERROR(__xludf.DUMMYFUNCTION("""COMPUTED_VALUE"""),45819.64583333333)</f>
        <v>45819.64583</v>
      </c>
      <c r="B600" s="5">
        <f>IFERROR(__xludf.DUMMYFUNCTION("""COMPUTED_VALUE"""),25141.4)</f>
        <v>25141.4</v>
      </c>
    </row>
    <row r="601">
      <c r="A601" s="5">
        <f>IFERROR(__xludf.DUMMYFUNCTION("""COMPUTED_VALUE"""),45820.64583333333)</f>
        <v>45820.64583</v>
      </c>
      <c r="B601" s="5">
        <f>IFERROR(__xludf.DUMMYFUNCTION("""COMPUTED_VALUE"""),24888.2)</f>
        <v>24888.2</v>
      </c>
    </row>
    <row r="602">
      <c r="A602" s="5">
        <f>IFERROR(__xludf.DUMMYFUNCTION("""COMPUTED_VALUE"""),45821.64583333333)</f>
        <v>45821.64583</v>
      </c>
      <c r="B602" s="5">
        <f>IFERROR(__xludf.DUMMYFUNCTION("""COMPUTED_VALUE"""),24718.6)</f>
        <v>24718.6</v>
      </c>
    </row>
    <row r="603">
      <c r="A603" s="5">
        <f>IFERROR(__xludf.DUMMYFUNCTION("""COMPUTED_VALUE"""),45824.64583333333)</f>
        <v>45824.64583</v>
      </c>
      <c r="B603" s="5">
        <f>IFERROR(__xludf.DUMMYFUNCTION("""COMPUTED_VALUE"""),24946.5)</f>
        <v>24946.5</v>
      </c>
    </row>
    <row r="604">
      <c r="A604" s="5">
        <f>IFERROR(__xludf.DUMMYFUNCTION("""COMPUTED_VALUE"""),45825.64583333333)</f>
        <v>45825.64583</v>
      </c>
      <c r="B604" s="5">
        <f>IFERROR(__xludf.DUMMYFUNCTION("""COMPUTED_VALUE"""),24853.4)</f>
        <v>24853.4</v>
      </c>
    </row>
    <row r="605">
      <c r="A605" s="5">
        <f>IFERROR(__xludf.DUMMYFUNCTION("""COMPUTED_VALUE"""),45826.64583333333)</f>
        <v>45826.64583</v>
      </c>
      <c r="B605" s="5">
        <f>IFERROR(__xludf.DUMMYFUNCTION("""COMPUTED_VALUE"""),24812.05)</f>
        <v>24812.05</v>
      </c>
    </row>
    <row r="606">
      <c r="A606" s="5">
        <f>IFERROR(__xludf.DUMMYFUNCTION("""COMPUTED_VALUE"""),45827.64583333333)</f>
        <v>45827.64583</v>
      </c>
      <c r="B606" s="5">
        <f>IFERROR(__xludf.DUMMYFUNCTION("""COMPUTED_VALUE"""),24793.25)</f>
        <v>24793.25</v>
      </c>
    </row>
    <row r="607">
      <c r="A607" s="5">
        <f>IFERROR(__xludf.DUMMYFUNCTION("""COMPUTED_VALUE"""),45828.64583333333)</f>
        <v>45828.64583</v>
      </c>
      <c r="B607" s="5">
        <f>IFERROR(__xludf.DUMMYFUNCTION("""COMPUTED_VALUE"""),25112.4)</f>
        <v>25112.4</v>
      </c>
    </row>
    <row r="608">
      <c r="A608" s="5">
        <f>IFERROR(__xludf.DUMMYFUNCTION("""COMPUTED_VALUE"""),45831.64583333333)</f>
        <v>45831.64583</v>
      </c>
      <c r="B608" s="5">
        <f>IFERROR(__xludf.DUMMYFUNCTION("""COMPUTED_VALUE"""),24971.9)</f>
        <v>24971.9</v>
      </c>
    </row>
    <row r="609">
      <c r="A609" s="5">
        <f>IFERROR(__xludf.DUMMYFUNCTION("""COMPUTED_VALUE"""),45832.64583333333)</f>
        <v>45832.64583</v>
      </c>
      <c r="B609" s="5">
        <f>IFERROR(__xludf.DUMMYFUNCTION("""COMPUTED_VALUE"""),25044.35)</f>
        <v>25044.35</v>
      </c>
    </row>
    <row r="610">
      <c r="A610" s="5">
        <f>IFERROR(__xludf.DUMMYFUNCTION("""COMPUTED_VALUE"""),45833.64583333333)</f>
        <v>45833.64583</v>
      </c>
      <c r="B610" s="5">
        <f>IFERROR(__xludf.DUMMYFUNCTION("""COMPUTED_VALUE"""),25244.75)</f>
        <v>25244.75</v>
      </c>
    </row>
    <row r="611">
      <c r="A611" s="5">
        <f>IFERROR(__xludf.DUMMYFUNCTION("""COMPUTED_VALUE"""),45834.64583333333)</f>
        <v>45834.64583</v>
      </c>
      <c r="B611" s="5">
        <f>IFERROR(__xludf.DUMMYFUNCTION("""COMPUTED_VALUE"""),25549.0)</f>
        <v>25549</v>
      </c>
    </row>
    <row r="612">
      <c r="A612" s="5">
        <f>IFERROR(__xludf.DUMMYFUNCTION("""COMPUTED_VALUE"""),45835.64583333333)</f>
        <v>45835.64583</v>
      </c>
      <c r="B612" s="5">
        <f>IFERROR(__xludf.DUMMYFUNCTION("""COMPUTED_VALUE"""),25637.8)</f>
        <v>25637.8</v>
      </c>
    </row>
    <row r="613">
      <c r="A613" s="5">
        <f>IFERROR(__xludf.DUMMYFUNCTION("""COMPUTED_VALUE"""),45838.64583333333)</f>
        <v>45838.64583</v>
      </c>
      <c r="B613" s="5">
        <f>IFERROR(__xludf.DUMMYFUNCTION("""COMPUTED_VALUE"""),25517.05)</f>
        <v>25517.05</v>
      </c>
    </row>
    <row r="614">
      <c r="A614" s="5">
        <f>IFERROR(__xludf.DUMMYFUNCTION("""COMPUTED_VALUE"""),45839.64583333333)</f>
        <v>45839.64583</v>
      </c>
      <c r="B614" s="5">
        <f>IFERROR(__xludf.DUMMYFUNCTION("""COMPUTED_VALUE"""),25541.8)</f>
        <v>25541.8</v>
      </c>
    </row>
    <row r="615">
      <c r="A615" s="5">
        <f>IFERROR(__xludf.DUMMYFUNCTION("""COMPUTED_VALUE"""),45840.64583333333)</f>
        <v>45840.64583</v>
      </c>
      <c r="B615" s="5">
        <f>IFERROR(__xludf.DUMMYFUNCTION("""COMPUTED_VALUE"""),25453.4)</f>
        <v>25453.4</v>
      </c>
    </row>
    <row r="616">
      <c r="A616" s="5">
        <f>IFERROR(__xludf.DUMMYFUNCTION("""COMPUTED_VALUE"""),45841.64583333333)</f>
        <v>45841.64583</v>
      </c>
      <c r="B616" s="5">
        <f>IFERROR(__xludf.DUMMYFUNCTION("""COMPUTED_VALUE"""),25405.3)</f>
        <v>25405.3</v>
      </c>
    </row>
    <row r="617">
      <c r="A617" s="5">
        <f>IFERROR(__xludf.DUMMYFUNCTION("""COMPUTED_VALUE"""),45842.64583333333)</f>
        <v>45842.64583</v>
      </c>
      <c r="B617" s="5">
        <f>IFERROR(__xludf.DUMMYFUNCTION("""COMPUTED_VALUE"""),25461.0)</f>
        <v>25461</v>
      </c>
    </row>
    <row r="618">
      <c r="A618" s="5">
        <f>IFERROR(__xludf.DUMMYFUNCTION("""COMPUTED_VALUE"""),45845.64583333333)</f>
        <v>45845.64583</v>
      </c>
      <c r="B618" s="5">
        <f>IFERROR(__xludf.DUMMYFUNCTION("""COMPUTED_VALUE"""),25461.3)</f>
        <v>25461.3</v>
      </c>
    </row>
    <row r="619">
      <c r="A619" s="5">
        <f>IFERROR(__xludf.DUMMYFUNCTION("""COMPUTED_VALUE"""),45846.64583333333)</f>
        <v>45846.64583</v>
      </c>
      <c r="B619" s="5">
        <f>IFERROR(__xludf.DUMMYFUNCTION("""COMPUTED_VALUE"""),25522.5)</f>
        <v>25522.5</v>
      </c>
    </row>
    <row r="620">
      <c r="A620" s="5">
        <f>IFERROR(__xludf.DUMMYFUNCTION("""COMPUTED_VALUE"""),45847.64583333333)</f>
        <v>45847.64583</v>
      </c>
      <c r="B620" s="5">
        <f>IFERROR(__xludf.DUMMYFUNCTION("""COMPUTED_VALUE"""),25476.1)</f>
        <v>25476.1</v>
      </c>
    </row>
    <row r="621">
      <c r="A621" s="5">
        <f>IFERROR(__xludf.DUMMYFUNCTION("""COMPUTED_VALUE"""),45848.64583333333)</f>
        <v>45848.64583</v>
      </c>
      <c r="B621" s="5">
        <f>IFERROR(__xludf.DUMMYFUNCTION("""COMPUTED_VALUE"""),25355.25)</f>
        <v>25355.25</v>
      </c>
    </row>
    <row r="622">
      <c r="A622" s="5">
        <f>IFERROR(__xludf.DUMMYFUNCTION("""COMPUTED_VALUE"""),45849.64583333333)</f>
        <v>45849.64583</v>
      </c>
      <c r="B622" s="5">
        <f>IFERROR(__xludf.DUMMYFUNCTION("""COMPUTED_VALUE"""),25149.85)</f>
        <v>25149.85</v>
      </c>
    </row>
    <row r="623">
      <c r="A623" s="5">
        <f>IFERROR(__xludf.DUMMYFUNCTION("""COMPUTED_VALUE"""),45852.64583333333)</f>
        <v>45852.64583</v>
      </c>
      <c r="B623" s="5">
        <f>IFERROR(__xludf.DUMMYFUNCTION("""COMPUTED_VALUE"""),25082.3)</f>
        <v>25082.3</v>
      </c>
    </row>
    <row r="624">
      <c r="A624" s="5">
        <f>IFERROR(__xludf.DUMMYFUNCTION("""COMPUTED_VALUE"""),45853.64583333333)</f>
        <v>45853.64583</v>
      </c>
      <c r="B624" s="5">
        <f>IFERROR(__xludf.DUMMYFUNCTION("""COMPUTED_VALUE"""),25195.8)</f>
        <v>25195.8</v>
      </c>
    </row>
    <row r="625">
      <c r="A625" s="5">
        <f>IFERROR(__xludf.DUMMYFUNCTION("""COMPUTED_VALUE"""),45854.64583333333)</f>
        <v>45854.64583</v>
      </c>
      <c r="B625" s="5">
        <f>IFERROR(__xludf.DUMMYFUNCTION("""COMPUTED_VALUE"""),25212.05)</f>
        <v>25212.05</v>
      </c>
    </row>
    <row r="626">
      <c r="A626" s="5">
        <f>IFERROR(__xludf.DUMMYFUNCTION("""COMPUTED_VALUE"""),45855.64583333333)</f>
        <v>45855.64583</v>
      </c>
      <c r="B626" s="5">
        <f>IFERROR(__xludf.DUMMYFUNCTION("""COMPUTED_VALUE"""),25111.45)</f>
        <v>25111.45</v>
      </c>
    </row>
    <row r="627">
      <c r="A627" s="5">
        <f>IFERROR(__xludf.DUMMYFUNCTION("""COMPUTED_VALUE"""),45856.64583333333)</f>
        <v>45856.64583</v>
      </c>
      <c r="B627" s="5">
        <f>IFERROR(__xludf.DUMMYFUNCTION("""COMPUTED_VALUE"""),24968.4)</f>
        <v>24968.4</v>
      </c>
    </row>
    <row r="628">
      <c r="A628" s="5">
        <f>IFERROR(__xludf.DUMMYFUNCTION("""COMPUTED_VALUE"""),45859.64583333333)</f>
        <v>45859.64583</v>
      </c>
      <c r="B628" s="5">
        <f>IFERROR(__xludf.DUMMYFUNCTION("""COMPUTED_VALUE"""),25090.7)</f>
        <v>25090.7</v>
      </c>
    </row>
    <row r="629">
      <c r="A629" s="5">
        <f>IFERROR(__xludf.DUMMYFUNCTION("""COMPUTED_VALUE"""),45860.64583333333)</f>
        <v>45860.64583</v>
      </c>
      <c r="B629" s="5">
        <f>IFERROR(__xludf.DUMMYFUNCTION("""COMPUTED_VALUE"""),25060.9)</f>
        <v>25060.9</v>
      </c>
    </row>
    <row r="630">
      <c r="A630" s="5">
        <f>IFERROR(__xludf.DUMMYFUNCTION("""COMPUTED_VALUE"""),45861.64583333333)</f>
        <v>45861.64583</v>
      </c>
      <c r="B630" s="5">
        <f>IFERROR(__xludf.DUMMYFUNCTION("""COMPUTED_VALUE"""),25219.9)</f>
        <v>25219.9</v>
      </c>
    </row>
    <row r="631">
      <c r="A631" s="5">
        <f>IFERROR(__xludf.DUMMYFUNCTION("""COMPUTED_VALUE"""),45862.64583333333)</f>
        <v>45862.64583</v>
      </c>
      <c r="B631" s="5">
        <f>IFERROR(__xludf.DUMMYFUNCTION("""COMPUTED_VALUE"""),25062.1)</f>
        <v>25062.1</v>
      </c>
    </row>
    <row r="632">
      <c r="A632" s="5">
        <f>IFERROR(__xludf.DUMMYFUNCTION("""COMPUTED_VALUE"""),45863.64583333333)</f>
        <v>45863.64583</v>
      </c>
      <c r="B632" s="5">
        <f>IFERROR(__xludf.DUMMYFUNCTION("""COMPUTED_VALUE"""),24837.0)</f>
        <v>24837</v>
      </c>
    </row>
    <row r="633">
      <c r="A633" s="5">
        <f>IFERROR(__xludf.DUMMYFUNCTION("""COMPUTED_VALUE"""),45866.64583333333)</f>
        <v>45866.64583</v>
      </c>
      <c r="B633" s="5">
        <f>IFERROR(__xludf.DUMMYFUNCTION("""COMPUTED_VALUE"""),24680.9)</f>
        <v>24680.9</v>
      </c>
    </row>
    <row r="634">
      <c r="A634" s="5">
        <f>IFERROR(__xludf.DUMMYFUNCTION("""COMPUTED_VALUE"""),45867.64583333333)</f>
        <v>45867.64583</v>
      </c>
      <c r="B634" s="5">
        <f>IFERROR(__xludf.DUMMYFUNCTION("""COMPUTED_VALUE"""),24821.1)</f>
        <v>24821.1</v>
      </c>
    </row>
    <row r="635">
      <c r="A635" s="5">
        <f>IFERROR(__xludf.DUMMYFUNCTION("""COMPUTED_VALUE"""),45868.64583333333)</f>
        <v>45868.64583</v>
      </c>
      <c r="B635" s="5">
        <f>IFERROR(__xludf.DUMMYFUNCTION("""COMPUTED_VALUE"""),24855.05)</f>
        <v>24855.05</v>
      </c>
    </row>
    <row r="636">
      <c r="A636" s="5">
        <f>IFERROR(__xludf.DUMMYFUNCTION("""COMPUTED_VALUE"""),45869.64583333333)</f>
        <v>45869.64583</v>
      </c>
      <c r="B636" s="5">
        <f>IFERROR(__xludf.DUMMYFUNCTION("""COMPUTED_VALUE"""),24768.35)</f>
        <v>24768.35</v>
      </c>
    </row>
    <row r="637">
      <c r="A637" s="5">
        <f>IFERROR(__xludf.DUMMYFUNCTION("""COMPUTED_VALUE"""),45870.64583333333)</f>
        <v>45870.64583</v>
      </c>
      <c r="B637" s="5">
        <f>IFERROR(__xludf.DUMMYFUNCTION("""COMPUTED_VALUE"""),24565.35)</f>
        <v>24565.35</v>
      </c>
    </row>
    <row r="638">
      <c r="A638" s="5">
        <f>IFERROR(__xludf.DUMMYFUNCTION("""COMPUTED_VALUE"""),45873.64583333333)</f>
        <v>45873.64583</v>
      </c>
      <c r="B638" s="5">
        <f>IFERROR(__xludf.DUMMYFUNCTION("""COMPUTED_VALUE"""),24722.75)</f>
        <v>24722.75</v>
      </c>
    </row>
    <row r="639">
      <c r="A639" s="5">
        <f>IFERROR(__xludf.DUMMYFUNCTION("""COMPUTED_VALUE"""),45874.64583333333)</f>
        <v>45874.64583</v>
      </c>
      <c r="B639" s="5">
        <f>IFERROR(__xludf.DUMMYFUNCTION("""COMPUTED_VALUE"""),24649.55)</f>
        <v>24649.55</v>
      </c>
    </row>
    <row r="640">
      <c r="A640" s="5">
        <f>IFERROR(__xludf.DUMMYFUNCTION("""COMPUTED_VALUE"""),45875.64583333333)</f>
        <v>45875.64583</v>
      </c>
      <c r="B640" s="5">
        <f>IFERROR(__xludf.DUMMYFUNCTION("""COMPUTED_VALUE"""),24574.2)</f>
        <v>24574.2</v>
      </c>
    </row>
    <row r="641">
      <c r="A641" s="5">
        <f>IFERROR(__xludf.DUMMYFUNCTION("""COMPUTED_VALUE"""),45876.64583333333)</f>
        <v>45876.64583</v>
      </c>
      <c r="B641" s="5">
        <f>IFERROR(__xludf.DUMMYFUNCTION("""COMPUTED_VALUE"""),24596.15)</f>
        <v>24596.15</v>
      </c>
    </row>
    <row r="642">
      <c r="A642" s="5">
        <f>IFERROR(__xludf.DUMMYFUNCTION("""COMPUTED_VALUE"""),45877.64583333333)</f>
        <v>45877.64583</v>
      </c>
      <c r="B642" s="5">
        <f>IFERROR(__xludf.DUMMYFUNCTION("""COMPUTED_VALUE"""),24363.3)</f>
        <v>24363.3</v>
      </c>
    </row>
    <row r="643">
      <c r="A643" s="5">
        <f>IFERROR(__xludf.DUMMYFUNCTION("""COMPUTED_VALUE"""),45880.64583333333)</f>
        <v>45880.64583</v>
      </c>
      <c r="B643" s="5">
        <f>IFERROR(__xludf.DUMMYFUNCTION("""COMPUTED_VALUE"""),24585.05)</f>
        <v>24585.05</v>
      </c>
    </row>
    <row r="644">
      <c r="A644" s="5">
        <f>IFERROR(__xludf.DUMMYFUNCTION("""COMPUTED_VALUE"""),45881.64583333333)</f>
        <v>45881.64583</v>
      </c>
      <c r="B644" s="5">
        <f>IFERROR(__xludf.DUMMYFUNCTION("""COMPUTED_VALUE"""),24487.4)</f>
        <v>24487.4</v>
      </c>
    </row>
    <row r="645">
      <c r="A645" s="5">
        <f>IFERROR(__xludf.DUMMYFUNCTION("""COMPUTED_VALUE"""),45882.64583333333)</f>
        <v>45882.64583</v>
      </c>
      <c r="B645" s="5">
        <f>IFERROR(__xludf.DUMMYFUNCTION("""COMPUTED_VALUE"""),24619.35)</f>
        <v>24619.35</v>
      </c>
    </row>
    <row r="646">
      <c r="A646" s="5">
        <f>IFERROR(__xludf.DUMMYFUNCTION("""COMPUTED_VALUE"""),45883.64583333333)</f>
        <v>45883.64583</v>
      </c>
      <c r="B646" s="5">
        <f>IFERROR(__xludf.DUMMYFUNCTION("""COMPUTED_VALUE"""),24631.3)</f>
        <v>24631.3</v>
      </c>
    </row>
    <row r="647">
      <c r="A647" s="5">
        <f>IFERROR(__xludf.DUMMYFUNCTION("""COMPUTED_VALUE"""),45887.64583333333)</f>
        <v>45887.64583</v>
      </c>
      <c r="B647" s="5">
        <f>IFERROR(__xludf.DUMMYFUNCTION("""COMPUTED_VALUE"""),24876.95)</f>
        <v>24876.95</v>
      </c>
    </row>
    <row r="648">
      <c r="A648" s="5">
        <f>IFERROR(__xludf.DUMMYFUNCTION("""COMPUTED_VALUE"""),45888.64583333333)</f>
        <v>45888.64583</v>
      </c>
      <c r="B648" s="5">
        <f>IFERROR(__xludf.DUMMYFUNCTION("""COMPUTED_VALUE"""),24980.65)</f>
        <v>24980.65</v>
      </c>
    </row>
    <row r="649">
      <c r="A649" s="5">
        <f>IFERROR(__xludf.DUMMYFUNCTION("""COMPUTED_VALUE"""),45889.64583333333)</f>
        <v>45889.64583</v>
      </c>
      <c r="B649" s="5">
        <f>IFERROR(__xludf.DUMMYFUNCTION("""COMPUTED_VALUE"""),25050.55)</f>
        <v>25050.55</v>
      </c>
    </row>
    <row r="650">
      <c r="A650" s="5">
        <f>IFERROR(__xludf.DUMMYFUNCTION("""COMPUTED_VALUE"""),45890.64583333333)</f>
        <v>45890.64583</v>
      </c>
      <c r="B650" s="5">
        <f>IFERROR(__xludf.DUMMYFUNCTION("""COMPUTED_VALUE"""),25083.75)</f>
        <v>25083.75</v>
      </c>
    </row>
    <row r="651">
      <c r="A651" s="5">
        <f>IFERROR(__xludf.DUMMYFUNCTION("""COMPUTED_VALUE"""),45891.64583333333)</f>
        <v>45891.64583</v>
      </c>
      <c r="B651" s="5">
        <f>IFERROR(__xludf.DUMMYFUNCTION("""COMPUTED_VALUE"""),24870.1)</f>
        <v>24870.1</v>
      </c>
    </row>
    <row r="652">
      <c r="A652" s="5">
        <f>IFERROR(__xludf.DUMMYFUNCTION("""COMPUTED_VALUE"""),45894.64583333333)</f>
        <v>45894.64583</v>
      </c>
      <c r="B652" s="5">
        <f>IFERROR(__xludf.DUMMYFUNCTION("""COMPUTED_VALUE"""),24967.75)</f>
        <v>24967.75</v>
      </c>
    </row>
    <row r="653">
      <c r="A653" s="5">
        <f>IFERROR(__xludf.DUMMYFUNCTION("""COMPUTED_VALUE"""),45895.64583333333)</f>
        <v>45895.64583</v>
      </c>
      <c r="B653" s="5">
        <f>IFERROR(__xludf.DUMMYFUNCTION("""COMPUTED_VALUE"""),24712.05)</f>
        <v>24712.05</v>
      </c>
    </row>
    <row r="654">
      <c r="A654" s="5">
        <f>IFERROR(__xludf.DUMMYFUNCTION("""COMPUTED_VALUE"""),45897.64583333333)</f>
        <v>45897.64583</v>
      </c>
      <c r="B654" s="5">
        <f>IFERROR(__xludf.DUMMYFUNCTION("""COMPUTED_VALUE"""),24500.9)</f>
        <v>24500.9</v>
      </c>
    </row>
    <row r="655">
      <c r="A655" s="5">
        <f>IFERROR(__xludf.DUMMYFUNCTION("""COMPUTED_VALUE"""),45898.64583333333)</f>
        <v>45898.64583</v>
      </c>
      <c r="B655" s="5">
        <f>IFERROR(__xludf.DUMMYFUNCTION("""COMPUTED_VALUE"""),24426.85)</f>
        <v>24426.85</v>
      </c>
    </row>
    <row r="656">
      <c r="A656" s="5">
        <f>IFERROR(__xludf.DUMMYFUNCTION("""COMPUTED_VALUE"""),45901.64583333333)</f>
        <v>45901.64583</v>
      </c>
      <c r="B656" s="5">
        <f>IFERROR(__xludf.DUMMYFUNCTION("""COMPUTED_VALUE"""),24625.05)</f>
        <v>24625.05</v>
      </c>
    </row>
    <row r="657">
      <c r="A657" s="5">
        <f>IFERROR(__xludf.DUMMYFUNCTION("""COMPUTED_VALUE"""),45902.64583333333)</f>
        <v>45902.64583</v>
      </c>
      <c r="B657" s="5">
        <f>IFERROR(__xludf.DUMMYFUNCTION("""COMPUTED_VALUE"""),24579.6)</f>
        <v>24579.6</v>
      </c>
    </row>
    <row r="658">
      <c r="A658" s="5">
        <f>IFERROR(__xludf.DUMMYFUNCTION("""COMPUTED_VALUE"""),45903.64583333333)</f>
        <v>45903.64583</v>
      </c>
      <c r="B658" s="5">
        <f>IFERROR(__xludf.DUMMYFUNCTION("""COMPUTED_VALUE"""),24715.05)</f>
        <v>24715.05</v>
      </c>
    </row>
    <row r="659">
      <c r="A659" s="5">
        <f>IFERROR(__xludf.DUMMYFUNCTION("""COMPUTED_VALUE"""),45904.64583333333)</f>
        <v>45904.64583</v>
      </c>
      <c r="B659" s="5">
        <f>IFERROR(__xludf.DUMMYFUNCTION("""COMPUTED_VALUE"""),24734.3)</f>
        <v>24734.3</v>
      </c>
    </row>
    <row r="660">
      <c r="A660" s="5">
        <f>IFERROR(__xludf.DUMMYFUNCTION("""COMPUTED_VALUE"""),45905.64583333333)</f>
        <v>45905.64583</v>
      </c>
      <c r="B660" s="5">
        <f>IFERROR(__xludf.DUMMYFUNCTION("""COMPUTED_VALUE"""),24741.0)</f>
        <v>24741</v>
      </c>
    </row>
    <row r="661">
      <c r="A661" s="5">
        <f>IFERROR(__xludf.DUMMYFUNCTION("""COMPUTED_VALUE"""),45909.64583333333)</f>
        <v>45909.64583</v>
      </c>
      <c r="B661" s="5">
        <f>IFERROR(__xludf.DUMMYFUNCTION("""COMPUTED_VALUE"""),24868.6)</f>
        <v>24868.6</v>
      </c>
    </row>
    <row r="662">
      <c r="A662" s="5">
        <f>IFERROR(__xludf.DUMMYFUNCTION("""COMPUTED_VALUE"""),45910.64583333333)</f>
        <v>45910.64583</v>
      </c>
      <c r="B662" s="5">
        <f>IFERROR(__xludf.DUMMYFUNCTION("""COMPUTED_VALUE"""),24973.1)</f>
        <v>24973.1</v>
      </c>
    </row>
    <row r="663">
      <c r="A663" s="5">
        <f>IFERROR(__xludf.DUMMYFUNCTION("""COMPUTED_VALUE"""),45911.64583333333)</f>
        <v>45911.64583</v>
      </c>
      <c r="B663" s="5">
        <f>IFERROR(__xludf.DUMMYFUNCTION("""COMPUTED_VALUE"""),25005.5)</f>
        <v>25005.5</v>
      </c>
    </row>
    <row r="664">
      <c r="A664" s="5">
        <f>IFERROR(__xludf.DUMMYFUNCTION("""COMPUTED_VALUE"""),45912.64583333333)</f>
        <v>45912.64583</v>
      </c>
      <c r="B664" s="5">
        <f>IFERROR(__xludf.DUMMYFUNCTION("""COMPUTED_VALUE"""),25114.0)</f>
        <v>25114</v>
      </c>
    </row>
    <row r="665">
      <c r="A665" s="5">
        <f>IFERROR(__xludf.DUMMYFUNCTION("""COMPUTED_VALUE"""),45915.64583333333)</f>
        <v>45915.64583</v>
      </c>
      <c r="B665" s="5">
        <f>IFERROR(__xludf.DUMMYFUNCTION("""COMPUTED_VALUE"""),25069.2)</f>
        <v>25069.2</v>
      </c>
    </row>
    <row r="666">
      <c r="A666" s="5">
        <f>IFERROR(__xludf.DUMMYFUNCTION("""COMPUTED_VALUE"""),45916.64583333333)</f>
        <v>45916.64583</v>
      </c>
      <c r="B666" s="5">
        <f>IFERROR(__xludf.DUMMYFUNCTION("""COMPUTED_VALUE"""),25239.1)</f>
        <v>25239.1</v>
      </c>
    </row>
    <row r="667">
      <c r="A667" s="5">
        <f>IFERROR(__xludf.DUMMYFUNCTION("""COMPUTED_VALUE"""),45917.64583333333)</f>
        <v>45917.64583</v>
      </c>
      <c r="B667" s="5">
        <f>IFERROR(__xludf.DUMMYFUNCTION("""COMPUTED_VALUE"""),25330.25)</f>
        <v>25330.25</v>
      </c>
    </row>
    <row r="668">
      <c r="A668" s="5">
        <f>IFERROR(__xludf.DUMMYFUNCTION("""COMPUTED_VALUE"""),45918.64583333333)</f>
        <v>45918.64583</v>
      </c>
      <c r="B668" s="5">
        <f>IFERROR(__xludf.DUMMYFUNCTION("""COMPUTED_VALUE"""),25423.6)</f>
        <v>25423.6</v>
      </c>
    </row>
    <row r="669">
      <c r="A669" s="5">
        <f>IFERROR(__xludf.DUMMYFUNCTION("""COMPUTED_VALUE"""),45919.64583333333)</f>
        <v>45919.64583</v>
      </c>
      <c r="B669" s="5">
        <f>IFERROR(__xludf.DUMMYFUNCTION("""COMPUTED_VALUE"""),25327.05)</f>
        <v>25327.05</v>
      </c>
    </row>
    <row r="670">
      <c r="A670" s="5">
        <f>IFERROR(__xludf.DUMMYFUNCTION("""COMPUTED_VALUE"""),45922.64583333333)</f>
        <v>45922.64583</v>
      </c>
      <c r="B670" s="5">
        <f>IFERROR(__xludf.DUMMYFUNCTION("""COMPUTED_VALUE"""),25202.35)</f>
        <v>25202.35</v>
      </c>
    </row>
    <row r="671">
      <c r="A671" s="5">
        <f>IFERROR(__xludf.DUMMYFUNCTION("""COMPUTED_VALUE"""),45923.64583333333)</f>
        <v>45923.64583</v>
      </c>
      <c r="B671" s="5">
        <f>IFERROR(__xludf.DUMMYFUNCTION("""COMPUTED_VALUE"""),25169.5)</f>
        <v>25169.5</v>
      </c>
    </row>
    <row r="672">
      <c r="A672" s="5">
        <f>IFERROR(__xludf.DUMMYFUNCTION("""COMPUTED_VALUE"""),45924.64583333333)</f>
        <v>45924.64583</v>
      </c>
      <c r="B672" s="5">
        <f>IFERROR(__xludf.DUMMYFUNCTION("""COMPUTED_VALUE"""),25056.9)</f>
        <v>25056.9</v>
      </c>
    </row>
    <row r="673">
      <c r="A673" s="5">
        <f>IFERROR(__xludf.DUMMYFUNCTION("""COMPUTED_VALUE"""),45925.64583333333)</f>
        <v>45925.64583</v>
      </c>
      <c r="B673" s="5">
        <f>IFERROR(__xludf.DUMMYFUNCTION("""COMPUTED_VALUE"""),24890.85)</f>
        <v>24890.85</v>
      </c>
    </row>
    <row r="674">
      <c r="A674" s="5">
        <f>IFERROR(__xludf.DUMMYFUNCTION("""COMPUTED_VALUE"""),45926.64583333333)</f>
        <v>45926.64583</v>
      </c>
      <c r="B674" s="5">
        <f>IFERROR(__xludf.DUMMYFUNCTION("""COMPUTED_VALUE"""),24654.7)</f>
        <v>24654.7</v>
      </c>
    </row>
    <row r="675">
      <c r="A675" s="5">
        <f>IFERROR(__xludf.DUMMYFUNCTION("""COMPUTED_VALUE"""),45929.64583333333)</f>
        <v>45929.64583</v>
      </c>
      <c r="B675" s="5">
        <f>IFERROR(__xludf.DUMMYFUNCTION("""COMPUTED_VALUE"""),24634.9)</f>
        <v>24634.9</v>
      </c>
    </row>
    <row r="676">
      <c r="A676" s="5">
        <f>IFERROR(__xludf.DUMMYFUNCTION("""COMPUTED_VALUE"""),45930.64583333333)</f>
        <v>45930.64583</v>
      </c>
      <c r="B676" s="5">
        <f>IFERROR(__xludf.DUMMYFUNCTION("""COMPUTED_VALUE"""),24611.1)</f>
        <v>24611.1</v>
      </c>
    </row>
    <row r="677">
      <c r="A677" s="5">
        <f>IFERROR(__xludf.DUMMYFUNCTION("""COMPUTED_VALUE"""),45931.64583333333)</f>
        <v>45931.64583</v>
      </c>
      <c r="B677" s="5">
        <f>IFERROR(__xludf.DUMMYFUNCTION("""COMPUTED_VALUE"""),24836.3)</f>
        <v>24836.3</v>
      </c>
    </row>
    <row r="678">
      <c r="A678" s="5">
        <f>IFERROR(__xludf.DUMMYFUNCTION("""COMPUTED_VALUE"""),45933.64583333333)</f>
        <v>45933.64583</v>
      </c>
      <c r="B678" s="5">
        <f>IFERROR(__xludf.DUMMYFUNCTION("""COMPUTED_VALUE"""),24894.25)</f>
        <v>24894.25</v>
      </c>
    </row>
    <row r="679">
      <c r="A679" s="5">
        <f>IFERROR(__xludf.DUMMYFUNCTION("""COMPUTED_VALUE"""),45936.64583333333)</f>
        <v>45936.64583</v>
      </c>
      <c r="B679" s="5">
        <f>IFERROR(__xludf.DUMMYFUNCTION("""COMPUTED_VALUE"""),25077.65)</f>
        <v>25077.65</v>
      </c>
    </row>
    <row r="680">
      <c r="A680" s="5">
        <f>IFERROR(__xludf.DUMMYFUNCTION("""COMPUTED_VALUE"""),45937.64583333333)</f>
        <v>45937.64583</v>
      </c>
      <c r="B680" s="5">
        <f>IFERROR(__xludf.DUMMYFUNCTION("""COMPUTED_VALUE"""),25108.3)</f>
        <v>25108.3</v>
      </c>
    </row>
    <row r="681">
      <c r="A681" s="5">
        <f>IFERROR(__xludf.DUMMYFUNCTION("""COMPUTED_VALUE"""),45938.64583333333)</f>
        <v>45938.64583</v>
      </c>
      <c r="B681" s="5">
        <f>IFERROR(__xludf.DUMMYFUNCTION("""COMPUTED_VALUE"""),25046.15)</f>
        <v>25046.15</v>
      </c>
    </row>
    <row r="682">
      <c r="A682" s="5">
        <f>IFERROR(__xludf.DUMMYFUNCTION("""COMPUTED_VALUE"""),45939.64583333333)</f>
        <v>45939.64583</v>
      </c>
      <c r="B682" s="5">
        <f>IFERROR(__xludf.DUMMYFUNCTION("""COMPUTED_VALUE"""),25181.8)</f>
        <v>25181.8</v>
      </c>
    </row>
    <row r="683">
      <c r="A683" s="5">
        <f>IFERROR(__xludf.DUMMYFUNCTION("""COMPUTED_VALUE"""),45940.64583333333)</f>
        <v>45940.64583</v>
      </c>
      <c r="B683" s="5">
        <f>IFERROR(__xludf.DUMMYFUNCTION("""COMPUTED_VALUE"""),25285.35)</f>
        <v>25285.35</v>
      </c>
    </row>
    <row r="684">
      <c r="A684" s="5">
        <f>IFERROR(__xludf.DUMMYFUNCTION("""COMPUTED_VALUE"""),45943.64583333333)</f>
        <v>45943.64583</v>
      </c>
      <c r="B684" s="5">
        <f>IFERROR(__xludf.DUMMYFUNCTION("""COMPUTED_VALUE"""),25227.35)</f>
        <v>25227.35</v>
      </c>
    </row>
    <row r="685">
      <c r="A685" s="5">
        <f>IFERROR(__xludf.DUMMYFUNCTION("""COMPUTED_VALUE"""),45944.64583333333)</f>
        <v>45944.64583</v>
      </c>
      <c r="B685" s="5">
        <f>IFERROR(__xludf.DUMMYFUNCTION("""COMPUTED_VALUE"""),25145.5)</f>
        <v>25145.5</v>
      </c>
    </row>
    <row r="686">
      <c r="A686" s="5">
        <f>IFERROR(__xludf.DUMMYFUNCTION("""COMPUTED_VALUE"""),45945.64583333333)</f>
        <v>45945.64583</v>
      </c>
      <c r="B686" s="5">
        <f>IFERROR(__xludf.DUMMYFUNCTION("""COMPUTED_VALUE"""),25323.55)</f>
        <v>25323.55</v>
      </c>
    </row>
    <row r="687">
      <c r="A687" s="5">
        <f>IFERROR(__xludf.DUMMYFUNCTION("""COMPUTED_VALUE"""),45946.64583333333)</f>
        <v>45946.64583</v>
      </c>
      <c r="B687" s="5">
        <f>IFERROR(__xludf.DUMMYFUNCTION("""COMPUTED_VALUE"""),25585.3)</f>
        <v>25585.3</v>
      </c>
    </row>
    <row r="688">
      <c r="A688" s="5">
        <f>IFERROR(__xludf.DUMMYFUNCTION("""COMPUTED_VALUE"""),45947.64583333333)</f>
        <v>45947.64583</v>
      </c>
      <c r="B688" s="5">
        <f>IFERROR(__xludf.DUMMYFUNCTION("""COMPUTED_VALUE"""),25709.85)</f>
        <v>25709.85</v>
      </c>
    </row>
    <row r="689">
      <c r="A689" s="5">
        <f>IFERROR(__xludf.DUMMYFUNCTION("""COMPUTED_VALUE"""),45950.64583333333)</f>
        <v>45950.64583</v>
      </c>
      <c r="B689" s="5">
        <f>IFERROR(__xludf.DUMMYFUNCTION("""COMPUTED_VALUE"""),25843.15)</f>
        <v>25843.15</v>
      </c>
    </row>
    <row r="690">
      <c r="A690" s="5">
        <f>IFERROR(__xludf.DUMMYFUNCTION("""COMPUTED_VALUE"""),45951.64583333333)</f>
        <v>45951.64583</v>
      </c>
      <c r="B690" s="5">
        <f>IFERROR(__xludf.DUMMYFUNCTION("""COMPUTED_VALUE"""),25868.6)</f>
        <v>25868.6</v>
      </c>
    </row>
    <row r="691">
      <c r="A691" s="5">
        <f>IFERROR(__xludf.DUMMYFUNCTION("""COMPUTED_VALUE"""),45953.64583333333)</f>
        <v>45953.64583</v>
      </c>
      <c r="B691" s="5">
        <f>IFERROR(__xludf.DUMMYFUNCTION("""COMPUTED_VALUE"""),25891.4)</f>
        <v>25891.4</v>
      </c>
    </row>
    <row r="692">
      <c r="A692" s="5">
        <f>IFERROR(__xludf.DUMMYFUNCTION("""COMPUTED_VALUE"""),45954.64583333333)</f>
        <v>45954.64583</v>
      </c>
      <c r="B692" s="5">
        <f>IFERROR(__xludf.DUMMYFUNCTION("""COMPUTED_VALUE"""),25795.15)</f>
        <v>25795.15</v>
      </c>
    </row>
    <row r="693">
      <c r="A693" s="5">
        <f>IFERROR(__xludf.DUMMYFUNCTION("""COMPUTED_VALUE"""),45957.64583333333)</f>
        <v>45957.64583</v>
      </c>
      <c r="B693" s="5">
        <f>IFERROR(__xludf.DUMMYFUNCTION("""COMPUTED_VALUE"""),25966.05)</f>
        <v>25966.05</v>
      </c>
    </row>
    <row r="694">
      <c r="A694" s="5">
        <f>IFERROR(__xludf.DUMMYFUNCTION("""COMPUTED_VALUE"""),45958.64583333333)</f>
        <v>45958.64583</v>
      </c>
      <c r="B694" s="5">
        <f>IFERROR(__xludf.DUMMYFUNCTION("""COMPUTED_VALUE"""),25936.2)</f>
        <v>25936.2</v>
      </c>
    </row>
    <row r="695">
      <c r="A695" s="5">
        <f>IFERROR(__xludf.DUMMYFUNCTION("""COMPUTED_VALUE"""),45959.64583333333)</f>
        <v>45959.64583</v>
      </c>
      <c r="B695" s="5">
        <f>IFERROR(__xludf.DUMMYFUNCTION("""COMPUTED_VALUE"""),26053.9)</f>
        <v>26053.9</v>
      </c>
    </row>
    <row r="696">
      <c r="A696" s="5">
        <f>IFERROR(__xludf.DUMMYFUNCTION("""COMPUTED_VALUE"""),45960.64583333333)</f>
        <v>45960.64583</v>
      </c>
      <c r="B696" s="5">
        <f>IFERROR(__xludf.DUMMYFUNCTION("""COMPUTED_VALUE"""),25877.85)</f>
        <v>25877.85</v>
      </c>
    </row>
    <row r="697">
      <c r="A697" s="5">
        <f>IFERROR(__xludf.DUMMYFUNCTION("""COMPUTED_VALUE"""),45961.64583333333)</f>
        <v>45961.64583</v>
      </c>
      <c r="B697" s="5">
        <f>IFERROR(__xludf.DUMMYFUNCTION("""COMPUTED_VALUE"""),25722.1)</f>
        <v>25722.1</v>
      </c>
    </row>
    <row r="698">
      <c r="A698" s="5">
        <f>IFERROR(__xludf.DUMMYFUNCTION("""COMPUTED_VALUE"""),45964.64583333333)</f>
        <v>45964.64583</v>
      </c>
      <c r="B698" s="5">
        <f>IFERROR(__xludf.DUMMYFUNCTION("""COMPUTED_VALUE"""),25763.35)</f>
        <v>25763.35</v>
      </c>
    </row>
    <row r="699">
      <c r="A699" s="5">
        <f>IFERROR(__xludf.DUMMYFUNCTION("""COMPUTED_VALUE"""),45965.64583333333)</f>
        <v>45965.64583</v>
      </c>
      <c r="B699" s="5">
        <f>IFERROR(__xludf.DUMMYFUNCTION("""COMPUTED_VALUE"""),25597.65)</f>
        <v>25597.65</v>
      </c>
    </row>
    <row r="700">
      <c r="A700" s="5">
        <f>IFERROR(__xludf.DUMMYFUNCTION("""COMPUTED_VALUE"""),45967.64583333333)</f>
        <v>45967.64583</v>
      </c>
      <c r="B700" s="5">
        <f>IFERROR(__xludf.DUMMYFUNCTION("""COMPUTED_VALUE"""),25509.7)</f>
        <v>25509.7</v>
      </c>
    </row>
    <row r="701">
      <c r="A701" s="5">
        <f>IFERROR(__xludf.DUMMYFUNCTION("""COMPUTED_VALUE"""),45968.64583333333)</f>
        <v>45968.64583</v>
      </c>
      <c r="B701" s="5">
        <f>IFERROR(__xludf.DUMMYFUNCTION("""COMPUTED_VALUE"""),25492.3)</f>
        <v>25492.3</v>
      </c>
    </row>
    <row r="702">
      <c r="A702" s="5">
        <f>IFERROR(__xludf.DUMMYFUNCTION("""COMPUTED_VALUE"""),45971.64583333333)</f>
        <v>45971.64583</v>
      </c>
      <c r="B702" s="5">
        <f>IFERROR(__xludf.DUMMYFUNCTION("""COMPUTED_VALUE"""),25574.35)</f>
        <v>25574.35</v>
      </c>
    </row>
    <row r="703">
      <c r="A703" s="5">
        <f>IFERROR(__xludf.DUMMYFUNCTION("""COMPUTED_VALUE"""),45972.64583333333)</f>
        <v>45972.64583</v>
      </c>
      <c r="B703" s="5">
        <f>IFERROR(__xludf.DUMMYFUNCTION("""COMPUTED_VALUE"""),25694.95)</f>
        <v>25694.95</v>
      </c>
    </row>
    <row r="704">
      <c r="A704" s="5">
        <f>IFERROR(__xludf.DUMMYFUNCTION("""COMPUTED_VALUE"""),45973.64583333333)</f>
        <v>45973.64583</v>
      </c>
      <c r="B704" s="5">
        <f>IFERROR(__xludf.DUMMYFUNCTION("""COMPUTED_VALUE"""),25875.8)</f>
        <v>25875.8</v>
      </c>
    </row>
    <row r="705">
      <c r="A705" s="5">
        <f>IFERROR(__xludf.DUMMYFUNCTION("""COMPUTED_VALUE"""),45974.64583333333)</f>
        <v>45974.64583</v>
      </c>
      <c r="B705" s="5">
        <f>IFERROR(__xludf.DUMMYFUNCTION("""COMPUTED_VALUE"""),25879.15)</f>
        <v>25879.15</v>
      </c>
    </row>
    <row r="706">
      <c r="A706" s="5">
        <f>IFERROR(__xludf.DUMMYFUNCTION("""COMPUTED_VALUE"""),45975.64583333333)</f>
        <v>45975.64583</v>
      </c>
      <c r="B706" s="5">
        <f>IFERROR(__xludf.DUMMYFUNCTION("""COMPUTED_VALUE"""),25910.05)</f>
        <v>25910.05</v>
      </c>
    </row>
    <row r="707">
      <c r="A707" s="5">
        <f>IFERROR(__xludf.DUMMYFUNCTION("""COMPUTED_VALUE"""),45978.64583333333)</f>
        <v>45978.64583</v>
      </c>
      <c r="B707" s="5">
        <f>IFERROR(__xludf.DUMMYFUNCTION("""COMPUTED_VALUE"""),26013.45)</f>
        <v>26013.45</v>
      </c>
    </row>
    <row r="708">
      <c r="A708" s="5">
        <f>IFERROR(__xludf.DUMMYFUNCTION("""COMPUTED_VALUE"""),45979.64583333333)</f>
        <v>45979.64583</v>
      </c>
      <c r="B708" s="5">
        <f>IFERROR(__xludf.DUMMYFUNCTION("""COMPUTED_VALUE"""),25910.05)</f>
        <v>25910.05</v>
      </c>
    </row>
    <row r="709">
      <c r="A709" s="5">
        <f>IFERROR(__xludf.DUMMYFUNCTION("""COMPUTED_VALUE"""),45980.64583333333)</f>
        <v>45980.64583</v>
      </c>
      <c r="B709" s="5">
        <f>IFERROR(__xludf.DUMMYFUNCTION("""COMPUTED_VALUE"""),26052.65)</f>
        <v>26052.65</v>
      </c>
    </row>
    <row r="710">
      <c r="A710" s="5">
        <f>IFERROR(__xludf.DUMMYFUNCTION("""COMPUTED_VALUE"""),45981.64583333333)</f>
        <v>45981.64583</v>
      </c>
      <c r="B710" s="5">
        <f>IFERROR(__xludf.DUMMYFUNCTION("""COMPUTED_VALUE"""),26192.15)</f>
        <v>26192.15</v>
      </c>
    </row>
    <row r="711">
      <c r="A711" s="5">
        <f>IFERROR(__xludf.DUMMYFUNCTION("""COMPUTED_VALUE"""),45982.64583333333)</f>
        <v>45982.64583</v>
      </c>
      <c r="B711" s="5">
        <f>IFERROR(__xludf.DUMMYFUNCTION("""COMPUTED_VALUE"""),26068.15)</f>
        <v>26068.15</v>
      </c>
    </row>
    <row r="712">
      <c r="A712" s="5">
        <f>IFERROR(__xludf.DUMMYFUNCTION("""COMPUTED_VALUE"""),45985.64583333333)</f>
        <v>45985.64583</v>
      </c>
      <c r="B712" s="5">
        <f>IFERROR(__xludf.DUMMYFUNCTION("""COMPUTED_VALUE"""),25959.5)</f>
        <v>25959.5</v>
      </c>
    </row>
    <row r="713">
      <c r="A713" s="5">
        <f>IFERROR(__xludf.DUMMYFUNCTION("""COMPUTED_VALUE"""),45986.64583333333)</f>
        <v>45986.64583</v>
      </c>
      <c r="B713" s="5">
        <f>IFERROR(__xludf.DUMMYFUNCTION("""COMPUTED_VALUE"""),25884.8)</f>
        <v>25884.8</v>
      </c>
    </row>
    <row r="714">
      <c r="A714" s="5">
        <f>IFERROR(__xludf.DUMMYFUNCTION("""COMPUTED_VALUE"""),45987.64583333333)</f>
        <v>45987.64583</v>
      </c>
      <c r="B714" s="5">
        <f>IFERROR(__xludf.DUMMYFUNCTION("""COMPUTED_VALUE"""),26205.3)</f>
        <v>26205.3</v>
      </c>
    </row>
    <row r="715">
      <c r="A715" s="5">
        <f>IFERROR(__xludf.DUMMYFUNCTION("""COMPUTED_VALUE"""),45988.64583333333)</f>
        <v>45988.64583</v>
      </c>
      <c r="B715" s="5">
        <f>IFERROR(__xludf.DUMMYFUNCTION("""COMPUTED_VALUE"""),26215.55)</f>
        <v>26215.55</v>
      </c>
    </row>
    <row r="716">
      <c r="A716" s="5">
        <f>IFERROR(__xludf.DUMMYFUNCTION("""COMPUTED_VALUE"""),45989.64583333333)</f>
        <v>45989.64583</v>
      </c>
      <c r="B716" s="5">
        <f>IFERROR(__xludf.DUMMYFUNCTION("""COMPUTED_VALUE"""),26202.95)</f>
        <v>26202.95</v>
      </c>
    </row>
    <row r="717">
      <c r="A717" s="5">
        <f>IFERROR(__xludf.DUMMYFUNCTION("""COMPUTED_VALUE"""),45992.64583333333)</f>
        <v>45992.64583</v>
      </c>
      <c r="B717" s="5">
        <f>IFERROR(__xludf.DUMMYFUNCTION("""COMPUTED_VALUE"""),26175.75)</f>
        <v>26175.75</v>
      </c>
    </row>
    <row r="718">
      <c r="A718" s="5">
        <f>IFERROR(__xludf.DUMMYFUNCTION("""COMPUTED_VALUE"""),45993.64583333333)</f>
        <v>45993.64583</v>
      </c>
      <c r="B718" s="5">
        <f>IFERROR(__xludf.DUMMYFUNCTION("""COMPUTED_VALUE"""),26032.2)</f>
        <v>26032.2</v>
      </c>
    </row>
    <row r="719">
      <c r="A719" s="5">
        <f>IFERROR(__xludf.DUMMYFUNCTION("""COMPUTED_VALUE"""),45994.64583333333)</f>
        <v>45994.64583</v>
      </c>
      <c r="B719" s="5">
        <f>IFERROR(__xludf.DUMMYFUNCTION("""COMPUTED_VALUE"""),25986.0)</f>
        <v>25986</v>
      </c>
    </row>
    <row r="720">
      <c r="A720" s="5">
        <f>IFERROR(__xludf.DUMMYFUNCTION("""COMPUTED_VALUE"""),45995.64583333333)</f>
        <v>45995.64583</v>
      </c>
      <c r="B720" s="5">
        <f>IFERROR(__xludf.DUMMYFUNCTION("""COMPUTED_VALUE"""),26033.75)</f>
        <v>26033.75</v>
      </c>
    </row>
    <row r="721">
      <c r="A721" s="5">
        <f>IFERROR(__xludf.DUMMYFUNCTION("""COMPUTED_VALUE"""),45996.64583333333)</f>
        <v>45996.64583</v>
      </c>
      <c r="B721" s="5">
        <f>IFERROR(__xludf.DUMMYFUNCTION("""COMPUTED_VALUE"""),26186.45)</f>
        <v>26186.45</v>
      </c>
    </row>
    <row r="722">
      <c r="A722" s="5">
        <f>IFERROR(__xludf.DUMMYFUNCTION("""COMPUTED_VALUE"""),45999.64583333333)</f>
        <v>45999.64583</v>
      </c>
      <c r="B722" s="5">
        <f>IFERROR(__xludf.DUMMYFUNCTION("""COMPUTED_VALUE"""),25960.55)</f>
        <v>25960.55</v>
      </c>
    </row>
    <row r="723">
      <c r="A723" s="5">
        <f>IFERROR(__xludf.DUMMYFUNCTION("""COMPUTED_VALUE"""),46000.64583333333)</f>
        <v>46000.64583</v>
      </c>
      <c r="B723" s="5">
        <f>IFERROR(__xludf.DUMMYFUNCTION("""COMPUTED_VALUE"""),25839.65)</f>
        <v>25839.65</v>
      </c>
    </row>
    <row r="724">
      <c r="A724" s="5">
        <f>IFERROR(__xludf.DUMMYFUNCTION("""COMPUTED_VALUE"""),46001.64583333333)</f>
        <v>46001.64583</v>
      </c>
      <c r="B724" s="5">
        <f>IFERROR(__xludf.DUMMYFUNCTION("""COMPUTED_VALUE"""),25758.0)</f>
        <v>25758</v>
      </c>
    </row>
    <row r="725">
      <c r="A725" s="5">
        <f>IFERROR(__xludf.DUMMYFUNCTION("""COMPUTED_VALUE"""),46002.64583333333)</f>
        <v>46002.64583</v>
      </c>
      <c r="B725" s="5">
        <f>IFERROR(__xludf.DUMMYFUNCTION("""COMPUTED_VALUE"""),25898.55)</f>
        <v>25898.55</v>
      </c>
    </row>
    <row r="726">
      <c r="A726" s="5">
        <f>IFERROR(__xludf.DUMMYFUNCTION("""COMPUTED_VALUE"""),46003.64583333333)</f>
        <v>46003.64583</v>
      </c>
      <c r="B726" s="5">
        <f>IFERROR(__xludf.DUMMYFUNCTION("""COMPUTED_VALUE"""),26046.95)</f>
        <v>26046.95</v>
      </c>
    </row>
    <row r="727">
      <c r="A727" s="5">
        <f>IFERROR(__xludf.DUMMYFUNCTION("""COMPUTED_VALUE"""),46006.64583333333)</f>
        <v>46006.64583</v>
      </c>
      <c r="B727" s="5">
        <f>IFERROR(__xludf.DUMMYFUNCTION("""COMPUTED_VALUE"""),26027.3)</f>
        <v>26027.3</v>
      </c>
    </row>
    <row r="728">
      <c r="A728" s="5">
        <f>IFERROR(__xludf.DUMMYFUNCTION("""COMPUTED_VALUE"""),46007.64583333333)</f>
        <v>46007.64583</v>
      </c>
      <c r="B728" s="5">
        <f>IFERROR(__xludf.DUMMYFUNCTION("""COMPUTED_VALUE"""),25860.1)</f>
        <v>25860.1</v>
      </c>
    </row>
    <row r="729">
      <c r="A729" s="5">
        <f>IFERROR(__xludf.DUMMYFUNCTION("""COMPUTED_VALUE"""),46008.64583333333)</f>
        <v>46008.64583</v>
      </c>
      <c r="B729" s="5">
        <f>IFERROR(__xludf.DUMMYFUNCTION("""COMPUTED_VALUE"""),25818.55)</f>
        <v>25818.55</v>
      </c>
    </row>
    <row r="730">
      <c r="A730" s="5">
        <f>IFERROR(__xludf.DUMMYFUNCTION("""COMPUTED_VALUE"""),46009.64583333333)</f>
        <v>46009.64583</v>
      </c>
      <c r="B730" s="5">
        <f>IFERROR(__xludf.DUMMYFUNCTION("""COMPUTED_VALUE"""),25815.55)</f>
        <v>25815.55</v>
      </c>
    </row>
    <row r="731">
      <c r="A731" s="5">
        <f>IFERROR(__xludf.DUMMYFUNCTION("""COMPUTED_VALUE"""),46010.64583333333)</f>
        <v>46010.64583</v>
      </c>
      <c r="B731" s="5">
        <f>IFERROR(__xludf.DUMMYFUNCTION("""COMPUTED_VALUE"""),25966.4)</f>
        <v>25966.4</v>
      </c>
    </row>
    <row r="732">
      <c r="A732" s="5">
        <f>IFERROR(__xludf.DUMMYFUNCTION("""COMPUTED_VALUE"""),46013.64583333333)</f>
        <v>46013.64583</v>
      </c>
      <c r="B732" s="5">
        <f>IFERROR(__xludf.DUMMYFUNCTION("""COMPUTED_VALUE"""),26172.4)</f>
        <v>26172.4</v>
      </c>
    </row>
    <row r="733">
      <c r="A733" s="5">
        <f>IFERROR(__xludf.DUMMYFUNCTION("""COMPUTED_VALUE"""),46014.64583333333)</f>
        <v>46014.64583</v>
      </c>
      <c r="B733" s="5">
        <f>IFERROR(__xludf.DUMMYFUNCTION("""COMPUTED_VALUE"""),26177.15)</f>
        <v>26177.15</v>
      </c>
    </row>
    <row r="734">
      <c r="A734" s="5">
        <f>IFERROR(__xludf.DUMMYFUNCTION("""COMPUTED_VALUE"""),46015.64583333333)</f>
        <v>46015.64583</v>
      </c>
      <c r="B734" s="5">
        <f>IFERROR(__xludf.DUMMYFUNCTION("""COMPUTED_VALUE"""),26142.1)</f>
        <v>26142.1</v>
      </c>
    </row>
    <row r="735">
      <c r="A735" s="5">
        <f>IFERROR(__xludf.DUMMYFUNCTION("""COMPUTED_VALUE"""),46017.64583333333)</f>
        <v>46017.64583</v>
      </c>
      <c r="B735" s="5">
        <f>IFERROR(__xludf.DUMMYFUNCTION("""COMPUTED_VALUE"""),26042.3)</f>
        <v>26042.3</v>
      </c>
    </row>
    <row r="736">
      <c r="A736" s="5">
        <f>IFERROR(__xludf.DUMMYFUNCTION("""COMPUTED_VALUE"""),46020.64583333333)</f>
        <v>46020.64583</v>
      </c>
      <c r="B736" s="5">
        <f>IFERROR(__xludf.DUMMYFUNCTION("""COMPUTED_VALUE"""),25942.1)</f>
        <v>25942.1</v>
      </c>
    </row>
    <row r="737">
      <c r="A737" s="5">
        <f>IFERROR(__xludf.DUMMYFUNCTION("""COMPUTED_VALUE"""),46021.64583333333)</f>
        <v>46021.64583</v>
      </c>
      <c r="B737" s="5">
        <f>IFERROR(__xludf.DUMMYFUNCTION("""COMPUTED_VALUE"""),25938.85)</f>
        <v>25938.85</v>
      </c>
    </row>
    <row r="738">
      <c r="A738" s="5">
        <f>IFERROR(__xludf.DUMMYFUNCTION("""COMPUTED_VALUE"""),46022.64583333333)</f>
        <v>46022.64583</v>
      </c>
      <c r="B738" s="5">
        <f>IFERROR(__xludf.DUMMYFUNCTION("""COMPUTED_VALUE"""),26129.6)</f>
        <v>26129.6</v>
      </c>
    </row>
    <row r="739">
      <c r="A739" s="5">
        <f>IFERROR(__xludf.DUMMYFUNCTION("""COMPUTED_VALUE"""),46023.64583333333)</f>
        <v>46023.64583</v>
      </c>
      <c r="B739" s="5">
        <f>IFERROR(__xludf.DUMMYFUNCTION("""COMPUTED_VALUE"""),26146.55)</f>
        <v>26146.55</v>
      </c>
    </row>
    <row r="740">
      <c r="A740" s="5">
        <f>IFERROR(__xludf.DUMMYFUNCTION("""COMPUTED_VALUE"""),46024.64583333333)</f>
        <v>46024.64583</v>
      </c>
      <c r="B740" s="5">
        <f>IFERROR(__xludf.DUMMYFUNCTION("""COMPUTED_VALUE"""),26328.55)</f>
        <v>26328.55</v>
      </c>
    </row>
    <row r="741">
      <c r="A741" s="5">
        <f>IFERROR(__xludf.DUMMYFUNCTION("""COMPUTED_VALUE"""),46027.64583333333)</f>
        <v>46027.64583</v>
      </c>
      <c r="B741" s="5">
        <f>IFERROR(__xludf.DUMMYFUNCTION("""COMPUTED_VALUE"""),26250.3)</f>
        <v>26250.3</v>
      </c>
    </row>
    <row r="742">
      <c r="A742" s="5">
        <f>IFERROR(__xludf.DUMMYFUNCTION("""COMPUTED_VALUE"""),46028.64583333333)</f>
        <v>46028.64583</v>
      </c>
      <c r="B742" s="5">
        <f>IFERROR(__xludf.DUMMYFUNCTION("""COMPUTED_VALUE"""),26178.7)</f>
        <v>26178.7</v>
      </c>
    </row>
    <row r="743">
      <c r="A743" s="5">
        <f>IFERROR(__xludf.DUMMYFUNCTION("""COMPUTED_VALUE"""),46029.64583333333)</f>
        <v>46029.64583</v>
      </c>
      <c r="B743" s="5">
        <f>IFERROR(__xludf.DUMMYFUNCTION("""COMPUTED_VALUE"""),26140.75)</f>
        <v>26140.75</v>
      </c>
    </row>
    <row r="744">
      <c r="A744" s="5">
        <f>IFERROR(__xludf.DUMMYFUNCTION("""COMPUTED_VALUE"""),46030.64583333333)</f>
        <v>46030.64583</v>
      </c>
      <c r="B744" s="5">
        <f>IFERROR(__xludf.DUMMYFUNCTION("""COMPUTED_VALUE"""),25876.85)</f>
        <v>25876.85</v>
      </c>
    </row>
    <row r="745">
      <c r="A745" s="5">
        <f>IFERROR(__xludf.DUMMYFUNCTION("""COMPUTED_VALUE"""),46031.64583333333)</f>
        <v>46031.64583</v>
      </c>
      <c r="B745" s="5">
        <f>IFERROR(__xludf.DUMMYFUNCTION("""COMPUTED_VALUE"""),25683.3)</f>
        <v>25683.3</v>
      </c>
    </row>
    <row r="746">
      <c r="A746" s="5">
        <f>IFERROR(__xludf.DUMMYFUNCTION("""COMPUTED_VALUE"""),46034.64583333333)</f>
        <v>46034.64583</v>
      </c>
      <c r="B746" s="5">
        <f>IFERROR(__xludf.DUMMYFUNCTION("""COMPUTED_VALUE"""),25790.25)</f>
        <v>25790.25</v>
      </c>
    </row>
    <row r="747">
      <c r="A747" s="5">
        <f>IFERROR(__xludf.DUMMYFUNCTION("""COMPUTED_VALUE"""),46035.64583333333)</f>
        <v>46035.64583</v>
      </c>
      <c r="B747" s="5">
        <f>IFERROR(__xludf.DUMMYFUNCTION("""COMPUTED_VALUE"""),25732.3)</f>
        <v>25732.3</v>
      </c>
    </row>
    <row r="748">
      <c r="A748" s="5">
        <f>IFERROR(__xludf.DUMMYFUNCTION("""COMPUTED_VALUE"""),46036.64583333333)</f>
        <v>46036.64583</v>
      </c>
      <c r="B748" s="5">
        <f>IFERROR(__xludf.DUMMYFUNCTION("""COMPUTED_VALUE"""),25665.6)</f>
        <v>25665.6</v>
      </c>
    </row>
    <row r="749">
      <c r="A749" s="5">
        <f>IFERROR(__xludf.DUMMYFUNCTION("""COMPUTED_VALUE"""),46038.64583333333)</f>
        <v>46038.64583</v>
      </c>
      <c r="B749" s="5">
        <f>IFERROR(__xludf.DUMMYFUNCTION("""COMPUTED_VALUE"""),25694.35)</f>
        <v>25694.35</v>
      </c>
    </row>
    <row r="750">
      <c r="A750" s="5">
        <f>IFERROR(__xludf.DUMMYFUNCTION("""COMPUTED_VALUE"""),46041.64583333333)</f>
        <v>46041.64583</v>
      </c>
      <c r="B750" s="5">
        <f>IFERROR(__xludf.DUMMYFUNCTION("""COMPUTED_VALUE"""),25585.5)</f>
        <v>25585.5</v>
      </c>
    </row>
    <row r="751">
      <c r="A751" s="5">
        <f>IFERROR(__xludf.DUMMYFUNCTION("""COMPUTED_VALUE"""),46042.64583333333)</f>
        <v>46042.64583</v>
      </c>
      <c r="B751" s="5">
        <f>IFERROR(__xludf.DUMMYFUNCTION("""COMPUTED_VALUE"""),25232.5)</f>
        <v>25232.5</v>
      </c>
    </row>
    <row r="752">
      <c r="A752" s="5">
        <f>IFERROR(__xludf.DUMMYFUNCTION("""COMPUTED_VALUE"""),46043.64583333333)</f>
        <v>46043.64583</v>
      </c>
      <c r="B752" s="5">
        <f>IFERROR(__xludf.DUMMYFUNCTION("""COMPUTED_VALUE"""),25157.5)</f>
        <v>25157.5</v>
      </c>
    </row>
    <row r="753">
      <c r="A753" s="5">
        <f>IFERROR(__xludf.DUMMYFUNCTION("""COMPUTED_VALUE"""),46044.64583333333)</f>
        <v>46044.64583</v>
      </c>
      <c r="B753" s="5">
        <f>IFERROR(__xludf.DUMMYFUNCTION("""COMPUTED_VALUE"""),25289.9)</f>
        <v>25289.9</v>
      </c>
    </row>
    <row r="754">
      <c r="A754" s="5">
        <f>IFERROR(__xludf.DUMMYFUNCTION("""COMPUTED_VALUE"""),46045.64583333333)</f>
        <v>46045.64583</v>
      </c>
      <c r="B754" s="5">
        <f>IFERROR(__xludf.DUMMYFUNCTION("""COMPUTED_VALUE"""),25048.65)</f>
        <v>25048.65</v>
      </c>
    </row>
    <row r="755">
      <c r="A755" s="5">
        <f>IFERROR(__xludf.DUMMYFUNCTION("""COMPUTED_VALUE"""),46049.64583333333)</f>
        <v>46049.64583</v>
      </c>
      <c r="B755" s="5">
        <f>IFERROR(__xludf.DUMMYFUNCTION("""COMPUTED_VALUE"""),25175.4)</f>
        <v>25175.4</v>
      </c>
    </row>
    <row r="756">
      <c r="A756" s="5">
        <f>IFERROR(__xludf.DUMMYFUNCTION("""COMPUTED_VALUE"""),46050.64583333333)</f>
        <v>46050.64583</v>
      </c>
      <c r="B756" s="5">
        <f>IFERROR(__xludf.DUMMYFUNCTION("""COMPUTED_VALUE"""),25342.75)</f>
        <v>25342.75</v>
      </c>
    </row>
    <row r="757">
      <c r="A757" s="5">
        <f>IFERROR(__xludf.DUMMYFUNCTION("""COMPUTED_VALUE"""),46051.64583333333)</f>
        <v>46051.64583</v>
      </c>
      <c r="B757" s="5">
        <f>IFERROR(__xludf.DUMMYFUNCTION("""COMPUTED_VALUE"""),25418.9)</f>
        <v>25418.9</v>
      </c>
    </row>
    <row r="758">
      <c r="A758" s="5">
        <f>IFERROR(__xludf.DUMMYFUNCTION("""COMPUTED_VALUE"""),46052.64583333333)</f>
        <v>46052.64583</v>
      </c>
      <c r="B758" s="5">
        <f>IFERROR(__xludf.DUMMYFUNCTION("""COMPUTED_VALUE"""),25320.65)</f>
        <v>25320.65</v>
      </c>
    </row>
    <row r="759">
      <c r="A759" s="5">
        <f>IFERROR(__xludf.DUMMYFUNCTION("""COMPUTED_VALUE"""),46055.64583333333)</f>
        <v>46055.64583</v>
      </c>
      <c r="B759" s="5">
        <f>IFERROR(__xludf.DUMMYFUNCTION("""COMPUTED_VALUE"""),25088.4)</f>
        <v>25088.4</v>
      </c>
    </row>
    <row r="760">
      <c r="A760" s="5">
        <f>IFERROR(__xludf.DUMMYFUNCTION("""COMPUTED_VALUE"""),46056.64583333333)</f>
        <v>46056.64583</v>
      </c>
      <c r="B760" s="5">
        <f>IFERROR(__xludf.DUMMYFUNCTION("""COMPUTED_VALUE"""),25727.55)</f>
        <v>25727.55</v>
      </c>
    </row>
    <row r="761">
      <c r="A761" s="5">
        <f>IFERROR(__xludf.DUMMYFUNCTION("""COMPUTED_VALUE"""),46057.64583333333)</f>
        <v>46057.64583</v>
      </c>
      <c r="B761" s="5">
        <f>IFERROR(__xludf.DUMMYFUNCTION("""COMPUTED_VALUE"""),25776.0)</f>
        <v>25776</v>
      </c>
    </row>
    <row r="762">
      <c r="A762" s="5">
        <f>IFERROR(__xludf.DUMMYFUNCTION("""COMPUTED_VALUE"""),46058.64583333333)</f>
        <v>46058.64583</v>
      </c>
      <c r="B762" s="5">
        <f>IFERROR(__xludf.DUMMYFUNCTION("""COMPUTED_VALUE"""),25642.8)</f>
        <v>25642.8</v>
      </c>
    </row>
    <row r="763">
      <c r="A763" s="5">
        <f>IFERROR(__xludf.DUMMYFUNCTION("""COMPUTED_VALUE"""),46059.64583333333)</f>
        <v>46059.64583</v>
      </c>
      <c r="B763" s="5">
        <f>IFERROR(__xludf.DUMMYFUNCTION("""COMPUTED_VALUE"""),25693.7)</f>
        <v>25693.7</v>
      </c>
    </row>
    <row r="764">
      <c r="A764" s="5">
        <f>IFERROR(__xludf.DUMMYFUNCTION("""COMPUTED_VALUE"""),46062.64583333333)</f>
        <v>46062.64583</v>
      </c>
      <c r="B764" s="5">
        <f>IFERROR(__xludf.DUMMYFUNCTION("""COMPUTED_VALUE"""),25867.3)</f>
        <v>25867.3</v>
      </c>
    </row>
    <row r="765">
      <c r="A765" s="5">
        <f>IFERROR(__xludf.DUMMYFUNCTION("""COMPUTED_VALUE"""),46063.64583333333)</f>
        <v>46063.64583</v>
      </c>
      <c r="B765" s="5">
        <f>IFERROR(__xludf.DUMMYFUNCTION("""COMPUTED_VALUE"""),25935.15)</f>
        <v>25935.15</v>
      </c>
    </row>
    <row r="766">
      <c r="A766" s="5">
        <f>IFERROR(__xludf.DUMMYFUNCTION("""COMPUTED_VALUE"""),46064.64583333333)</f>
        <v>46064.64583</v>
      </c>
      <c r="B766" s="5">
        <f>IFERROR(__xludf.DUMMYFUNCTION("""COMPUTED_VALUE"""),25953.85)</f>
        <v>25953.85</v>
      </c>
    </row>
    <row r="767">
      <c r="A767" s="5">
        <f>IFERROR(__xludf.DUMMYFUNCTION("""COMPUTED_VALUE"""),46065.64583333333)</f>
        <v>46065.64583</v>
      </c>
      <c r="B767" s="5">
        <f>IFERROR(__xludf.DUMMYFUNCTION("""COMPUTED_VALUE"""),25807.2)</f>
        <v>25807.2</v>
      </c>
    </row>
    <row r="768">
      <c r="A768" s="5">
        <f>IFERROR(__xludf.DUMMYFUNCTION("""COMPUTED_VALUE"""),46066.64583333333)</f>
        <v>46066.64583</v>
      </c>
      <c r="B768" s="5">
        <f>IFERROR(__xludf.DUMMYFUNCTION("""COMPUTED_VALUE"""),25471.1)</f>
        <v>25471.1</v>
      </c>
    </row>
    <row r="769">
      <c r="A769" s="5">
        <f>IFERROR(__xludf.DUMMYFUNCTION("""COMPUTED_VALUE"""),46069.64583333333)</f>
        <v>46069.64583</v>
      </c>
      <c r="B769" s="5">
        <f>IFERROR(__xludf.DUMMYFUNCTION("""COMPUTED_VALUE"""),25682.75)</f>
        <v>25682.75</v>
      </c>
    </row>
    <row r="770">
      <c r="A770" s="5">
        <f>IFERROR(__xludf.DUMMYFUNCTION("""COMPUTED_VALUE"""),46070.64583333333)</f>
        <v>46070.64583</v>
      </c>
      <c r="B770" s="5">
        <f>IFERROR(__xludf.DUMMYFUNCTION("""COMPUTED_VALUE"""),25725.4)</f>
        <v>25725.4</v>
      </c>
    </row>
    <row r="771">
      <c r="A771" s="5">
        <f>IFERROR(__xludf.DUMMYFUNCTION("""COMPUTED_VALUE"""),46071.64583333333)</f>
        <v>46071.64583</v>
      </c>
      <c r="B771" s="5">
        <f>IFERROR(__xludf.DUMMYFUNCTION("""COMPUTED_VALUE"""),25819.35)</f>
        <v>25819.35</v>
      </c>
    </row>
    <row r="772">
      <c r="A772" s="5">
        <f>IFERROR(__xludf.DUMMYFUNCTION("""COMPUTED_VALUE"""),46072.64583333333)</f>
        <v>46072.64583</v>
      </c>
      <c r="B772" s="5">
        <f>IFERROR(__xludf.DUMMYFUNCTION("""COMPUTED_VALUE"""),25454.35)</f>
        <v>25454.35</v>
      </c>
    </row>
    <row r="773">
      <c r="A773" s="5">
        <f>IFERROR(__xludf.DUMMYFUNCTION("""COMPUTED_VALUE"""),46073.64583333333)</f>
        <v>46073.64583</v>
      </c>
      <c r="B773" s="5">
        <f>IFERROR(__xludf.DUMMYFUNCTION("""COMPUTED_VALUE"""),25571.25)</f>
        <v>25571.25</v>
      </c>
    </row>
    <row r="774">
      <c r="A774" s="5">
        <f>IFERROR(__xludf.DUMMYFUNCTION("""COMPUTED_VALUE"""),46076.64583333333)</f>
        <v>46076.64583</v>
      </c>
      <c r="B774" s="5">
        <f>IFERROR(__xludf.DUMMYFUNCTION("""COMPUTED_VALUE"""),25713.0)</f>
        <v>25713</v>
      </c>
    </row>
    <row r="775">
      <c r="A775" s="5">
        <f>IFERROR(__xludf.DUMMYFUNCTION("""COMPUTED_VALUE"""),46077.64583333333)</f>
        <v>46077.64583</v>
      </c>
      <c r="B775" s="5">
        <f>IFERROR(__xludf.DUMMYFUNCTION("""COMPUTED_VALUE"""),25424.65)</f>
        <v>25424.65</v>
      </c>
    </row>
    <row r="776">
      <c r="A776" s="5">
        <f>IFERROR(__xludf.DUMMYFUNCTION("""COMPUTED_VALUE"""),46078.64583333333)</f>
        <v>46078.64583</v>
      </c>
      <c r="B776" s="5">
        <f>IFERROR(__xludf.DUMMYFUNCTION("""COMPUTED_VALUE"""),25482.5)</f>
        <v>25482.5</v>
      </c>
    </row>
    <row r="777">
      <c r="A777" s="5">
        <f>IFERROR(__xludf.DUMMYFUNCTION("""COMPUTED_VALUE"""),46079.64583333333)</f>
        <v>46079.64583</v>
      </c>
      <c r="B777" s="5">
        <f>IFERROR(__xludf.DUMMYFUNCTION("""COMPUTED_VALUE"""),25496.55)</f>
        <v>25496.55</v>
      </c>
    </row>
    <row r="778">
      <c r="A778" s="5">
        <f>IFERROR(__xludf.DUMMYFUNCTION("""COMPUTED_VALUE"""),46080.64583333333)</f>
        <v>46080.64583</v>
      </c>
      <c r="B778" s="5">
        <f>IFERROR(__xludf.DUMMYFUNCTION("""COMPUTED_VALUE"""),25178.65)</f>
        <v>25178.65</v>
      </c>
    </row>
    <row r="779">
      <c r="A779" s="5">
        <f>IFERROR(__xludf.DUMMYFUNCTION("""COMPUTED_VALUE"""),46083.64583333333)</f>
        <v>46083.64583</v>
      </c>
      <c r="B779" s="5">
        <f>IFERROR(__xludf.DUMMYFUNCTION("""COMPUTED_VALUE"""),24865.7)</f>
        <v>24865.7</v>
      </c>
    </row>
    <row r="780">
      <c r="A780" s="5">
        <f>IFERROR(__xludf.DUMMYFUNCTION("""COMPUTED_VALUE"""),46085.64583333333)</f>
        <v>46085.64583</v>
      </c>
      <c r="B780" s="5">
        <f>IFERROR(__xludf.DUMMYFUNCTION("""COMPUTED_VALUE"""),24480.5)</f>
        <v>24480.5</v>
      </c>
    </row>
    <row r="781">
      <c r="A781" s="5">
        <f>IFERROR(__xludf.DUMMYFUNCTION("""COMPUTED_VALUE"""),46086.64583333333)</f>
        <v>46086.64583</v>
      </c>
      <c r="B781" s="5">
        <f>IFERROR(__xludf.DUMMYFUNCTION("""COMPUTED_VALUE"""),24765.9)</f>
        <v>24765.9</v>
      </c>
    </row>
    <row r="782">
      <c r="A782" s="5">
        <f>IFERROR(__xludf.DUMMYFUNCTION("""COMPUTED_VALUE"""),46087.64583333333)</f>
        <v>46087.64583</v>
      </c>
      <c r="B782" s="5">
        <f>IFERROR(__xludf.DUMMYFUNCTION("""COMPUTED_VALUE"""),24450.45)</f>
        <v>24450.45</v>
      </c>
    </row>
    <row r="783">
      <c r="A783" s="5">
        <f>IFERROR(__xludf.DUMMYFUNCTION("""COMPUTED_VALUE"""),46090.64583333333)</f>
        <v>46090.64583</v>
      </c>
      <c r="B783" s="5">
        <f>IFERROR(__xludf.DUMMYFUNCTION("""COMPUTED_VALUE"""),24028.05)</f>
        <v>24028.05</v>
      </c>
    </row>
    <row r="784">
      <c r="A784" s="5">
        <f>IFERROR(__xludf.DUMMYFUNCTION("""COMPUTED_VALUE"""),46091.64583333333)</f>
        <v>46091.64583</v>
      </c>
      <c r="B784" s="5">
        <f>IFERROR(__xludf.DUMMYFUNCTION("""COMPUTED_VALUE"""),24261.6)</f>
        <v>24261.6</v>
      </c>
    </row>
    <row r="785">
      <c r="A785" s="5">
        <f>IFERROR(__xludf.DUMMYFUNCTION("""COMPUTED_VALUE"""),46092.64583333333)</f>
        <v>46092.64583</v>
      </c>
      <c r="B785" s="5">
        <f>IFERROR(__xludf.DUMMYFUNCTION("""COMPUTED_VALUE"""),23866.85)</f>
        <v>23866.85</v>
      </c>
    </row>
    <row r="786">
      <c r="A786" s="5">
        <f>IFERROR(__xludf.DUMMYFUNCTION("""COMPUTED_VALUE"""),46093.64583333333)</f>
        <v>46093.64583</v>
      </c>
      <c r="B786" s="5">
        <f>IFERROR(__xludf.DUMMYFUNCTION("""COMPUTED_VALUE"""),23639.15)</f>
        <v>23639.15</v>
      </c>
    </row>
    <row r="787">
      <c r="A787" s="5">
        <f>IFERROR(__xludf.DUMMYFUNCTION("""COMPUTED_VALUE"""),46094.64583333333)</f>
        <v>46094.64583</v>
      </c>
      <c r="B787" s="5">
        <f>IFERROR(__xludf.DUMMYFUNCTION("""COMPUTED_VALUE"""),23151.1)</f>
        <v>23151.1</v>
      </c>
    </row>
    <row r="788">
      <c r="A788" s="5">
        <f>IFERROR(__xludf.DUMMYFUNCTION("""COMPUTED_VALUE"""),46097.64583333333)</f>
        <v>46097.64583</v>
      </c>
      <c r="B788" s="5">
        <f>IFERROR(__xludf.DUMMYFUNCTION("""COMPUTED_VALUE"""),23408.8)</f>
        <v>23408.8</v>
      </c>
    </row>
    <row r="789">
      <c r="A789" s="5">
        <f>IFERROR(__xludf.DUMMYFUNCTION("""COMPUTED_VALUE"""),46098.64583333333)</f>
        <v>46098.64583</v>
      </c>
      <c r="B789" s="5">
        <f>IFERROR(__xludf.DUMMYFUNCTION("""COMPUTED_VALUE"""),23581.15)</f>
        <v>23581.15</v>
      </c>
    </row>
    <row r="790">
      <c r="A790" s="5">
        <f>IFERROR(__xludf.DUMMYFUNCTION("""COMPUTED_VALUE"""),46099.64583333333)</f>
        <v>46099.64583</v>
      </c>
      <c r="B790" s="5">
        <f>IFERROR(__xludf.DUMMYFUNCTION("""COMPUTED_VALUE"""),23777.8)</f>
        <v>23777.8</v>
      </c>
    </row>
    <row r="791">
      <c r="A791" s="5">
        <f>IFERROR(__xludf.DUMMYFUNCTION("""COMPUTED_VALUE"""),46100.64583333333)</f>
        <v>46100.64583</v>
      </c>
      <c r="B791" s="5">
        <f>IFERROR(__xludf.DUMMYFUNCTION("""COMPUTED_VALUE"""),23002.15)</f>
        <v>23002.15</v>
      </c>
    </row>
    <row r="792">
      <c r="A792" s="5">
        <f>IFERROR(__xludf.DUMMYFUNCTION("""COMPUTED_VALUE"""),46101.64583333333)</f>
        <v>46101.64583</v>
      </c>
      <c r="B792" s="5">
        <f>IFERROR(__xludf.DUMMYFUNCTION("""COMPUTED_VALUE"""),23114.5)</f>
        <v>23114.5</v>
      </c>
    </row>
    <row r="793">
      <c r="A793" s="5">
        <f>IFERROR(__xludf.DUMMYFUNCTION("""COMPUTED_VALUE"""),46104.64583333333)</f>
        <v>46104.64583</v>
      </c>
      <c r="B793" s="5">
        <f>IFERROR(__xludf.DUMMYFUNCTION("""COMPUTED_VALUE"""),22512.65)</f>
        <v>22512.65</v>
      </c>
    </row>
    <row r="794">
      <c r="A794" s="5">
        <f>IFERROR(__xludf.DUMMYFUNCTION("""COMPUTED_VALUE"""),46105.64583333333)</f>
        <v>46105.64583</v>
      </c>
      <c r="B794" s="5">
        <f>IFERROR(__xludf.DUMMYFUNCTION("""COMPUTED_VALUE"""),22912.4)</f>
        <v>22912.4</v>
      </c>
    </row>
    <row r="795">
      <c r="A795" s="5">
        <f>IFERROR(__xludf.DUMMYFUNCTION("""COMPUTED_VALUE"""),46106.64583333333)</f>
        <v>46106.64583</v>
      </c>
      <c r="B795" s="5">
        <f>IFERROR(__xludf.DUMMYFUNCTION("""COMPUTED_VALUE"""),23306.45)</f>
        <v>23306.45</v>
      </c>
    </row>
    <row r="796">
      <c r="A796" s="5">
        <f>IFERROR(__xludf.DUMMYFUNCTION("""COMPUTED_VALUE"""),46108.64583333333)</f>
        <v>46108.64583</v>
      </c>
      <c r="B796" s="5">
        <f>IFERROR(__xludf.DUMMYFUNCTION("""COMPUTED_VALUE"""),22819.6)</f>
        <v>22819.6</v>
      </c>
    </row>
    <row r="797">
      <c r="A797" s="5">
        <f>IFERROR(__xludf.DUMMYFUNCTION("""COMPUTED_VALUE"""),46111.64583333333)</f>
        <v>46111.64583</v>
      </c>
      <c r="B797" s="5">
        <f>IFERROR(__xludf.DUMMYFUNCTION("""COMPUTED_VALUE"""),22331.4)</f>
        <v>22331.4</v>
      </c>
    </row>
    <row r="798">
      <c r="A798" s="5">
        <f>IFERROR(__xludf.DUMMYFUNCTION("""COMPUTED_VALUE"""),46113.64583333333)</f>
        <v>46113.64583</v>
      </c>
      <c r="B798" s="5">
        <f>IFERROR(__xludf.DUMMYFUNCTION("""COMPUTED_VALUE"""),22679.4)</f>
        <v>22679.4</v>
      </c>
    </row>
    <row r="799">
      <c r="A799" s="5">
        <f>IFERROR(__xludf.DUMMYFUNCTION("""COMPUTED_VALUE"""),46114.64583333333)</f>
        <v>46114.64583</v>
      </c>
      <c r="B799" s="5">
        <f>IFERROR(__xludf.DUMMYFUNCTION("""COMPUTED_VALUE"""),22713.1)</f>
        <v>22713.1</v>
      </c>
    </row>
    <row r="800">
      <c r="A800" s="5">
        <f>IFERROR(__xludf.DUMMYFUNCTION("""COMPUTED_VALUE"""),46118.64583333333)</f>
        <v>46118.64583</v>
      </c>
      <c r="B800" s="5">
        <f>IFERROR(__xludf.DUMMYFUNCTION("""COMPUTED_VALUE"""),22968.25)</f>
        <v>22968.25</v>
      </c>
    </row>
    <row r="801">
      <c r="A801" s="5">
        <f>IFERROR(__xludf.DUMMYFUNCTION("""COMPUTED_VALUE"""),46119.64583333333)</f>
        <v>46119.64583</v>
      </c>
      <c r="B801" s="5">
        <f>IFERROR(__xludf.DUMMYFUNCTION("""COMPUTED_VALUE"""),23123.65)</f>
        <v>23123.65</v>
      </c>
    </row>
    <row r="802">
      <c r="A802" s="5">
        <f>IFERROR(__xludf.DUMMYFUNCTION("""COMPUTED_VALUE"""),46120.64583333333)</f>
        <v>46120.64583</v>
      </c>
      <c r="B802" s="5">
        <f>IFERROR(__xludf.DUMMYFUNCTION("""COMPUTED_VALUE"""),23997.35)</f>
        <v>23997.35</v>
      </c>
    </row>
    <row r="803">
      <c r="A803" s="5">
        <f>IFERROR(__xludf.DUMMYFUNCTION("""COMPUTED_VALUE"""),46121.64583333333)</f>
        <v>46121.64583</v>
      </c>
      <c r="B803" s="5">
        <f>IFERROR(__xludf.DUMMYFUNCTION("""COMPUTED_VALUE"""),23775.1)</f>
        <v>23775.1</v>
      </c>
    </row>
    <row r="804">
      <c r="A804" s="5">
        <f>IFERROR(__xludf.DUMMYFUNCTION("""COMPUTED_VALUE"""),46122.64583333333)</f>
        <v>46122.64583</v>
      </c>
      <c r="B804" s="5">
        <f>IFERROR(__xludf.DUMMYFUNCTION("""COMPUTED_VALUE"""),24050.6)</f>
        <v>24050.6</v>
      </c>
    </row>
    <row r="805">
      <c r="A805" s="5">
        <f>IFERROR(__xludf.DUMMYFUNCTION("""COMPUTED_VALUE"""),46125.64583333333)</f>
        <v>46125.64583</v>
      </c>
      <c r="B805" s="5">
        <f>IFERROR(__xludf.DUMMYFUNCTION("""COMPUTED_VALUE"""),23842.65)</f>
        <v>23842.65</v>
      </c>
    </row>
    <row r="806">
      <c r="A806" s="5">
        <f>IFERROR(__xludf.DUMMYFUNCTION("""COMPUTED_VALUE"""),46127.64583333333)</f>
        <v>46127.64583</v>
      </c>
      <c r="B806" s="5">
        <f>IFERROR(__xludf.DUMMYFUNCTION("""COMPUTED_VALUE"""),24231.3)</f>
        <v>24231.3</v>
      </c>
    </row>
    <row r="807">
      <c r="A807" s="5">
        <f>IFERROR(__xludf.DUMMYFUNCTION("""COMPUTED_VALUE"""),46128.64583333333)</f>
        <v>46128.64583</v>
      </c>
      <c r="B807" s="5">
        <f>IFERROR(__xludf.DUMMYFUNCTION("""COMPUTED_VALUE"""),24196.75)</f>
        <v>24196.75</v>
      </c>
    </row>
    <row r="808">
      <c r="A808" s="5">
        <f>IFERROR(__xludf.DUMMYFUNCTION("""COMPUTED_VALUE"""),46129.64583333333)</f>
        <v>46129.64583</v>
      </c>
      <c r="B808" s="5">
        <f>IFERROR(__xludf.DUMMYFUNCTION("""COMPUTED_VALUE"""),24353.55)</f>
        <v>24353.55</v>
      </c>
    </row>
    <row r="809">
      <c r="A809" s="5">
        <f>IFERROR(__xludf.DUMMYFUNCTION("""COMPUTED_VALUE"""),46132.64583333333)</f>
        <v>46132.64583</v>
      </c>
      <c r="B809" s="5">
        <f>IFERROR(__xludf.DUMMYFUNCTION("""COMPUTED_VALUE"""),24364.85)</f>
        <v>24364.85</v>
      </c>
    </row>
    <row r="810">
      <c r="A810" s="5">
        <f>IFERROR(__xludf.DUMMYFUNCTION("""COMPUTED_VALUE"""),46133.64583333333)</f>
        <v>46133.64583</v>
      </c>
      <c r="B810" s="5">
        <f>IFERROR(__xludf.DUMMYFUNCTION("""COMPUTED_VALUE"""),24576.6)</f>
        <v>24576.6</v>
      </c>
    </row>
    <row r="811">
      <c r="A811" s="5">
        <f>IFERROR(__xludf.DUMMYFUNCTION("""COMPUTED_VALUE"""),46134.64583333333)</f>
        <v>46134.64583</v>
      </c>
      <c r="B811" s="5">
        <f>IFERROR(__xludf.DUMMYFUNCTION("""COMPUTED_VALUE"""),24378.1)</f>
        <v>24378.1</v>
      </c>
    </row>
    <row r="812">
      <c r="A812" s="5">
        <f>IFERROR(__xludf.DUMMYFUNCTION("""COMPUTED_VALUE"""),46135.64583333333)</f>
        <v>46135.64583</v>
      </c>
      <c r="B812" s="5">
        <f>IFERROR(__xludf.DUMMYFUNCTION("""COMPUTED_VALUE"""),24173.05)</f>
        <v>24173.05</v>
      </c>
    </row>
    <row r="813">
      <c r="A813" s="5">
        <f>IFERROR(__xludf.DUMMYFUNCTION("""COMPUTED_VALUE"""),46136.64583333333)</f>
        <v>46136.64583</v>
      </c>
      <c r="B813" s="5">
        <f>IFERROR(__xludf.DUMMYFUNCTION("""COMPUTED_VALUE"""),23897.95)</f>
        <v>23897.95</v>
      </c>
    </row>
    <row r="814">
      <c r="A814" s="5">
        <f>IFERROR(__xludf.DUMMYFUNCTION("""COMPUTED_VALUE"""),46139.64583333333)</f>
        <v>46139.64583</v>
      </c>
      <c r="B814" s="5">
        <f>IFERROR(__xludf.DUMMYFUNCTION("""COMPUTED_VALUE"""),24092.7)</f>
        <v>24092.7</v>
      </c>
    </row>
    <row r="815">
      <c r="A815" s="5">
        <f>IFERROR(__xludf.DUMMYFUNCTION("""COMPUTED_VALUE"""),46140.64583333333)</f>
        <v>46140.64583</v>
      </c>
      <c r="B815" s="5">
        <f>IFERROR(__xludf.DUMMYFUNCTION("""COMPUTED_VALUE"""),23995.7)</f>
        <v>23995.7</v>
      </c>
    </row>
    <row r="816">
      <c r="A816" s="5">
        <f>IFERROR(__xludf.DUMMYFUNCTION("""COMPUTED_VALUE"""),46141.64583333333)</f>
        <v>46141.64583</v>
      </c>
      <c r="B816" s="5">
        <f>IFERROR(__xludf.DUMMYFUNCTION("""COMPUTED_VALUE"""),24177.65)</f>
        <v>24177.65</v>
      </c>
    </row>
    <row r="817">
      <c r="A817" s="5">
        <f>IFERROR(__xludf.DUMMYFUNCTION("""COMPUTED_VALUE"""),46142.64583333333)</f>
        <v>46142.64583</v>
      </c>
      <c r="B817" s="5">
        <f>IFERROR(__xludf.DUMMYFUNCTION("""COMPUTED_VALUE"""),23997.55)</f>
        <v>23997.55</v>
      </c>
    </row>
    <row r="818">
      <c r="A818" s="5">
        <f>IFERROR(__xludf.DUMMYFUNCTION("""COMPUTED_VALUE"""),46146.64583333333)</f>
        <v>46146.64583</v>
      </c>
      <c r="B818" s="5">
        <f>IFERROR(__xludf.DUMMYFUNCTION("""COMPUTED_VALUE"""),24119.3)</f>
        <v>24119.3</v>
      </c>
    </row>
    <row r="819">
      <c r="A819" s="5">
        <f>IFERROR(__xludf.DUMMYFUNCTION("""COMPUTED_VALUE"""),46147.64583333333)</f>
        <v>46147.64583</v>
      </c>
      <c r="B819" s="5">
        <f>IFERROR(__xludf.DUMMYFUNCTION("""COMPUTED_VALUE"""),24032.8)</f>
        <v>24032.8</v>
      </c>
    </row>
    <row r="820">
      <c r="A820" s="5">
        <f>IFERROR(__xludf.DUMMYFUNCTION("""COMPUTED_VALUE"""),46148.64583333333)</f>
        <v>46148.64583</v>
      </c>
      <c r="B820" s="5">
        <f>IFERROR(__xludf.DUMMYFUNCTION("""COMPUTED_VALUE"""),24330.95)</f>
        <v>24330.95</v>
      </c>
    </row>
    <row r="821">
      <c r="A821" s="5">
        <f>IFERROR(__xludf.DUMMYFUNCTION("""COMPUTED_VALUE"""),46149.64583333333)</f>
        <v>46149.64583</v>
      </c>
      <c r="B821" s="5">
        <f>IFERROR(__xludf.DUMMYFUNCTION("""COMPUTED_VALUE"""),24326.65)</f>
        <v>24326.65</v>
      </c>
    </row>
    <row r="822">
      <c r="A822" s="5">
        <f>IFERROR(__xludf.DUMMYFUNCTION("""COMPUTED_VALUE"""),46150.64583333333)</f>
        <v>46150.64583</v>
      </c>
      <c r="B822" s="5">
        <f>IFERROR(__xludf.DUMMYFUNCTION("""COMPUTED_VALUE"""),24176.15)</f>
        <v>24176.15</v>
      </c>
    </row>
    <row r="823">
      <c r="A823" s="5">
        <f>IFERROR(__xludf.DUMMYFUNCTION("""COMPUTED_VALUE"""),46153.64583333333)</f>
        <v>46153.64583</v>
      </c>
      <c r="B823" s="5">
        <f>IFERROR(__xludf.DUMMYFUNCTION("""COMPUTED_VALUE"""),23815.85)</f>
        <v>23815.85</v>
      </c>
    </row>
    <row r="824">
      <c r="A824" s="5">
        <f>IFERROR(__xludf.DUMMYFUNCTION("""COMPUTED_VALUE"""),46154.64583333333)</f>
        <v>46154.64583</v>
      </c>
      <c r="B824" s="5">
        <f>IFERROR(__xludf.DUMMYFUNCTION("""COMPUTED_VALUE"""),23379.55)</f>
        <v>23379.55</v>
      </c>
    </row>
    <row r="825">
      <c r="A825" s="5">
        <f>IFERROR(__xludf.DUMMYFUNCTION("""COMPUTED_VALUE"""),46155.64583333333)</f>
        <v>46155.64583</v>
      </c>
      <c r="B825" s="5">
        <f>IFERROR(__xludf.DUMMYFUNCTION("""COMPUTED_VALUE"""),23412.6)</f>
        <v>23412.6</v>
      </c>
    </row>
    <row r="826">
      <c r="A826" s="5">
        <f>IFERROR(__xludf.DUMMYFUNCTION("""COMPUTED_VALUE"""),46156.64583333333)</f>
        <v>46156.64583</v>
      </c>
      <c r="B826" s="5">
        <f>IFERROR(__xludf.DUMMYFUNCTION("""COMPUTED_VALUE"""),23689.6)</f>
        <v>23689.6</v>
      </c>
    </row>
    <row r="827">
      <c r="A827" s="5">
        <f>IFERROR(__xludf.DUMMYFUNCTION("""COMPUTED_VALUE"""),46157.64583333333)</f>
        <v>46157.64583</v>
      </c>
      <c r="B827" s="5">
        <f>IFERROR(__xludf.DUMMYFUNCTION("""COMPUTED_VALUE"""),23643.5)</f>
        <v>23643.5</v>
      </c>
    </row>
    <row r="828">
      <c r="A828" s="5">
        <f>IFERROR(__xludf.DUMMYFUNCTION("""COMPUTED_VALUE"""),46160.64583333333)</f>
        <v>46160.64583</v>
      </c>
      <c r="B828" s="5">
        <f>IFERROR(__xludf.DUMMYFUNCTION("""COMPUTED_VALUE"""),23649.95)</f>
        <v>23649.95</v>
      </c>
    </row>
    <row r="829">
      <c r="A829" s="5">
        <f>IFERROR(__xludf.DUMMYFUNCTION("""COMPUTED_VALUE"""),46161.64583333333)</f>
        <v>46161.64583</v>
      </c>
      <c r="B829" s="5">
        <f>IFERROR(__xludf.DUMMYFUNCTION("""COMPUTED_VALUE"""),23618.0)</f>
        <v>23618</v>
      </c>
    </row>
    <row r="830">
      <c r="A830" s="5">
        <f>IFERROR(__xludf.DUMMYFUNCTION("""COMPUTED_VALUE"""),46162.64583333333)</f>
        <v>46162.64583</v>
      </c>
      <c r="B830" s="5">
        <f>IFERROR(__xludf.DUMMYFUNCTION("""COMPUTED_VALUE"""),23659.0)</f>
        <v>23659</v>
      </c>
    </row>
    <row r="831">
      <c r="A831" s="5">
        <f>IFERROR(__xludf.DUMMYFUNCTION("""COMPUTED_VALUE"""),46163.64583333333)</f>
        <v>46163.64583</v>
      </c>
      <c r="B831" s="5">
        <f>IFERROR(__xludf.DUMMYFUNCTION("""COMPUTED_VALUE"""),23654.7)</f>
        <v>23654.7</v>
      </c>
    </row>
    <row r="832">
      <c r="A832" s="5">
        <f>IFERROR(__xludf.DUMMYFUNCTION("""COMPUTED_VALUE"""),46164.64583333333)</f>
        <v>46164.64583</v>
      </c>
      <c r="B832" s="5">
        <f>IFERROR(__xludf.DUMMYFUNCTION("""COMPUTED_VALUE"""),23719.3)</f>
        <v>23719.3</v>
      </c>
    </row>
    <row r="833">
      <c r="A833" s="5">
        <f>IFERROR(__xludf.DUMMYFUNCTION("""COMPUTED_VALUE"""),46167.64583333333)</f>
        <v>46167.64583</v>
      </c>
      <c r="B833" s="5">
        <f>IFERROR(__xludf.DUMMYFUNCTION("""COMPUTED_VALUE"""),24031.7)</f>
        <v>24031.7</v>
      </c>
    </row>
    <row r="834">
      <c r="A834" s="5">
        <f>IFERROR(__xludf.DUMMYFUNCTION("""COMPUTED_VALUE"""),46168.64583333333)</f>
        <v>46168.64583</v>
      </c>
      <c r="B834" s="5">
        <f>IFERROR(__xludf.DUMMYFUNCTION("""COMPUTED_VALUE"""),23913.7)</f>
        <v>23913.7</v>
      </c>
    </row>
    <row r="835">
      <c r="A835" s="5">
        <f>IFERROR(__xludf.DUMMYFUNCTION("""COMPUTED_VALUE"""),46169.64583333333)</f>
        <v>46169.64583</v>
      </c>
      <c r="B835" s="5">
        <f>IFERROR(__xludf.DUMMYFUNCTION("""COMPUTED_VALUE"""),23907.15)</f>
        <v>23907.15</v>
      </c>
    </row>
    <row r="836">
      <c r="A836" s="5">
        <f>IFERROR(__xludf.DUMMYFUNCTION("""COMPUTED_VALUE"""),46171.64583333333)</f>
        <v>46171.64583</v>
      </c>
      <c r="B836" s="5">
        <f>IFERROR(__xludf.DUMMYFUNCTION("""COMPUTED_VALUE"""),23547.75)</f>
        <v>23547.75</v>
      </c>
    </row>
    <row r="837">
      <c r="A837" s="5">
        <f>IFERROR(__xludf.DUMMYFUNCTION("""COMPUTED_VALUE"""),46174.64583333333)</f>
        <v>46174.64583</v>
      </c>
      <c r="B837" s="5">
        <f>IFERROR(__xludf.DUMMYFUNCTION("""COMPUTED_VALUE"""),23382.6)</f>
        <v>23382.6</v>
      </c>
    </row>
    <row r="838">
      <c r="A838" s="5">
        <f>IFERROR(__xludf.DUMMYFUNCTION("""COMPUTED_VALUE"""),46175.64583333333)</f>
        <v>46175.64583</v>
      </c>
      <c r="B838" s="5">
        <f>IFERROR(__xludf.DUMMYFUNCTION("""COMPUTED_VALUE"""),23483.55)</f>
        <v>23483.55</v>
      </c>
    </row>
    <row r="839">
      <c r="A839" s="5">
        <f>IFERROR(__xludf.DUMMYFUNCTION("""COMPUTED_VALUE"""),46176.64583333333)</f>
        <v>46176.64583</v>
      </c>
      <c r="B839" s="5">
        <f>IFERROR(__xludf.DUMMYFUNCTION("""COMPUTED_VALUE"""),23405.6)</f>
        <v>23405.6</v>
      </c>
    </row>
    <row r="840">
      <c r="A840" s="5">
        <f>IFERROR(__xludf.DUMMYFUNCTION("""COMPUTED_VALUE"""),46177.64583333333)</f>
        <v>46177.64583</v>
      </c>
      <c r="B840" s="5">
        <f>IFERROR(__xludf.DUMMYFUNCTION("""COMPUTED_VALUE"""),23416.55)</f>
        <v>23416.55</v>
      </c>
    </row>
    <row r="841">
      <c r="A841" s="5">
        <f>IFERROR(__xludf.DUMMYFUNCTION("""COMPUTED_VALUE"""),46178.64583333333)</f>
        <v>46178.64583</v>
      </c>
      <c r="B841" s="5">
        <f>IFERROR(__xludf.DUMMYFUNCTION("""COMPUTED_VALUE"""),23366.7)</f>
        <v>23366.7</v>
      </c>
    </row>
    <row r="842">
      <c r="A842" s="5">
        <f>IFERROR(__xludf.DUMMYFUNCTION("""COMPUTED_VALUE"""),46181.64583333333)</f>
        <v>46181.64583</v>
      </c>
      <c r="B842" s="5">
        <f>IFERROR(__xludf.DUMMYFUNCTION("""COMPUTED_VALUE"""),23123.0)</f>
        <v>23123</v>
      </c>
    </row>
    <row r="843">
      <c r="A843" s="5">
        <f>IFERROR(__xludf.DUMMYFUNCTION("""COMPUTED_VALUE"""),46182.64583333333)</f>
        <v>46182.64583</v>
      </c>
      <c r="B843" s="5">
        <f>IFERROR(__xludf.DUMMYFUNCTION("""COMPUTED_VALUE"""),23242.1)</f>
        <v>23242.1</v>
      </c>
    </row>
    <row r="844">
      <c r="A844" s="5">
        <f>IFERROR(__xludf.DUMMYFUNCTION("""COMPUTED_VALUE"""),46183.64583333333)</f>
        <v>46183.64583</v>
      </c>
      <c r="B844" s="5">
        <f>IFERROR(__xludf.DUMMYFUNCTION("""COMPUTED_VALUE"""),23214.95)</f>
        <v>23214.95</v>
      </c>
    </row>
    <row r="845">
      <c r="A845" s="5">
        <f>IFERROR(__xludf.DUMMYFUNCTION("""COMPUTED_VALUE"""),46184.64583333333)</f>
        <v>46184.64583</v>
      </c>
      <c r="B845" s="5">
        <f>IFERROR(__xludf.DUMMYFUNCTION("""COMPUTED_VALUE"""),23161.6)</f>
        <v>23161.6</v>
      </c>
    </row>
    <row r="846">
      <c r="A846" s="5">
        <f>IFERROR(__xludf.DUMMYFUNCTION("""COMPUTED_VALUE"""),46185.64583333333)</f>
        <v>46185.64583</v>
      </c>
      <c r="B846" s="5">
        <f>IFERROR(__xludf.DUMMYFUNCTION("""COMPUTED_VALUE"""),23622.9)</f>
        <v>23622.9</v>
      </c>
    </row>
    <row r="847">
      <c r="A847" s="5">
        <f>IFERROR(__xludf.DUMMYFUNCTION("""COMPUTED_VALUE"""),46188.64583333333)</f>
        <v>46188.64583</v>
      </c>
      <c r="B847" s="5">
        <f>IFERROR(__xludf.DUMMYFUNCTION("""COMPUTED_VALUE"""),23853.9)</f>
        <v>23853.9</v>
      </c>
    </row>
    <row r="848">
      <c r="A848" s="5">
        <f>IFERROR(__xludf.DUMMYFUNCTION("""COMPUTED_VALUE"""),46189.64583333333)</f>
        <v>46189.64583</v>
      </c>
      <c r="B848" s="5">
        <f>IFERROR(__xludf.DUMMYFUNCTION("""COMPUTED_VALUE"""),23989.15)</f>
        <v>23989.15</v>
      </c>
    </row>
    <row r="849">
      <c r="A849" s="5">
        <f>IFERROR(__xludf.DUMMYFUNCTION("""COMPUTED_VALUE"""),46190.64583333333)</f>
        <v>46190.64583</v>
      </c>
      <c r="B849" s="5">
        <f>IFERROR(__xludf.DUMMYFUNCTION("""COMPUTED_VALUE"""),24085.7)</f>
        <v>24085.7</v>
      </c>
    </row>
  </sheetData>
  <drawing r:id="rId1"/>
</worksheet>
</file>