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dos iniciais" sheetId="1" state="visible" r:id="rId2"/>
    <sheet name="Dados do tempo de queda" sheetId="2" state="visible" r:id="rId3"/>
    <sheet name="Resultados experimentais" sheetId="3" state="visible" r:id="rId4"/>
    <sheet name="Pontos para o plot gráfico" sheetId="4" state="visible" r:id="rId5"/>
    <sheet name="Regressão linear pelo Excel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<sst xmlns="http://schemas.openxmlformats.org/spreadsheetml/2006/main" count="164" uniqueCount="108">
  <si>
    <t xml:space="preserve">Esferas</t>
  </si>
  <si>
    <t xml:space="preserve">Diâmetro (mm)</t>
  </si>
  <si>
    <t xml:space="preserve">Incerteza (mm)</t>
  </si>
  <si>
    <t xml:space="preserve">*micrômetro → 0,01 mm</t>
  </si>
  <si>
    <t xml:space="preserve">*precisamos calcular a propagação de incerteza pro raio</t>
  </si>
  <si>
    <t xml:space="preserve">//</t>
  </si>
  <si>
    <t xml:space="preserve">Tubo de glicerina</t>
  </si>
  <si>
    <t xml:space="preserve">Valor</t>
  </si>
  <si>
    <t xml:space="preserve">Incerteza</t>
  </si>
  <si>
    <t xml:space="preserve">Altura H (cm)</t>
  </si>
  <si>
    <t xml:space="preserve">*trena → 0,1 cm</t>
  </si>
  <si>
    <t xml:space="preserve">Diâmetro D (mm)</t>
  </si>
  <si>
    <t xml:space="preserve">*paquímetro → 0,05 mm</t>
  </si>
  <si>
    <t xml:space="preserve">Altura de queda (cm)</t>
  </si>
  <si>
    <r>
      <rPr>
        <sz val="12"/>
        <rFont val="Times New Roman"/>
        <family val="1"/>
        <charset val="1"/>
      </rPr>
      <t xml:space="preserve">*altura que marcamos como sendo com </t>
    </r>
    <r>
      <rPr>
        <i val="true"/>
        <sz val="12"/>
        <rFont val="Times New Roman"/>
        <family val="1"/>
        <charset val="1"/>
      </rPr>
      <t xml:space="preserve">velocidade constante</t>
    </r>
  </si>
  <si>
    <t xml:space="preserve">Temperatura</t>
  </si>
  <si>
    <t xml:space="preserve">Temperatura θ (ºC)</t>
  </si>
  <si>
    <t xml:space="preserve">*termômetro → 0,1 °C</t>
  </si>
  <si>
    <t xml:space="preserve">Densidades (g·cm⁻³)</t>
  </si>
  <si>
    <t xml:space="preserve">Densidade do aço ρ</t>
  </si>
  <si>
    <t xml:space="preserve">nula</t>
  </si>
  <si>
    <t xml:space="preserve"> Densidade da 
Água-glicerina ρ’</t>
  </si>
  <si>
    <t xml:space="preserve">Esfera 1</t>
  </si>
  <si>
    <t xml:space="preserve">Esfera 2</t>
  </si>
  <si>
    <t xml:space="preserve">Esfera 3</t>
  </si>
  <si>
    <t xml:space="preserve">Esfera 4</t>
  </si>
  <si>
    <t xml:space="preserve">Incerteza do instrumento (s)</t>
  </si>
  <si>
    <t xml:space="preserve">Tempo de queda t (s)</t>
  </si>
  <si>
    <t xml:space="preserve">*cronômetro dig.→ 0,001 s</t>
  </si>
  <si>
    <r>
      <rPr>
        <i val="true"/>
        <sz val="12"/>
        <rFont val="Times New Roman"/>
        <family val="1"/>
        <charset val="1"/>
      </rPr>
      <t xml:space="preserve">*</t>
    </r>
    <r>
      <rPr>
        <sz val="12"/>
        <rFont val="Times New Roman"/>
        <family val="1"/>
        <charset val="1"/>
      </rPr>
      <t xml:space="preserve">tempo de queda que percorre </t>
    </r>
  </si>
  <si>
    <t xml:space="preserve">com “velocidade constante”</t>
  </si>
  <si>
    <t xml:space="preserve">*NÃO É NECESSÁRIO ALTERAR ESSA TABELA</t>
  </si>
  <si>
    <t xml:space="preserve">(VALORES REFERENCIADOS A ELA)</t>
  </si>
  <si>
    <t xml:space="preserve">Tempo de queda médio (s)</t>
  </si>
  <si>
    <t xml:space="preserve">Desvio padrão (s)</t>
  </si>
  <si>
    <t xml:space="preserve">Incerteza estatística (s)</t>
  </si>
  <si>
    <t xml:space="preserve">Incerteza combinada (s)</t>
  </si>
  <si>
    <t xml:space="preserve">*estatística e instrumental</t>
  </si>
  <si>
    <t xml:space="preserve">Resultados</t>
  </si>
  <si>
    <t xml:space="preserve">Esfera</t>
  </si>
  <si>
    <t xml:space="preserve">Tempo de queda médio +/- incerteza (s)</t>
  </si>
  <si>
    <r>
      <rPr>
        <b val="true"/>
        <sz val="12"/>
        <rFont val="Times New Roman"/>
        <family val="1"/>
        <charset val="1"/>
      </rPr>
      <t xml:space="preserve">Velocidade terminal → nossa variável </t>
    </r>
    <r>
      <rPr>
        <b val="true"/>
        <i val="true"/>
        <sz val="12"/>
        <rFont val="Times New Roman"/>
        <family val="1"/>
        <charset val="1"/>
      </rPr>
      <t xml:space="preserve">y</t>
    </r>
  </si>
  <si>
    <t xml:space="preserve">*fazer propagação de incertezas (Python)</t>
  </si>
  <si>
    <t xml:space="preserve">Altura de queda +/- incerteza (mm)</t>
  </si>
  <si>
    <t xml:space="preserve">Velocidade terminal +/- incerteza (mm / s)</t>
  </si>
  <si>
    <t xml:space="preserve">3,4805 +/- 0,10</t>
  </si>
  <si>
    <t xml:space="preserve">140,00 +/- 0,20</t>
  </si>
  <si>
    <t xml:space="preserve">40,2 +/- 1,1</t>
  </si>
  <si>
    <t xml:space="preserve">2,530 +/- 0,030</t>
  </si>
  <si>
    <t xml:space="preserve">55,3 +/- 0,7</t>
  </si>
  <si>
    <t xml:space="preserve">1,963 +/- 0,017</t>
  </si>
  <si>
    <t xml:space="preserve">71,3 +/- 0,6</t>
  </si>
  <si>
    <t xml:space="preserve">1,519 +/- 0,023</t>
  </si>
  <si>
    <t xml:space="preserve">92,2 +/- 1,4</t>
  </si>
  <si>
    <t xml:space="preserve">Fator de Ladenburgh</t>
  </si>
  <si>
    <t xml:space="preserve">raio da esfera +/- incerteza (mm)</t>
  </si>
  <si>
    <t xml:space="preserve">Raio do tubo +/- incerteza (mm)</t>
  </si>
  <si>
    <t xml:space="preserve">Altura do tubo +/- incerteza (mm)</t>
  </si>
  <si>
    <t xml:space="preserve">Fator de Ladenburgh +/- incerteza</t>
  </si>
  <si>
    <t xml:space="preserve">*não tem unidade unidade</t>
  </si>
  <si>
    <t xml:space="preserve">1,2450 +/- 0,0010</t>
  </si>
  <si>
    <t xml:space="preserve">27,500 +/- 0,005</t>
  </si>
  <si>
    <t xml:space="preserve">380,00 +/- 0,20</t>
  </si>
  <si>
    <t xml:space="preserve">1,27429 +/- 0,00024</t>
  </si>
  <si>
    <t xml:space="preserve">1,4950 +/- 0,0010</t>
  </si>
  <si>
    <t xml:space="preserve">1,33328 +/- 0,00025</t>
  </si>
  <si>
    <t xml:space="preserve">1,7450 +/- 0,0010</t>
  </si>
  <si>
    <t xml:space="preserve">1,39358 +/- 0,00026</t>
  </si>
  <si>
    <t xml:space="preserve">1,9750 +/- 0,0010</t>
  </si>
  <si>
    <t xml:space="preserve">1,45021 +/- 0,00027</t>
  </si>
  <si>
    <t xml:space="preserve">Quadrado do raio da esfera</t>
  </si>
  <si>
    <t xml:space="preserve">quadrado do raio da esfera +/- incerteza (mm²)</t>
  </si>
  <si>
    <t xml:space="preserve">1,550 +/- 0,0025</t>
  </si>
  <si>
    <t xml:space="preserve">2,235 +/- 0,0031</t>
  </si>
  <si>
    <t xml:space="preserve">3,045 +/- 0,004</t>
  </si>
  <si>
    <t xml:space="preserve">3,901 +/- 0,004</t>
  </si>
  <si>
    <r>
      <rPr>
        <b val="true"/>
        <sz val="12"/>
        <rFont val="Times New Roman"/>
        <family val="1"/>
        <charset val="1"/>
      </rPr>
      <t xml:space="preserve">Quadrado do raio da esfera / Fator de Ladenburgh → nossa variável </t>
    </r>
    <r>
      <rPr>
        <b val="true"/>
        <i val="true"/>
        <sz val="12"/>
        <rFont val="Times New Roman"/>
        <family val="1"/>
        <charset val="1"/>
      </rPr>
      <t xml:space="preserve">x</t>
    </r>
  </si>
  <si>
    <t xml:space="preserve">Quadrado do raio da esfera / Fator de Ladenburgh +/- incerteza (mm²)</t>
  </si>
  <si>
    <t xml:space="preserve">1,2164 +/- 0,0018</t>
  </si>
  <si>
    <t xml:space="preserve">1,6763 +/- 0,0020</t>
  </si>
  <si>
    <t xml:space="preserve">2,1850 +/- 0,0022</t>
  </si>
  <si>
    <t xml:space="preserve">2,6897 +/- 0,0023</t>
  </si>
  <si>
    <t xml:space="preserve">X</t>
  </si>
  <si>
    <t xml:space="preserve">Y</t>
  </si>
  <si>
    <t xml:space="preserve">*A escolha para que cada variável seja ou abcissa ou ordenada foi tomada com base na incerteza:</t>
  </si>
  <si>
    <r>
      <rPr>
        <sz val="12"/>
        <rFont val="Times New Roman"/>
        <family val="1"/>
        <charset val="1"/>
      </rPr>
      <t xml:space="preserve">como temos a incerteza de r²/k &lt;&lt; v, a primeira é </t>
    </r>
    <r>
      <rPr>
        <i val="true"/>
        <sz val="12"/>
        <rFont val="Times New Roman"/>
        <family val="1"/>
        <charset val="1"/>
      </rPr>
      <t xml:space="preserve">x</t>
    </r>
    <r>
      <rPr>
        <sz val="12"/>
        <rFont val="Times New Roman"/>
        <family val="1"/>
        <charset val="1"/>
      </rPr>
      <t xml:space="preserve"> e a segunda, </t>
    </r>
    <r>
      <rPr>
        <i val="true"/>
        <sz val="12"/>
        <rFont val="Times New Roman"/>
        <family val="1"/>
        <charset val="1"/>
      </rPr>
      <t xml:space="preserve">y</t>
    </r>
    <r>
      <rPr>
        <sz val="12"/>
        <rFont val="Times New Roman"/>
        <family val="1"/>
        <charset val="1"/>
      </rPr>
      <t xml:space="preserve">;</t>
    </r>
  </si>
  <si>
    <t xml:space="preserve">isso por causa da regressão dos MMQ, que acaba ignorando a incerteza de x.</t>
  </si>
  <si>
    <t xml:space="preserve">*No SI, a viscosidade tem unidade de N·s·m⁻².</t>
  </si>
  <si>
    <r>
      <rPr>
        <sz val="12"/>
        <rFont val="Times New Roman"/>
        <family val="1"/>
        <charset val="1"/>
      </rPr>
      <t xml:space="preserve">Inserindo os valores de </t>
    </r>
    <r>
      <rPr>
        <i val="true"/>
        <sz val="12"/>
        <rFont val="Times New Roman"/>
        <family val="1"/>
        <charset val="1"/>
      </rPr>
      <t xml:space="preserve">g</t>
    </r>
    <r>
      <rPr>
        <sz val="12"/>
        <rFont val="Times New Roman"/>
        <family val="1"/>
        <charset val="1"/>
      </rPr>
      <t xml:space="preserve"> em m·s⁻² e de ρ em g·cm⁻³, </t>
    </r>
  </si>
  <si>
    <r>
      <rPr>
        <sz val="12"/>
        <rFont val="Times New Roman"/>
        <family val="1"/>
        <charset val="1"/>
      </rPr>
      <t xml:space="preserve">obteremos o valor da </t>
    </r>
    <r>
      <rPr>
        <b val="true"/>
        <sz val="12"/>
        <rFont val="Times New Roman"/>
        <family val="1"/>
        <charset val="1"/>
      </rPr>
      <t xml:space="preserve">viscosidade em kg·m⁻¹·s⁻¹ = Pa·s</t>
    </r>
  </si>
  <si>
    <t xml:space="preserve">ESTA FERRAMENTA É SÓ PARA EFEITO DE COMPARAÇÃO!</t>
  </si>
  <si>
    <t xml:space="preserve">NÃO É A REGRESSÃO DEFINITIVA, PORQUE NÃO CONSIDERA A INCERTEZA</t>
  </si>
  <si>
    <t xml:space="preserve">r² / k (mm²)</t>
  </si>
  <si>
    <t xml:space="preserve">v (mm / s)</t>
  </si>
  <si>
    <t xml:space="preserve">Regression</t>
  </si>
  <si>
    <t xml:space="preserve">g (m·s⁻2)</t>
  </si>
  <si>
    <t xml:space="preserve">ρ (g·cm⁻³)</t>
  </si>
  <si>
    <t xml:space="preserve">ρ’ (g·cm⁻³)</t>
  </si>
  <si>
    <t xml:space="preserve">Regression Model</t>
  </si>
  <si>
    <t xml:space="preserve">Linear</t>
  </si>
  <si>
    <t xml:space="preserve">R^2</t>
  </si>
  <si>
    <r>
      <rPr>
        <sz val="12"/>
        <rFont val="Times New Roman"/>
        <family val="1"/>
        <charset val="1"/>
      </rPr>
      <t xml:space="preserve">A = 2/9 · g/η · (ρ - ρ ‘)  → </t>
    </r>
    <r>
      <rPr>
        <b val="true"/>
        <sz val="12"/>
        <rFont val="Times New Roman"/>
        <family val="1"/>
        <charset val="1"/>
      </rPr>
      <t xml:space="preserve">η = 2/9 · g/A · (ρ - ρ ‘) </t>
    </r>
  </si>
  <si>
    <t xml:space="preserve">Standard Error</t>
  </si>
  <si>
    <t xml:space="preserve">η (Pa·s)</t>
  </si>
  <si>
    <t xml:space="preserve">Slope</t>
  </si>
  <si>
    <t xml:space="preserve">Intercept</t>
  </si>
  <si>
    <r>
      <rPr>
        <sz val="12"/>
        <rFont val="Times New Roman"/>
        <family val="1"/>
        <charset val="1"/>
      </rPr>
      <t xml:space="preserve">*A viscosidade precisa ser </t>
    </r>
    <r>
      <rPr>
        <b val="true"/>
        <sz val="12"/>
        <rFont val="Times New Roman"/>
        <family val="1"/>
        <charset val="1"/>
      </rPr>
      <t xml:space="preserve">convertida para mPa·s (Pa·s → mPa·s)</t>
    </r>
  </si>
  <si>
    <t xml:space="preserve">η (mPa·s)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</si>
</sst>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"/>
    <numFmt numFmtId="167" formatCode="0.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i val="true"/>
      <sz val="12"/>
      <name val="Times New Roman"/>
      <family val="1"/>
      <charset val="1"/>
    </font>
    <font>
      <b val="true"/>
      <i val="true"/>
      <u val="single"/>
      <sz val="12"/>
      <name val="Times New Roman"/>
      <family val="1"/>
      <charset val="1"/>
    </font>
    <font>
      <b val="true"/>
      <u val="single"/>
      <sz val="12"/>
      <name val="Times New Roman"/>
      <family val="1"/>
      <charset val="1"/>
    </font>
    <font>
      <b val="true"/>
      <i val="true"/>
      <sz val="12"/>
      <name val="Times New Roman"/>
      <family val="1"/>
      <charset val="1"/>
    </font>
    <font>
      <u val="single"/>
      <sz val="12"/>
      <name val="Times New Roman"/>
      <family val="1"/>
      <charset val="1"/>
    </font>
    <font>
      <sz val="12"/>
      <name val="Times New Roman"/>
      <family val="1"/>
    </font>
    <font>
      <b val="true"/>
      <sz val="12"/>
      <name val="Times New Roman"/>
      <family val="1"/>
    </font>
    <font>
      <sz val="12"/>
      <name val="Ubuntu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FFF200"/>
        <bgColor rgb="FFFFFF00"/>
      </patternFill>
    </fill>
    <fill>
      <patternFill patternType="solid">
        <fgColor rgb="FFFFF68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17.64"/>
    <col collapsed="false" customWidth="true" hidden="false" outlineLevel="0" max="3" min="3" style="1" width="16.21"/>
    <col collapsed="false" customWidth="false" hidden="false" outlineLevel="0" max="4" min="4" style="1" width="11.52"/>
    <col collapsed="false" customWidth="true" hidden="false" outlineLevel="0" max="5" min="5" style="1" width="12.91"/>
    <col collapsed="false" customWidth="false" hidden="false" outlineLevel="0" max="1025" min="6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r="2" customFormat="false" ht="15" hidden="false" customHeight="false" outlineLevel="0" collapsed="false">
      <c r="A2" s="4" t="n">
        <v>1</v>
      </c>
      <c r="B2" s="4" t="n">
        <v>2.49</v>
      </c>
      <c r="C2" s="5" t="n">
        <f aca="false"> 0.01 / ( 2*SQRT(6) )</f>
        <v>0.00204124145231932</v>
      </c>
      <c r="D2" s="3" t="s">
        <v>3</v>
      </c>
      <c r="E2" s="3"/>
      <c r="F2" s="6" t="s">
        <v>4</v>
      </c>
      <c r="G2" s="3"/>
      <c r="H2" s="3"/>
      <c r="I2" s="3"/>
      <c r="J2" s="3"/>
    </row>
    <row r="3" customFormat="false" ht="15" hidden="false" customHeight="false" outlineLevel="0" collapsed="false">
      <c r="A3" s="4" t="n">
        <v>2</v>
      </c>
      <c r="B3" s="4" t="n">
        <v>2.99</v>
      </c>
      <c r="C3" s="5" t="n">
        <f aca="false"> 0.01 / ( 2*SQRT(6) )</f>
        <v>0.00204124145231932</v>
      </c>
      <c r="D3" s="4" t="s">
        <v>5</v>
      </c>
      <c r="E3" s="3"/>
      <c r="F3" s="3"/>
      <c r="G3" s="3"/>
      <c r="H3" s="3"/>
      <c r="I3" s="3"/>
      <c r="J3" s="3"/>
    </row>
    <row r="4" customFormat="false" ht="15" hidden="false" customHeight="false" outlineLevel="0" collapsed="false">
      <c r="A4" s="4" t="n">
        <v>3</v>
      </c>
      <c r="B4" s="4" t="n">
        <v>3.49</v>
      </c>
      <c r="C4" s="5" t="n">
        <f aca="false"> 0.01 / ( 2*SQRT(6) )</f>
        <v>0.00204124145231932</v>
      </c>
      <c r="D4" s="4" t="s">
        <v>5</v>
      </c>
      <c r="E4" s="3"/>
      <c r="F4" s="3"/>
      <c r="G4" s="3"/>
      <c r="H4" s="3"/>
      <c r="I4" s="3"/>
      <c r="J4" s="3"/>
    </row>
    <row r="5" customFormat="false" ht="15" hidden="false" customHeight="false" outlineLevel="0" collapsed="false">
      <c r="A5" s="4" t="n">
        <v>4</v>
      </c>
      <c r="B5" s="4" t="n">
        <v>3.95</v>
      </c>
      <c r="C5" s="5" t="n">
        <f aca="false"> 0.01 / ( 2*SQRT(6) )</f>
        <v>0.00204124145231932</v>
      </c>
      <c r="D5" s="4" t="s">
        <v>5</v>
      </c>
      <c r="E5" s="3"/>
      <c r="F5" s="3"/>
      <c r="G5" s="3"/>
      <c r="H5" s="3"/>
      <c r="I5" s="3"/>
      <c r="J5" s="3"/>
    </row>
    <row r="8" customFormat="false" ht="15" hidden="false" customHeight="false" outlineLevel="0" collapsed="false">
      <c r="A8" s="7" t="s">
        <v>6</v>
      </c>
      <c r="B8" s="8" t="s">
        <v>7</v>
      </c>
      <c r="C8" s="8" t="s">
        <v>8</v>
      </c>
      <c r="D8" s="9"/>
      <c r="E8" s="9"/>
      <c r="F8" s="9"/>
      <c r="G8" s="9"/>
      <c r="H8" s="9"/>
      <c r="I8" s="9"/>
      <c r="J8" s="9"/>
    </row>
    <row r="9" customFormat="false" ht="15" hidden="false" customHeight="false" outlineLevel="0" collapsed="false">
      <c r="A9" s="8" t="s">
        <v>9</v>
      </c>
      <c r="B9" s="8" t="n">
        <v>38</v>
      </c>
      <c r="C9" s="10" t="n">
        <f aca="false"> 0.1 / (  2*SQRT(6) )</f>
        <v>0.0204124145231932</v>
      </c>
      <c r="D9" s="9" t="s">
        <v>10</v>
      </c>
      <c r="E9" s="9"/>
      <c r="F9" s="9"/>
      <c r="G9" s="9"/>
      <c r="H9" s="9"/>
      <c r="I9" s="9"/>
      <c r="J9" s="9"/>
    </row>
    <row r="10" customFormat="false" ht="15" hidden="false" customHeight="false" outlineLevel="0" collapsed="false">
      <c r="A10" s="8" t="s">
        <v>11</v>
      </c>
      <c r="B10" s="8" t="n">
        <v>55</v>
      </c>
      <c r="C10" s="10" t="n">
        <f aca="false"> 0.05 / ( 2*SQRT(6) )</f>
        <v>0.0102062072615966</v>
      </c>
      <c r="D10" s="9" t="s">
        <v>12</v>
      </c>
      <c r="E10" s="9"/>
      <c r="F10" s="11" t="s">
        <v>4</v>
      </c>
      <c r="G10" s="9"/>
      <c r="H10" s="9"/>
      <c r="I10" s="9"/>
      <c r="J10" s="9"/>
    </row>
    <row r="11" customFormat="false" ht="15" hidden="false" customHeight="false" outlineLevel="0" collapsed="false">
      <c r="A11" s="8" t="s">
        <v>13</v>
      </c>
      <c r="B11" s="8" t="n">
        <v>14</v>
      </c>
      <c r="C11" s="10" t="n">
        <f aca="false"> 0.1 / (  2*SQRT(6) )</f>
        <v>0.0204124145231932</v>
      </c>
      <c r="D11" s="9" t="s">
        <v>10</v>
      </c>
      <c r="E11" s="9"/>
      <c r="F11" s="11" t="s">
        <v>14</v>
      </c>
      <c r="G11" s="9"/>
      <c r="H11" s="9"/>
      <c r="I11" s="9"/>
      <c r="J11" s="9"/>
    </row>
    <row r="14" customFormat="false" ht="15" hidden="false" customHeight="false" outlineLevel="0" collapsed="false">
      <c r="A14" s="2" t="s">
        <v>15</v>
      </c>
      <c r="B14" s="4" t="s">
        <v>7</v>
      </c>
      <c r="C14" s="4" t="s">
        <v>8</v>
      </c>
      <c r="D14" s="3"/>
      <c r="E14" s="3"/>
      <c r="F14" s="3"/>
      <c r="G14" s="3"/>
      <c r="H14" s="3"/>
      <c r="I14" s="3"/>
      <c r="J14" s="3"/>
    </row>
    <row r="15" customFormat="false" ht="15" hidden="false" customHeight="false" outlineLevel="0" collapsed="false">
      <c r="A15" s="4" t="s">
        <v>16</v>
      </c>
      <c r="B15" s="4" t="n">
        <v>27</v>
      </c>
      <c r="C15" s="5" t="n">
        <f aca="false"> 0.1 / ( 2*SQRT(6) )</f>
        <v>0.0204124145231932</v>
      </c>
      <c r="D15" s="3" t="s">
        <v>17</v>
      </c>
      <c r="E15" s="3"/>
      <c r="F15" s="3"/>
      <c r="G15" s="3"/>
      <c r="H15" s="3"/>
      <c r="I15" s="3"/>
      <c r="J15" s="3"/>
    </row>
    <row r="16" customFormat="false" ht="15" hidden="false" customHeight="false" outlineLevel="0" collapsed="false">
      <c r="A16" s="12"/>
      <c r="B16" s="12"/>
      <c r="C16" s="13"/>
      <c r="D16" s="14"/>
      <c r="E16" s="14"/>
      <c r="F16" s="14"/>
      <c r="G16" s="14"/>
      <c r="H16" s="14"/>
      <c r="I16" s="14"/>
      <c r="J16" s="14"/>
    </row>
    <row r="18" customFormat="false" ht="15" hidden="false" customHeight="false" outlineLevel="0" collapsed="false">
      <c r="A18" s="7" t="s">
        <v>18</v>
      </c>
      <c r="B18" s="8" t="s">
        <v>7</v>
      </c>
      <c r="C18" s="8" t="s">
        <v>8</v>
      </c>
      <c r="D18" s="9"/>
      <c r="E18" s="9"/>
      <c r="F18" s="9"/>
      <c r="G18" s="9"/>
      <c r="H18" s="9"/>
      <c r="I18" s="9"/>
      <c r="J18" s="9"/>
    </row>
    <row r="19" customFormat="false" ht="15" hidden="false" customHeight="false" outlineLevel="0" collapsed="false">
      <c r="A19" s="6" t="s">
        <v>19</v>
      </c>
      <c r="B19" s="4" t="n">
        <v>7.82</v>
      </c>
      <c r="C19" s="4" t="s">
        <v>20</v>
      </c>
      <c r="D19" s="3"/>
      <c r="E19" s="3"/>
      <c r="F19" s="3"/>
      <c r="G19" s="3"/>
      <c r="H19" s="3"/>
      <c r="I19" s="3"/>
      <c r="J19" s="3"/>
    </row>
    <row r="20" customFormat="false" ht="27.5" hidden="false" customHeight="false" outlineLevel="0" collapsed="false">
      <c r="A20" s="15" t="s">
        <v>21</v>
      </c>
      <c r="B20" s="4" t="n">
        <v>1.2</v>
      </c>
      <c r="C20" s="4" t="s">
        <v>20</v>
      </c>
      <c r="D20" s="3"/>
      <c r="E20" s="3"/>
      <c r="F20" s="3"/>
      <c r="G20" s="3"/>
      <c r="H20" s="3"/>
      <c r="I20" s="3"/>
      <c r="J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26.39"/>
    <col collapsed="false" customWidth="true" hidden="false" outlineLevel="0" max="3" min="3" style="1" width="25.14"/>
    <col collapsed="false" customWidth="true" hidden="false" outlineLevel="0" max="4" min="4" style="1" width="24.17"/>
    <col collapsed="false" customWidth="true" hidden="false" outlineLevel="0" max="5" min="5" style="1" width="27.65"/>
    <col collapsed="false" customWidth="false" hidden="false" outlineLevel="0" max="1025" min="6" style="1" width="11.52"/>
  </cols>
  <sheetData>
    <row r="1" customFormat="false" ht="15" hidden="false" customHeight="false" outlineLevel="0" collapsed="false">
      <c r="A1" s="7" t="s">
        <v>22</v>
      </c>
      <c r="B1" s="2" t="s">
        <v>23</v>
      </c>
      <c r="C1" s="7" t="s">
        <v>24</v>
      </c>
      <c r="D1" s="2" t="s">
        <v>25</v>
      </c>
      <c r="E1" s="16" t="s">
        <v>26</v>
      </c>
      <c r="F1" s="17"/>
      <c r="G1" s="18"/>
    </row>
    <row r="2" customFormat="false" ht="15" hidden="false" customHeight="false" outlineLevel="0" collapsed="false">
      <c r="A2" s="8" t="s">
        <v>27</v>
      </c>
      <c r="B2" s="4" t="s">
        <v>27</v>
      </c>
      <c r="C2" s="8" t="s">
        <v>27</v>
      </c>
      <c r="D2" s="4" t="s">
        <v>27</v>
      </c>
      <c r="E2" s="18" t="s">
        <v>28</v>
      </c>
      <c r="F2" s="18"/>
    </row>
    <row r="3" customFormat="false" ht="15" hidden="false" customHeight="false" outlineLevel="0" collapsed="false">
      <c r="A3" s="19" t="n">
        <v>3.005</v>
      </c>
      <c r="B3" s="20" t="n">
        <v>2.498</v>
      </c>
      <c r="C3" s="19" t="n">
        <v>1.911</v>
      </c>
      <c r="D3" s="20" t="n">
        <v>1.578</v>
      </c>
      <c r="E3" s="21" t="n">
        <f aca="false"> 0.001 / ( 2*SQRT(3) )</f>
        <v>0.000288675134594813</v>
      </c>
      <c r="F3" s="18"/>
    </row>
    <row r="4" customFormat="false" ht="15" hidden="false" customHeight="false" outlineLevel="0" collapsed="false">
      <c r="A4" s="19" t="n">
        <v>3.541</v>
      </c>
      <c r="B4" s="20" t="n">
        <v>2.55</v>
      </c>
      <c r="C4" s="19" t="n">
        <v>1.986</v>
      </c>
      <c r="D4" s="20" t="n">
        <v>1.572</v>
      </c>
      <c r="E4" s="18"/>
      <c r="F4" s="18"/>
    </row>
    <row r="5" customFormat="false" ht="15" hidden="false" customHeight="false" outlineLevel="0" collapsed="false">
      <c r="A5" s="19" t="n">
        <v>3.51</v>
      </c>
      <c r="B5" s="20" t="n">
        <v>2.645</v>
      </c>
      <c r="C5" s="19" t="n">
        <v>1.916</v>
      </c>
      <c r="D5" s="20" t="n">
        <v>1.559</v>
      </c>
      <c r="E5" s="16" t="s">
        <v>29</v>
      </c>
      <c r="F5" s="18"/>
    </row>
    <row r="6" customFormat="false" ht="15" hidden="false" customHeight="false" outlineLevel="0" collapsed="false">
      <c r="A6" s="19" t="n">
        <v>3.608</v>
      </c>
      <c r="B6" s="20" t="n">
        <v>2.557</v>
      </c>
      <c r="C6" s="19" t="n">
        <v>1.984</v>
      </c>
      <c r="D6" s="20" t="n">
        <v>1.489</v>
      </c>
      <c r="E6" s="18" t="s">
        <v>30</v>
      </c>
      <c r="F6" s="18"/>
    </row>
    <row r="7" customFormat="false" ht="15" hidden="false" customHeight="false" outlineLevel="0" collapsed="false">
      <c r="A7" s="19" t="n">
        <v>3.598</v>
      </c>
      <c r="B7" s="20" t="n">
        <v>2.428</v>
      </c>
      <c r="C7" s="19" t="n">
        <v>1.967</v>
      </c>
      <c r="D7" s="20" t="n">
        <v>1.453</v>
      </c>
      <c r="E7" s="18"/>
      <c r="F7" s="18"/>
    </row>
    <row r="8" customFormat="false" ht="15" hidden="false" customHeight="false" outlineLevel="0" collapsed="false">
      <c r="A8" s="19" t="n">
        <v>3.621</v>
      </c>
      <c r="B8" s="20" t="n">
        <v>2.502</v>
      </c>
      <c r="C8" s="19" t="n">
        <v>2.016</v>
      </c>
      <c r="D8" s="20" t="n">
        <v>1.463</v>
      </c>
      <c r="E8" s="17" t="s">
        <v>31</v>
      </c>
      <c r="F8" s="18"/>
    </row>
    <row r="9" customFormat="false" ht="15" hidden="false" customHeight="false" outlineLevel="0" collapsed="false">
      <c r="A9" s="8"/>
      <c r="B9" s="4"/>
      <c r="C9" s="8"/>
      <c r="D9" s="4"/>
      <c r="E9" s="17" t="s">
        <v>32</v>
      </c>
      <c r="F9" s="18"/>
    </row>
    <row r="10" customFormat="false" ht="15" hidden="false" customHeight="false" outlineLevel="0" collapsed="false">
      <c r="A10" s="22" t="s">
        <v>33</v>
      </c>
      <c r="B10" s="23" t="s">
        <v>33</v>
      </c>
      <c r="C10" s="22" t="s">
        <v>33</v>
      </c>
      <c r="D10" s="23" t="s">
        <v>33</v>
      </c>
      <c r="E10" s="18"/>
      <c r="F10" s="18"/>
    </row>
    <row r="11" customFormat="false" ht="15" hidden="false" customHeight="false" outlineLevel="0" collapsed="false">
      <c r="A11" s="10" t="n">
        <f aca="false">AVERAGE(A3:A8)</f>
        <v>3.4805</v>
      </c>
      <c r="B11" s="5" t="n">
        <f aca="false">AVERAGE(B3:B8)</f>
        <v>2.53</v>
      </c>
      <c r="C11" s="10" t="n">
        <f aca="false">AVERAGE(C3:C8)</f>
        <v>1.96333333333333</v>
      </c>
      <c r="D11" s="5" t="n">
        <f aca="false">AVERAGE(D3:D8)</f>
        <v>1.519</v>
      </c>
      <c r="E11" s="18"/>
      <c r="F11" s="18"/>
    </row>
    <row r="12" customFormat="false" ht="15" hidden="false" customHeight="false" outlineLevel="0" collapsed="false">
      <c r="A12" s="24" t="s">
        <v>34</v>
      </c>
      <c r="B12" s="25" t="s">
        <v>34</v>
      </c>
      <c r="C12" s="24" t="s">
        <v>34</v>
      </c>
      <c r="D12" s="25" t="s">
        <v>34</v>
      </c>
      <c r="E12" s="18"/>
      <c r="F12" s="18"/>
    </row>
    <row r="13" customFormat="false" ht="15" hidden="false" customHeight="false" outlineLevel="0" collapsed="false">
      <c r="A13" s="10" t="n">
        <f aca="false">STDEV(A3:A8)</f>
        <v>0.236826307660277</v>
      </c>
      <c r="B13" s="5" t="n">
        <f aca="false">STDEV(B3:B8)</f>
        <v>0.0728917004877784</v>
      </c>
      <c r="C13" s="10" t="n">
        <f aca="false">STDEV(C3:C8)</f>
        <v>0.0417308838471781</v>
      </c>
      <c r="D13" s="5" t="n">
        <f aca="false">STDEV(D3:D8)</f>
        <v>0.0570648753612938</v>
      </c>
      <c r="E13" s="18"/>
      <c r="F13" s="18"/>
    </row>
    <row r="14" customFormat="false" ht="15" hidden="false" customHeight="false" outlineLevel="0" collapsed="false">
      <c r="A14" s="24" t="s">
        <v>35</v>
      </c>
      <c r="B14" s="25" t="s">
        <v>35</v>
      </c>
      <c r="C14" s="24" t="s">
        <v>35</v>
      </c>
      <c r="D14" s="25" t="s">
        <v>35</v>
      </c>
      <c r="E14" s="26"/>
      <c r="F14" s="18"/>
      <c r="G14" s="18"/>
    </row>
    <row r="15" customFormat="false" ht="15" hidden="false" customHeight="false" outlineLevel="0" collapsed="false">
      <c r="A15" s="10" t="n">
        <f aca="false"> A13 / SQRT(6)</f>
        <v>0.0966839352391768</v>
      </c>
      <c r="B15" s="5" t="n">
        <f aca="false"> B13 / SQRT(6)</f>
        <v>0.0297579121131395</v>
      </c>
      <c r="C15" s="10" t="n">
        <f aca="false"> C13 / SQRT(6)</f>
        <v>0.0170365619901565</v>
      </c>
      <c r="D15" s="5" t="n">
        <f aca="false"> D13 / SQRT(6)</f>
        <v>0.0232966378117816</v>
      </c>
      <c r="E15" s="18"/>
      <c r="F15" s="18"/>
    </row>
    <row r="16" customFormat="false" ht="15" hidden="false" customHeight="false" outlineLevel="0" collapsed="false">
      <c r="A16" s="8"/>
      <c r="B16" s="4"/>
      <c r="C16" s="8"/>
      <c r="D16" s="4"/>
      <c r="E16" s="18"/>
      <c r="F16" s="18"/>
    </row>
    <row r="17" customFormat="false" ht="15" hidden="false" customHeight="false" outlineLevel="0" collapsed="false">
      <c r="A17" s="22" t="s">
        <v>36</v>
      </c>
      <c r="B17" s="23" t="s">
        <v>36</v>
      </c>
      <c r="C17" s="22" t="s">
        <v>36</v>
      </c>
      <c r="D17" s="23" t="s">
        <v>36</v>
      </c>
      <c r="E17" s="18"/>
      <c r="F17" s="18"/>
    </row>
    <row r="18" customFormat="false" ht="15" hidden="false" customHeight="false" outlineLevel="0" collapsed="false">
      <c r="A18" s="8" t="s">
        <v>37</v>
      </c>
      <c r="B18" s="4" t="s">
        <v>37</v>
      </c>
      <c r="C18" s="8" t="s">
        <v>37</v>
      </c>
      <c r="D18" s="4" t="s">
        <v>37</v>
      </c>
      <c r="E18" s="18"/>
      <c r="F18" s="18"/>
    </row>
    <row r="19" customFormat="false" ht="15" hidden="false" customHeight="false" outlineLevel="0" collapsed="false">
      <c r="A19" s="10" t="n">
        <f aca="false"> SQRT( A15^2 + E3^2)</f>
        <v>0.0966843661957127</v>
      </c>
      <c r="B19" s="5" t="n">
        <f aca="false"> SQRT( B15^2 + F3^2)</f>
        <v>0.0297579121131395</v>
      </c>
      <c r="C19" s="10" t="n">
        <f aca="false"> SQRT( C15^2 + G3^2)</f>
        <v>0.0170365619901565</v>
      </c>
      <c r="D19" s="5" t="n">
        <f aca="false"> SQRT( D15^2 + H3^2)</f>
        <v>0.0232966378117816</v>
      </c>
      <c r="E19" s="18"/>
      <c r="F19" s="18"/>
    </row>
    <row r="20" customFormat="false" ht="15" hidden="false" customHeight="false" outlineLevel="0" collapsed="false">
      <c r="A20" s="18"/>
      <c r="B20" s="18"/>
      <c r="C20" s="18"/>
      <c r="D20" s="18"/>
      <c r="E20" s="18"/>
      <c r="F20" s="18"/>
    </row>
    <row r="21" customFormat="false" ht="15" hidden="false" customHeight="false" outlineLevel="0" collapsed="false">
      <c r="A21" s="27" t="s">
        <v>38</v>
      </c>
      <c r="B21" s="28"/>
      <c r="C21" s="28"/>
      <c r="D21" s="18"/>
      <c r="E21" s="18"/>
      <c r="F21" s="18"/>
    </row>
    <row r="22" customFormat="false" ht="15" hidden="false" customHeight="false" outlineLevel="0" collapsed="false">
      <c r="A22" s="28" t="s">
        <v>39</v>
      </c>
      <c r="B22" s="29" t="s">
        <v>40</v>
      </c>
      <c r="C22" s="28"/>
      <c r="D22" s="18"/>
      <c r="E22" s="18"/>
      <c r="F22" s="18"/>
    </row>
    <row r="23" customFormat="false" ht="15" hidden="false" customHeight="false" outlineLevel="0" collapsed="false">
      <c r="A23" s="28" t="n">
        <v>1</v>
      </c>
      <c r="B23" s="30" t="n">
        <f aca="false">A11</f>
        <v>3.4805</v>
      </c>
      <c r="C23" s="30" t="n">
        <f aca="false">A19</f>
        <v>0.0966843661957127</v>
      </c>
      <c r="D23" s="18"/>
      <c r="E23" s="18"/>
      <c r="F23" s="18"/>
    </row>
    <row r="24" customFormat="false" ht="15" hidden="false" customHeight="false" outlineLevel="0" collapsed="false">
      <c r="A24" s="28" t="n">
        <v>2</v>
      </c>
      <c r="B24" s="30" t="n">
        <f aca="false">B11</f>
        <v>2.53</v>
      </c>
      <c r="C24" s="30" t="n">
        <f aca="false">B19</f>
        <v>0.0297579121131395</v>
      </c>
      <c r="D24" s="18"/>
      <c r="E24" s="18"/>
      <c r="F24" s="18"/>
    </row>
    <row r="25" customFormat="false" ht="15" hidden="false" customHeight="false" outlineLevel="0" collapsed="false">
      <c r="A25" s="28" t="n">
        <v>3</v>
      </c>
      <c r="B25" s="30" t="n">
        <f aca="false">C11</f>
        <v>1.96333333333333</v>
      </c>
      <c r="C25" s="30" t="n">
        <f aca="false">C19</f>
        <v>0.0170365619901565</v>
      </c>
      <c r="D25" s="18"/>
      <c r="E25" s="18"/>
      <c r="F25" s="18"/>
    </row>
    <row r="26" customFormat="false" ht="15" hidden="false" customHeight="false" outlineLevel="0" collapsed="false">
      <c r="A26" s="28" t="n">
        <v>4</v>
      </c>
      <c r="B26" s="30" t="n">
        <f aca="false">D11</f>
        <v>1.519</v>
      </c>
      <c r="C26" s="30" t="n">
        <f aca="false">D19</f>
        <v>0.0232966378117816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9.04"/>
    <col collapsed="false" customWidth="true" hidden="false" outlineLevel="0" max="3" min="3" style="1" width="19.86"/>
    <col collapsed="false" customWidth="true" hidden="false" outlineLevel="0" max="4" min="4" style="1" width="23.15"/>
    <col collapsed="false" customWidth="true" hidden="false" outlineLevel="0" max="5" min="5" style="1" width="15.14"/>
    <col collapsed="false" customWidth="true" hidden="false" outlineLevel="0" max="6" min="6" style="1" width="23.48"/>
    <col collapsed="false" customWidth="true" hidden="false" outlineLevel="0" max="7" min="7" style="1" width="14.2"/>
    <col collapsed="false" customWidth="true" hidden="false" outlineLevel="0" max="8" min="8" style="1" width="20.14"/>
    <col collapsed="false" customWidth="false" hidden="false" outlineLevel="0" max="1025" min="9" style="1" width="11.52"/>
  </cols>
  <sheetData>
    <row r="1" customFormat="false" ht="15" hidden="false" customHeight="false" outlineLevel="0" collapsed="false">
      <c r="A1" s="31" t="s">
        <v>41</v>
      </c>
      <c r="B1" s="6"/>
      <c r="C1" s="4"/>
      <c r="D1" s="6"/>
      <c r="E1" s="4"/>
      <c r="F1" s="4"/>
      <c r="G1" s="32" t="s">
        <v>42</v>
      </c>
      <c r="H1" s="33"/>
      <c r="I1" s="3"/>
      <c r="J1" s="3"/>
      <c r="K1" s="3"/>
    </row>
    <row r="2" customFormat="false" ht="15" hidden="false" customHeight="false" outlineLevel="0" collapsed="false">
      <c r="A2" s="4" t="s">
        <v>39</v>
      </c>
      <c r="B2" s="6" t="s">
        <v>40</v>
      </c>
      <c r="C2" s="4"/>
      <c r="D2" s="6" t="s">
        <v>43</v>
      </c>
      <c r="E2" s="4"/>
      <c r="F2" s="29" t="s">
        <v>44</v>
      </c>
      <c r="G2" s="34"/>
      <c r="H2" s="3"/>
      <c r="I2" s="3"/>
      <c r="J2" s="3"/>
      <c r="K2" s="3"/>
    </row>
    <row r="3" customFormat="false" ht="15" hidden="false" customHeight="false" outlineLevel="0" collapsed="false">
      <c r="A3" s="4" t="n">
        <v>1</v>
      </c>
      <c r="B3" s="5" t="n">
        <v>3.4805</v>
      </c>
      <c r="C3" s="5" t="n">
        <v>0.0966843661957127</v>
      </c>
      <c r="D3" s="4" t="n">
        <v>140</v>
      </c>
      <c r="E3" s="5" t="n">
        <v>0.204124145231931</v>
      </c>
      <c r="F3" s="28" t="n">
        <v>40.2</v>
      </c>
      <c r="G3" s="28" t="n">
        <v>1.1</v>
      </c>
      <c r="H3" s="3"/>
      <c r="I3" s="3"/>
      <c r="J3" s="3"/>
      <c r="K3" s="3"/>
    </row>
    <row r="4" customFormat="false" ht="15" hidden="false" customHeight="false" outlineLevel="0" collapsed="false">
      <c r="A4" s="4" t="n">
        <v>2</v>
      </c>
      <c r="B4" s="5" t="n">
        <v>2.53</v>
      </c>
      <c r="C4" s="5" t="n">
        <v>0.0297579121131395</v>
      </c>
      <c r="D4" s="4" t="n">
        <v>140</v>
      </c>
      <c r="E4" s="5" t="n">
        <v>0.204124145231931</v>
      </c>
      <c r="F4" s="28" t="n">
        <v>55.3</v>
      </c>
      <c r="G4" s="28" t="n">
        <v>0.7</v>
      </c>
      <c r="H4" s="3"/>
      <c r="I4" s="3"/>
      <c r="J4" s="3"/>
      <c r="K4" s="3"/>
    </row>
    <row r="5" customFormat="false" ht="15" hidden="false" customHeight="false" outlineLevel="0" collapsed="false">
      <c r="A5" s="4" t="n">
        <v>3</v>
      </c>
      <c r="B5" s="5" t="n">
        <v>1.96333333333333</v>
      </c>
      <c r="C5" s="5" t="n">
        <v>0.0170365619901565</v>
      </c>
      <c r="D5" s="4" t="n">
        <v>140</v>
      </c>
      <c r="E5" s="5" t="n">
        <v>0.204124145231931</v>
      </c>
      <c r="F5" s="28" t="n">
        <v>71.3</v>
      </c>
      <c r="G5" s="28" t="n">
        <v>0.6</v>
      </c>
      <c r="H5" s="3"/>
      <c r="I5" s="3"/>
      <c r="J5" s="3"/>
      <c r="K5" s="3"/>
    </row>
    <row r="6" customFormat="false" ht="15" hidden="false" customHeight="false" outlineLevel="0" collapsed="false">
      <c r="A6" s="4" t="n">
        <v>4</v>
      </c>
      <c r="B6" s="5" t="n">
        <v>1.519</v>
      </c>
      <c r="C6" s="5" t="n">
        <v>0.0232966378117816</v>
      </c>
      <c r="D6" s="4" t="n">
        <v>140</v>
      </c>
      <c r="E6" s="5" t="n">
        <v>0.204124145231931</v>
      </c>
      <c r="F6" s="28" t="n">
        <v>92.2</v>
      </c>
      <c r="G6" s="28" t="n">
        <v>1.4</v>
      </c>
      <c r="H6" s="3"/>
      <c r="I6" s="3"/>
      <c r="J6" s="3"/>
      <c r="K6" s="3"/>
    </row>
    <row r="7" customFormat="false" ht="15" hidden="false" customHeight="false" outlineLevel="0" collapsed="false">
      <c r="A7" s="3"/>
      <c r="B7" s="4" t="s">
        <v>45</v>
      </c>
      <c r="C7" s="3"/>
      <c r="D7" s="4" t="s">
        <v>46</v>
      </c>
      <c r="E7" s="3"/>
      <c r="F7" s="28" t="s">
        <v>47</v>
      </c>
      <c r="G7" s="35"/>
      <c r="H7" s="3"/>
      <c r="I7" s="3"/>
      <c r="J7" s="3"/>
      <c r="K7" s="3"/>
    </row>
    <row r="8" customFormat="false" ht="15" hidden="false" customHeight="false" outlineLevel="0" collapsed="false">
      <c r="A8" s="3"/>
      <c r="B8" s="4" t="s">
        <v>48</v>
      </c>
      <c r="C8" s="3"/>
      <c r="D8" s="4" t="s">
        <v>46</v>
      </c>
      <c r="E8" s="3"/>
      <c r="F8" s="28" t="s">
        <v>49</v>
      </c>
      <c r="G8" s="35"/>
      <c r="H8" s="3"/>
      <c r="I8" s="3"/>
      <c r="J8" s="3"/>
      <c r="K8" s="3"/>
    </row>
    <row r="9" customFormat="false" ht="15" hidden="false" customHeight="false" outlineLevel="0" collapsed="false">
      <c r="A9" s="3"/>
      <c r="B9" s="4" t="s">
        <v>50</v>
      </c>
      <c r="C9" s="3"/>
      <c r="D9" s="4" t="s">
        <v>46</v>
      </c>
      <c r="E9" s="3"/>
      <c r="F9" s="28" t="s">
        <v>51</v>
      </c>
      <c r="G9" s="35"/>
      <c r="H9" s="3"/>
      <c r="I9" s="3"/>
      <c r="J9" s="3"/>
      <c r="K9" s="3"/>
    </row>
    <row r="10" customFormat="false" ht="15" hidden="false" customHeight="false" outlineLevel="0" collapsed="false">
      <c r="A10" s="3"/>
      <c r="B10" s="4" t="s">
        <v>52</v>
      </c>
      <c r="C10" s="3"/>
      <c r="D10" s="4" t="s">
        <v>46</v>
      </c>
      <c r="E10" s="3"/>
      <c r="F10" s="28" t="s">
        <v>53</v>
      </c>
      <c r="G10" s="35"/>
      <c r="H10" s="3"/>
      <c r="I10" s="3"/>
      <c r="J10" s="3"/>
      <c r="K10" s="3"/>
    </row>
    <row r="11" customFormat="false" ht="15" hidden="false" customHeight="false" outlineLevel="0" collapsed="false">
      <c r="B11" s="18"/>
    </row>
    <row r="14" customFormat="false" ht="15" hidden="false" customHeight="false" outlineLevel="0" collapsed="false">
      <c r="A14" s="36" t="s">
        <v>54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customFormat="false" ht="15" hidden="false" customHeight="false" outlineLevel="0" collapsed="false">
      <c r="A15" s="8" t="s">
        <v>39</v>
      </c>
      <c r="B15" s="9" t="s">
        <v>55</v>
      </c>
      <c r="C15" s="9"/>
      <c r="D15" s="9" t="s">
        <v>56</v>
      </c>
      <c r="E15" s="9"/>
      <c r="F15" s="9" t="s">
        <v>57</v>
      </c>
      <c r="G15" s="9"/>
      <c r="H15" s="9" t="s">
        <v>58</v>
      </c>
      <c r="I15" s="9"/>
      <c r="J15" s="9" t="s">
        <v>59</v>
      </c>
      <c r="K15" s="9"/>
    </row>
    <row r="16" customFormat="false" ht="15" hidden="false" customHeight="false" outlineLevel="0" collapsed="false">
      <c r="A16" s="8" t="n">
        <v>1</v>
      </c>
      <c r="B16" s="8" t="n">
        <v>1.245</v>
      </c>
      <c r="C16" s="8" t="n">
        <v>0.001</v>
      </c>
      <c r="D16" s="8" t="n">
        <v>27.5</v>
      </c>
      <c r="E16" s="8" t="n">
        <v>0.005</v>
      </c>
      <c r="F16" s="8" t="n">
        <v>380</v>
      </c>
      <c r="G16" s="8" t="n">
        <v>0.2041</v>
      </c>
      <c r="H16" s="8" t="n">
        <v>1.27429</v>
      </c>
      <c r="I16" s="8" t="n">
        <v>0.00024</v>
      </c>
      <c r="J16" s="9"/>
      <c r="K16" s="9"/>
    </row>
    <row r="17" customFormat="false" ht="15" hidden="false" customHeight="false" outlineLevel="0" collapsed="false">
      <c r="A17" s="8" t="n">
        <v>2</v>
      </c>
      <c r="B17" s="8" t="n">
        <v>1.495</v>
      </c>
      <c r="C17" s="8" t="n">
        <v>0.001</v>
      </c>
      <c r="D17" s="8" t="n">
        <v>27.5</v>
      </c>
      <c r="E17" s="8" t="n">
        <v>0.005</v>
      </c>
      <c r="F17" s="8" t="n">
        <v>380</v>
      </c>
      <c r="G17" s="8" t="n">
        <v>0.2041</v>
      </c>
      <c r="H17" s="8" t="n">
        <v>1.33328</v>
      </c>
      <c r="I17" s="8" t="n">
        <v>0.00025</v>
      </c>
      <c r="J17" s="9"/>
      <c r="K17" s="9"/>
    </row>
    <row r="18" customFormat="false" ht="15" hidden="false" customHeight="false" outlineLevel="0" collapsed="false">
      <c r="A18" s="8" t="n">
        <v>3</v>
      </c>
      <c r="B18" s="8" t="n">
        <v>1.745</v>
      </c>
      <c r="C18" s="8" t="n">
        <v>0.001</v>
      </c>
      <c r="D18" s="8" t="n">
        <v>27.5</v>
      </c>
      <c r="E18" s="8" t="n">
        <v>0.005</v>
      </c>
      <c r="F18" s="8" t="n">
        <v>380</v>
      </c>
      <c r="G18" s="8" t="n">
        <v>0.2041</v>
      </c>
      <c r="H18" s="8" t="n">
        <v>1.39358</v>
      </c>
      <c r="I18" s="8" t="n">
        <v>0.00026</v>
      </c>
      <c r="J18" s="9"/>
      <c r="K18" s="9"/>
    </row>
    <row r="19" customFormat="false" ht="15" hidden="false" customHeight="false" outlineLevel="0" collapsed="false">
      <c r="A19" s="8" t="n">
        <v>4</v>
      </c>
      <c r="B19" s="8" t="n">
        <v>1.975</v>
      </c>
      <c r="C19" s="8" t="n">
        <v>0.001</v>
      </c>
      <c r="D19" s="8" t="n">
        <v>27.5</v>
      </c>
      <c r="E19" s="8" t="n">
        <v>0.005</v>
      </c>
      <c r="F19" s="8" t="n">
        <v>380</v>
      </c>
      <c r="G19" s="8" t="n">
        <v>0.2041</v>
      </c>
      <c r="H19" s="8" t="n">
        <v>1.45021</v>
      </c>
      <c r="I19" s="8" t="n">
        <v>0.00027</v>
      </c>
      <c r="J19" s="9"/>
      <c r="K19" s="9"/>
    </row>
    <row r="20" customFormat="false" ht="15" hidden="false" customHeight="false" outlineLevel="0" collapsed="false">
      <c r="A20" s="9"/>
      <c r="B20" s="8" t="s">
        <v>60</v>
      </c>
      <c r="C20" s="9"/>
      <c r="D20" s="8" t="s">
        <v>61</v>
      </c>
      <c r="E20" s="9"/>
      <c r="F20" s="8" t="s">
        <v>62</v>
      </c>
      <c r="G20" s="9"/>
      <c r="H20" s="9" t="s">
        <v>63</v>
      </c>
      <c r="I20" s="9"/>
      <c r="J20" s="9"/>
      <c r="K20" s="9"/>
    </row>
    <row r="21" customFormat="false" ht="15" hidden="false" customHeight="false" outlineLevel="0" collapsed="false">
      <c r="A21" s="9"/>
      <c r="B21" s="8" t="s">
        <v>64</v>
      </c>
      <c r="C21" s="9"/>
      <c r="D21" s="8" t="s">
        <v>61</v>
      </c>
      <c r="E21" s="9"/>
      <c r="F21" s="8" t="s">
        <v>62</v>
      </c>
      <c r="G21" s="9"/>
      <c r="H21" s="9" t="s">
        <v>65</v>
      </c>
      <c r="I21" s="9"/>
      <c r="J21" s="9"/>
      <c r="K21" s="9"/>
    </row>
    <row r="22" customFormat="false" ht="15" hidden="false" customHeight="false" outlineLevel="0" collapsed="false">
      <c r="A22" s="9"/>
      <c r="B22" s="8" t="s">
        <v>66</v>
      </c>
      <c r="C22" s="9"/>
      <c r="D22" s="8" t="s">
        <v>61</v>
      </c>
      <c r="E22" s="9"/>
      <c r="F22" s="8" t="s">
        <v>62</v>
      </c>
      <c r="G22" s="9"/>
      <c r="H22" s="9" t="s">
        <v>67</v>
      </c>
      <c r="I22" s="9"/>
      <c r="J22" s="9"/>
      <c r="K22" s="9"/>
    </row>
    <row r="23" customFormat="false" ht="15" hidden="false" customHeight="false" outlineLevel="0" collapsed="false">
      <c r="A23" s="9"/>
      <c r="B23" s="8" t="s">
        <v>68</v>
      </c>
      <c r="C23" s="9"/>
      <c r="D23" s="8" t="s">
        <v>61</v>
      </c>
      <c r="E23" s="9"/>
      <c r="F23" s="8" t="s">
        <v>62</v>
      </c>
      <c r="G23" s="8"/>
      <c r="H23" s="10" t="s">
        <v>69</v>
      </c>
      <c r="I23" s="9"/>
      <c r="J23" s="9"/>
      <c r="K23" s="9"/>
    </row>
    <row r="24" customFormat="false" ht="15" hidden="false" customHeight="false" outlineLevel="0" collapsed="false">
      <c r="A24" s="9"/>
      <c r="B24" s="9"/>
      <c r="C24" s="9"/>
      <c r="D24" s="9"/>
      <c r="E24" s="9"/>
      <c r="F24" s="9"/>
      <c r="G24" s="8"/>
      <c r="H24" s="10"/>
      <c r="I24" s="9"/>
      <c r="J24" s="9"/>
      <c r="K24" s="9"/>
    </row>
    <row r="25" customFormat="false" ht="15" hidden="false" customHeight="false" outlineLevel="0" collapsed="false">
      <c r="A25" s="36" t="s">
        <v>70</v>
      </c>
      <c r="B25" s="9"/>
      <c r="C25" s="9"/>
      <c r="D25" s="9"/>
      <c r="E25" s="9"/>
      <c r="F25" s="9"/>
      <c r="G25" s="8"/>
      <c r="H25" s="10"/>
      <c r="I25" s="9"/>
      <c r="J25" s="9"/>
      <c r="K25" s="9"/>
    </row>
    <row r="26" customFormat="false" ht="15" hidden="false" customHeight="false" outlineLevel="0" collapsed="false">
      <c r="A26" s="8" t="s">
        <v>39</v>
      </c>
      <c r="B26" s="9" t="s">
        <v>71</v>
      </c>
      <c r="C26" s="9"/>
      <c r="D26" s="9"/>
      <c r="E26" s="9"/>
      <c r="F26" s="9"/>
      <c r="G26" s="8"/>
      <c r="H26" s="10"/>
      <c r="I26" s="9"/>
      <c r="J26" s="9"/>
      <c r="K26" s="9"/>
    </row>
    <row r="27" customFormat="false" ht="15" hidden="false" customHeight="false" outlineLevel="0" collapsed="false">
      <c r="A27" s="8" t="n">
        <v>1</v>
      </c>
      <c r="B27" s="8" t="n">
        <v>1.55</v>
      </c>
      <c r="C27" s="8" t="n">
        <v>0.0025</v>
      </c>
      <c r="D27" s="8"/>
      <c r="E27" s="8"/>
      <c r="F27" s="9"/>
      <c r="G27" s="9"/>
      <c r="H27" s="9"/>
      <c r="I27" s="9"/>
      <c r="J27" s="9"/>
      <c r="K27" s="9"/>
    </row>
    <row r="28" customFormat="false" ht="15" hidden="false" customHeight="false" outlineLevel="0" collapsed="false">
      <c r="A28" s="8" t="n">
        <v>2</v>
      </c>
      <c r="B28" s="8" t="n">
        <v>2.235</v>
      </c>
      <c r="C28" s="8" t="n">
        <v>0.0031</v>
      </c>
      <c r="D28" s="8"/>
      <c r="E28" s="8"/>
      <c r="F28" s="9"/>
      <c r="G28" s="9"/>
      <c r="H28" s="9"/>
      <c r="I28" s="9"/>
      <c r="J28" s="9"/>
      <c r="K28" s="9"/>
    </row>
    <row r="29" customFormat="false" ht="15" hidden="false" customHeight="false" outlineLevel="0" collapsed="false">
      <c r="A29" s="8" t="n">
        <v>3</v>
      </c>
      <c r="B29" s="8" t="n">
        <v>3.045</v>
      </c>
      <c r="C29" s="8" t="n">
        <v>0.004</v>
      </c>
      <c r="D29" s="8"/>
      <c r="E29" s="8"/>
      <c r="F29" s="9"/>
      <c r="G29" s="9"/>
      <c r="H29" s="9"/>
      <c r="I29" s="9"/>
      <c r="J29" s="9"/>
      <c r="K29" s="9"/>
    </row>
    <row r="30" customFormat="false" ht="15" hidden="false" customHeight="false" outlineLevel="0" collapsed="false">
      <c r="A30" s="8" t="n">
        <v>4</v>
      </c>
      <c r="B30" s="8" t="n">
        <v>3.901</v>
      </c>
      <c r="C30" s="8" t="n">
        <v>0.004</v>
      </c>
      <c r="D30" s="8"/>
      <c r="E30" s="8"/>
      <c r="F30" s="9"/>
      <c r="G30" s="9"/>
      <c r="H30" s="9"/>
      <c r="I30" s="9"/>
      <c r="J30" s="9"/>
      <c r="K30" s="9"/>
    </row>
    <row r="31" customFormat="false" ht="15" hidden="false" customHeight="false" outlineLevel="0" collapsed="false">
      <c r="A31" s="9"/>
      <c r="B31" s="8" t="s">
        <v>72</v>
      </c>
      <c r="C31" s="8"/>
      <c r="D31" s="8"/>
      <c r="E31" s="8"/>
      <c r="F31" s="8"/>
      <c r="G31" s="9"/>
      <c r="H31" s="9"/>
      <c r="I31" s="9"/>
      <c r="J31" s="9"/>
      <c r="K31" s="9"/>
    </row>
    <row r="32" customFormat="false" ht="15" hidden="false" customHeight="false" outlineLevel="0" collapsed="false">
      <c r="A32" s="9"/>
      <c r="B32" s="8" t="s">
        <v>73</v>
      </c>
      <c r="C32" s="8"/>
      <c r="D32" s="8"/>
      <c r="E32" s="8"/>
      <c r="F32" s="8"/>
      <c r="G32" s="9"/>
      <c r="H32" s="9"/>
      <c r="I32" s="9"/>
      <c r="J32" s="9"/>
      <c r="K32" s="9"/>
    </row>
    <row r="33" customFormat="false" ht="15" hidden="false" customHeight="false" outlineLevel="0" collapsed="false">
      <c r="A33" s="9"/>
      <c r="B33" s="8" t="s">
        <v>74</v>
      </c>
      <c r="C33" s="8"/>
      <c r="D33" s="8"/>
      <c r="E33" s="8"/>
      <c r="F33" s="8"/>
      <c r="G33" s="9"/>
      <c r="H33" s="9"/>
      <c r="I33" s="9"/>
      <c r="J33" s="9"/>
      <c r="K33" s="9"/>
    </row>
    <row r="34" customFormat="false" ht="15" hidden="false" customHeight="false" outlineLevel="0" collapsed="false">
      <c r="A34" s="9"/>
      <c r="B34" s="8" t="s">
        <v>75</v>
      </c>
      <c r="C34" s="8"/>
      <c r="D34" s="8"/>
      <c r="E34" s="8"/>
      <c r="F34" s="8"/>
      <c r="G34" s="9"/>
      <c r="H34" s="9"/>
      <c r="I34" s="9"/>
      <c r="J34" s="9"/>
      <c r="K34" s="9"/>
    </row>
    <row r="35" customFormat="false" ht="15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customFormat="false" ht="15" hidden="false" customHeight="false" outlineLevel="0" collapsed="false">
      <c r="A36" s="36" t="s">
        <v>76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 customFormat="false" ht="15" hidden="false" customHeight="false" outlineLevel="0" collapsed="false">
      <c r="A37" s="8" t="s">
        <v>39</v>
      </c>
      <c r="B37" s="37" t="s">
        <v>77</v>
      </c>
      <c r="C37" s="28"/>
      <c r="D37" s="35"/>
      <c r="E37" s="9"/>
      <c r="F37" s="9"/>
      <c r="G37" s="9"/>
      <c r="H37" s="9"/>
      <c r="I37" s="9"/>
      <c r="J37" s="9"/>
      <c r="K37" s="9"/>
    </row>
    <row r="38" customFormat="false" ht="15" hidden="false" customHeight="false" outlineLevel="0" collapsed="false">
      <c r="A38" s="8" t="n">
        <v>1</v>
      </c>
      <c r="B38" s="28" t="n">
        <v>1.2164</v>
      </c>
      <c r="C38" s="28" t="n">
        <v>0.0018</v>
      </c>
      <c r="D38" s="35"/>
      <c r="E38" s="9"/>
      <c r="F38" s="9"/>
      <c r="G38" s="9"/>
      <c r="H38" s="9"/>
      <c r="I38" s="9"/>
      <c r="J38" s="9"/>
      <c r="K38" s="9"/>
    </row>
    <row r="39" customFormat="false" ht="15" hidden="false" customHeight="false" outlineLevel="0" collapsed="false">
      <c r="A39" s="8" t="n">
        <v>2</v>
      </c>
      <c r="B39" s="28" t="n">
        <v>1.6763</v>
      </c>
      <c r="C39" s="28" t="n">
        <v>0.002</v>
      </c>
      <c r="D39" s="35"/>
      <c r="E39" s="9"/>
      <c r="F39" s="9"/>
      <c r="G39" s="9"/>
      <c r="H39" s="9"/>
      <c r="I39" s="9"/>
      <c r="J39" s="9"/>
      <c r="K39" s="9"/>
    </row>
    <row r="40" customFormat="false" ht="15" hidden="false" customHeight="false" outlineLevel="0" collapsed="false">
      <c r="A40" s="8" t="n">
        <v>3</v>
      </c>
      <c r="B40" s="28" t="n">
        <v>2.185</v>
      </c>
      <c r="C40" s="28" t="n">
        <v>0.0022</v>
      </c>
      <c r="D40" s="35"/>
      <c r="E40" s="9"/>
      <c r="F40" s="9"/>
      <c r="G40" s="9"/>
      <c r="H40" s="9"/>
      <c r="I40" s="9"/>
      <c r="J40" s="9"/>
      <c r="K40" s="9"/>
    </row>
    <row r="41" customFormat="false" ht="15" hidden="false" customHeight="false" outlineLevel="0" collapsed="false">
      <c r="A41" s="8" t="n">
        <v>4</v>
      </c>
      <c r="B41" s="28" t="n">
        <v>2.6897</v>
      </c>
      <c r="C41" s="28" t="n">
        <v>0.0023</v>
      </c>
      <c r="D41" s="35"/>
      <c r="E41" s="9"/>
      <c r="F41" s="9"/>
      <c r="G41" s="9"/>
      <c r="H41" s="9"/>
      <c r="I41" s="9"/>
      <c r="J41" s="9"/>
      <c r="K41" s="9"/>
    </row>
    <row r="42" customFormat="false" ht="15" hidden="false" customHeight="false" outlineLevel="0" collapsed="false">
      <c r="A42" s="8"/>
      <c r="B42" s="28" t="s">
        <v>78</v>
      </c>
      <c r="C42" s="28"/>
      <c r="D42" s="28"/>
      <c r="E42" s="9"/>
      <c r="F42" s="9"/>
      <c r="G42" s="9"/>
      <c r="H42" s="9"/>
      <c r="I42" s="9"/>
      <c r="J42" s="9"/>
      <c r="K42" s="9"/>
    </row>
    <row r="43" customFormat="false" ht="15" hidden="false" customHeight="false" outlineLevel="0" collapsed="false">
      <c r="A43" s="8"/>
      <c r="B43" s="28" t="s">
        <v>79</v>
      </c>
      <c r="C43" s="28"/>
      <c r="D43" s="28"/>
      <c r="E43" s="9"/>
      <c r="F43" s="9"/>
      <c r="G43" s="9"/>
      <c r="H43" s="9"/>
      <c r="I43" s="9"/>
      <c r="J43" s="9"/>
      <c r="K43" s="9"/>
    </row>
    <row r="44" customFormat="false" ht="15" hidden="false" customHeight="false" outlineLevel="0" collapsed="false">
      <c r="A44" s="8"/>
      <c r="B44" s="28" t="s">
        <v>80</v>
      </c>
      <c r="C44" s="28"/>
      <c r="D44" s="28"/>
      <c r="E44" s="9"/>
      <c r="F44" s="9"/>
      <c r="G44" s="9"/>
      <c r="H44" s="9"/>
      <c r="I44" s="9"/>
      <c r="J44" s="9"/>
      <c r="K44" s="9"/>
    </row>
    <row r="45" customFormat="false" ht="15" hidden="false" customHeight="false" outlineLevel="0" collapsed="false">
      <c r="A45" s="8"/>
      <c r="B45" s="28" t="s">
        <v>81</v>
      </c>
      <c r="C45" s="28"/>
      <c r="D45" s="28"/>
      <c r="E45" s="9"/>
      <c r="F45" s="9"/>
      <c r="G45" s="9"/>
      <c r="H45" s="9"/>
      <c r="I45" s="9"/>
      <c r="J45" s="9"/>
      <c r="K4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3" activeCellId="0" sqref="B23"/>
    </sheetView>
  </sheetViews>
  <sheetFormatPr defaultRowHeight="15" zeroHeight="false" outlineLevelRow="0" outlineLevelCol="0"/>
  <cols>
    <col collapsed="false" customWidth="true" hidden="false" outlineLevel="0" max="1" min="1" style="1" width="39.06"/>
    <col collapsed="false" customWidth="false" hidden="false" outlineLevel="0" max="4" min="2" style="1" width="11.52"/>
    <col collapsed="false" customWidth="true" hidden="false" outlineLevel="0" max="5" min="5" style="1" width="14.51"/>
    <col collapsed="false" customWidth="false" hidden="false" outlineLevel="0" max="1025" min="6" style="1" width="11.52"/>
  </cols>
  <sheetData>
    <row r="1" customFormat="false" ht="15" hidden="false" customHeight="false" outlineLevel="0" collapsed="false">
      <c r="A1" s="7" t="s">
        <v>82</v>
      </c>
      <c r="B1" s="9"/>
      <c r="C1" s="9"/>
      <c r="D1" s="3"/>
      <c r="E1" s="7" t="s">
        <v>83</v>
      </c>
      <c r="F1" s="9"/>
      <c r="G1" s="9"/>
      <c r="H1" s="3"/>
    </row>
    <row r="2" customFormat="false" ht="15" hidden="false" customHeight="false" outlineLevel="0" collapsed="false">
      <c r="A2" s="38" t="s">
        <v>77</v>
      </c>
      <c r="B2" s="8"/>
      <c r="C2" s="9"/>
      <c r="D2" s="3"/>
      <c r="E2" s="11" t="s">
        <v>44</v>
      </c>
      <c r="F2" s="39"/>
      <c r="G2" s="9"/>
      <c r="H2" s="3"/>
    </row>
    <row r="3" customFormat="false" ht="15" hidden="false" customHeight="false" outlineLevel="0" collapsed="false">
      <c r="A3" s="8" t="n">
        <v>1.2164</v>
      </c>
      <c r="B3" s="8" t="n">
        <v>0.0018</v>
      </c>
      <c r="C3" s="9"/>
      <c r="D3" s="3"/>
      <c r="E3" s="8" t="n">
        <v>40.2</v>
      </c>
      <c r="F3" s="8" t="n">
        <v>1.1</v>
      </c>
      <c r="G3" s="9"/>
      <c r="H3" s="3"/>
    </row>
    <row r="4" customFormat="false" ht="15" hidden="false" customHeight="false" outlineLevel="0" collapsed="false">
      <c r="A4" s="8" t="n">
        <v>1.6763</v>
      </c>
      <c r="B4" s="8" t="n">
        <v>0.002</v>
      </c>
      <c r="C4" s="9"/>
      <c r="D4" s="3"/>
      <c r="E4" s="8" t="n">
        <v>55.3</v>
      </c>
      <c r="F4" s="8" t="n">
        <v>0.7</v>
      </c>
      <c r="G4" s="9"/>
      <c r="H4" s="3"/>
    </row>
    <row r="5" customFormat="false" ht="15" hidden="false" customHeight="false" outlineLevel="0" collapsed="false">
      <c r="A5" s="8" t="n">
        <v>2.185</v>
      </c>
      <c r="B5" s="8" t="n">
        <v>0.0022</v>
      </c>
      <c r="C5" s="9"/>
      <c r="D5" s="3"/>
      <c r="E5" s="8" t="n">
        <v>71.3</v>
      </c>
      <c r="F5" s="8" t="n">
        <v>0.6</v>
      </c>
      <c r="G5" s="9"/>
      <c r="H5" s="3"/>
    </row>
    <row r="6" customFormat="false" ht="15" hidden="false" customHeight="false" outlineLevel="0" collapsed="false">
      <c r="A6" s="8" t="n">
        <v>2.6897</v>
      </c>
      <c r="B6" s="8" t="n">
        <v>0.0023</v>
      </c>
      <c r="C6" s="9"/>
      <c r="D6" s="3"/>
      <c r="E6" s="8" t="n">
        <v>92.2</v>
      </c>
      <c r="F6" s="8" t="n">
        <v>1.4</v>
      </c>
      <c r="G6" s="9"/>
      <c r="H6" s="3"/>
    </row>
    <row r="7" customFormat="false" ht="15" hidden="false" customHeight="false" outlineLevel="0" collapsed="false">
      <c r="A7" s="8" t="s">
        <v>78</v>
      </c>
      <c r="B7" s="8"/>
      <c r="C7" s="8"/>
      <c r="D7" s="3"/>
      <c r="E7" s="8" t="s">
        <v>47</v>
      </c>
      <c r="F7" s="9"/>
      <c r="G7" s="9"/>
      <c r="H7" s="3"/>
    </row>
    <row r="8" customFormat="false" ht="15" hidden="false" customHeight="false" outlineLevel="0" collapsed="false">
      <c r="A8" s="8" t="s">
        <v>79</v>
      </c>
      <c r="B8" s="8"/>
      <c r="C8" s="8"/>
      <c r="D8" s="3"/>
      <c r="E8" s="8" t="s">
        <v>49</v>
      </c>
      <c r="F8" s="9"/>
      <c r="G8" s="9"/>
      <c r="H8" s="3"/>
    </row>
    <row r="9" customFormat="false" ht="15" hidden="false" customHeight="false" outlineLevel="0" collapsed="false">
      <c r="A9" s="8" t="s">
        <v>80</v>
      </c>
      <c r="B9" s="8"/>
      <c r="C9" s="8"/>
      <c r="D9" s="3"/>
      <c r="E9" s="8" t="s">
        <v>51</v>
      </c>
      <c r="F9" s="9"/>
      <c r="G9" s="9"/>
      <c r="H9" s="3"/>
    </row>
    <row r="10" customFormat="false" ht="15" hidden="false" customHeight="false" outlineLevel="0" collapsed="false">
      <c r="A10" s="8" t="s">
        <v>81</v>
      </c>
      <c r="B10" s="8"/>
      <c r="C10" s="8"/>
      <c r="D10" s="3"/>
      <c r="E10" s="8" t="s">
        <v>53</v>
      </c>
      <c r="F10" s="9"/>
      <c r="G10" s="9"/>
      <c r="H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3" customFormat="false" ht="15" hidden="false" customHeight="false" outlineLevel="0" collapsed="false">
      <c r="A13" s="1" t="s">
        <v>84</v>
      </c>
    </row>
    <row r="14" customFormat="false" ht="15" hidden="false" customHeight="false" outlineLevel="0" collapsed="false">
      <c r="A14" s="1" t="s">
        <v>85</v>
      </c>
    </row>
    <row r="15" customFormat="false" ht="15" hidden="false" customHeight="false" outlineLevel="0" collapsed="false">
      <c r="A15" s="1" t="s">
        <v>86</v>
      </c>
    </row>
    <row r="17" customFormat="false" ht="15" hidden="false" customHeight="false" outlineLevel="0" collapsed="false">
      <c r="A17" s="1" t="s">
        <v>87</v>
      </c>
    </row>
    <row r="18" customFormat="false" ht="15" hidden="false" customHeight="false" outlineLevel="0" collapsed="false">
      <c r="A18" s="1" t="s">
        <v>88</v>
      </c>
    </row>
    <row r="19" customFormat="false" ht="15" hidden="false" customHeight="false" outlineLevel="0" collapsed="false">
      <c r="A19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1" width="17.9"/>
    <col collapsed="false" customWidth="false" hidden="false" outlineLevel="0" max="3" min="2" style="1" width="11.52"/>
    <col collapsed="false" customWidth="true" hidden="false" outlineLevel="0" max="4" min="4" style="1" width="11.88"/>
    <col collapsed="false" customWidth="false" hidden="false" outlineLevel="0" max="1025" min="5" style="1" width="11.52"/>
  </cols>
  <sheetData>
    <row r="1" customFormat="false" ht="15" hidden="false" customHeight="false" outlineLevel="0" collapsed="false">
      <c r="A1" s="40" t="s">
        <v>90</v>
      </c>
    </row>
    <row r="2" customFormat="false" ht="15" hidden="false" customHeight="false" outlineLevel="0" collapsed="false">
      <c r="A2" s="40" t="s">
        <v>91</v>
      </c>
    </row>
    <row r="4" customFormat="false" ht="15" hidden="false" customHeight="false" outlineLevel="0" collapsed="false">
      <c r="A4" s="7" t="s">
        <v>82</v>
      </c>
      <c r="B4" s="7" t="s">
        <v>83</v>
      </c>
      <c r="D4" s="1" t="s">
        <v>87</v>
      </c>
    </row>
    <row r="5" customFormat="false" ht="15" hidden="false" customHeight="false" outlineLevel="0" collapsed="false">
      <c r="A5" s="41" t="s">
        <v>92</v>
      </c>
      <c r="B5" s="42" t="s">
        <v>93</v>
      </c>
      <c r="D5" s="1" t="s">
        <v>88</v>
      </c>
    </row>
    <row r="6" customFormat="false" ht="15" hidden="false" customHeight="false" outlineLevel="0" collapsed="false">
      <c r="A6" s="8" t="n">
        <v>1.2164</v>
      </c>
      <c r="B6" s="8" t="n">
        <v>40.2</v>
      </c>
      <c r="D6" s="1" t="s">
        <v>89</v>
      </c>
    </row>
    <row r="7" customFormat="false" ht="15" hidden="false" customHeight="false" outlineLevel="0" collapsed="false">
      <c r="A7" s="8" t="n">
        <v>1.6763</v>
      </c>
      <c r="B7" s="8" t="n">
        <v>55.3</v>
      </c>
    </row>
    <row r="8" customFormat="false" ht="15" hidden="false" customHeight="false" outlineLevel="0" collapsed="false">
      <c r="A8" s="8" t="n">
        <v>2.185</v>
      </c>
      <c r="B8" s="8" t="n">
        <v>71.3</v>
      </c>
    </row>
    <row r="9" customFormat="false" ht="15" hidden="false" customHeight="false" outlineLevel="0" collapsed="false">
      <c r="A9" s="8" t="n">
        <v>2.6897</v>
      </c>
      <c r="B9" s="8" t="n">
        <v>92.2</v>
      </c>
    </row>
    <row r="10" customFormat="false" ht="15" hidden="false" customHeight="false" outlineLevel="0" collapsed="false">
      <c r="A10" s="12"/>
      <c r="B10" s="12"/>
    </row>
    <row r="11" customFormat="false" ht="15" hidden="false" customHeight="false" outlineLevel="0" collapsed="false">
      <c r="A11" s="2" t="s">
        <v>94</v>
      </c>
      <c r="B11" s="4"/>
      <c r="D11" s="1" t="s">
        <v>95</v>
      </c>
      <c r="E11" s="43" t="s">
        <v>96</v>
      </c>
      <c r="F11" s="43" t="s">
        <v>97</v>
      </c>
    </row>
    <row r="12" customFormat="false" ht="15" hidden="false" customHeight="false" outlineLevel="0" collapsed="false">
      <c r="A12" s="4"/>
      <c r="B12" s="4"/>
      <c r="D12" s="18" t="n">
        <v>9.8</v>
      </c>
      <c r="E12" s="18" t="n">
        <v>7.82</v>
      </c>
      <c r="F12" s="18" t="n">
        <v>1.2</v>
      </c>
    </row>
    <row r="13" customFormat="false" ht="15" hidden="false" customHeight="false" outlineLevel="0" collapsed="false">
      <c r="A13" s="4" t="s">
        <v>98</v>
      </c>
      <c r="B13" s="4" t="s">
        <v>99</v>
      </c>
    </row>
    <row r="14" customFormat="false" ht="15" hidden="false" customHeight="false" outlineLevel="0" collapsed="false">
      <c r="A14" s="3" t="s">
        <v>100</v>
      </c>
      <c r="B14" s="3" t="n">
        <f aca="false" t="array" ref="B14:B14">RSQ($B$6:$B$9 , $A$6:$A$9)</f>
        <v>0.995839136153738</v>
      </c>
      <c r="D14" s="1" t="s">
        <v>101</v>
      </c>
    </row>
    <row r="15" customFormat="false" ht="15" hidden="false" customHeight="false" outlineLevel="0" collapsed="false">
      <c r="A15" s="3" t="s">
        <v>102</v>
      </c>
      <c r="B15" s="3" t="n">
        <f aca="false" t="array" ref="B15:B15">STEYX($B$6:$B$9 , $A$6:$A$9)</f>
        <v>1.75969761001932</v>
      </c>
      <c r="I15" s="44"/>
    </row>
    <row r="16" customFormat="false" ht="15" hidden="false" customHeight="false" outlineLevel="0" collapsed="false">
      <c r="A16" s="3"/>
      <c r="B16" s="3"/>
      <c r="D16" s="45" t="s">
        <v>103</v>
      </c>
    </row>
    <row r="17" customFormat="false" ht="15" hidden="false" customHeight="false" outlineLevel="0" collapsed="false">
      <c r="A17" s="46" t="s">
        <v>104</v>
      </c>
      <c r="B17" s="46" t="n">
        <f aca="false" t="array" ref="B17:B17">SLOPE($B$6:$B$9 , $A$6:$A$9)</f>
        <v>34.9247020676211</v>
      </c>
      <c r="D17" s="47" t="n">
        <f aca="false"> 2/9 * D12/B17 * (E12 - F12)</f>
        <v>0.4127991947068</v>
      </c>
    </row>
    <row r="18" customFormat="false" ht="15" hidden="false" customHeight="false" outlineLevel="0" collapsed="false">
      <c r="A18" s="48" t="s">
        <v>105</v>
      </c>
      <c r="B18" s="48" t="n">
        <f aca="false" t="array" ref="B18:B18">INTERCEPT($B$6:$B$9 , $A$6:$A$9)</f>
        <v>-3.06853271001003</v>
      </c>
    </row>
    <row r="19" customFormat="false" ht="15" hidden="false" customHeight="false" outlineLevel="0" collapsed="false">
      <c r="A19" s="3"/>
      <c r="B19" s="3"/>
      <c r="D19" s="1" t="s">
        <v>106</v>
      </c>
    </row>
    <row r="20" customFormat="false" ht="15" hidden="false" customHeight="false" outlineLevel="0" collapsed="false">
      <c r="A20" s="4" t="n">
        <f aca="false">INDEX($A$6:$A$9, 1, 1)</f>
        <v>1.2164</v>
      </c>
      <c r="B20" s="4" t="n">
        <f aca="false">$B$17 * $A$20 + $B$18</f>
        <v>39.4138748850443</v>
      </c>
      <c r="D20" s="49" t="s">
        <v>107</v>
      </c>
    </row>
    <row r="21" customFormat="false" ht="15" hidden="false" customHeight="false" outlineLevel="0" collapsed="false">
      <c r="A21" s="4" t="n">
        <f aca="false">INDEX($A$6:$A$9, 2, 1)</f>
        <v>1.6763</v>
      </c>
      <c r="B21" s="4" t="n">
        <f aca="false">$B$17 * $A$21 + $B$18</f>
        <v>55.4757453659432</v>
      </c>
      <c r="D21" s="50" t="n">
        <f aca="false">D17*1000</f>
        <v>412.7991947068</v>
      </c>
    </row>
    <row r="22" customFormat="false" ht="15" hidden="false" customHeight="false" outlineLevel="0" collapsed="false">
      <c r="A22" s="4" t="n">
        <f aca="false">INDEX($A$6:$A$9, 3, 1)</f>
        <v>2.185</v>
      </c>
      <c r="B22" s="4" t="n">
        <f aca="false">$B$17 * $A$22 + $B$18</f>
        <v>73.2419413077421</v>
      </c>
    </row>
    <row r="23" customFormat="false" ht="15" hidden="false" customHeight="false" outlineLevel="0" collapsed="false">
      <c r="A23" s="4" t="n">
        <f aca="false">INDEX($A$6:$A$9, 4, 1)</f>
        <v>2.6897</v>
      </c>
      <c r="B23" s="4" t="n">
        <f aca="false">$B$17 * $A$23 + $B$18</f>
        <v>90.8684384412704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2019-10-19T16:10:12Z</dcterms:created>
  <dc:creator/>
  <dc:description/>
  <dc:language>pt-BR</dc:language>
  <cp:lastModifiedBy/>
  <dcterms:modified xsi:type="dcterms:W3CDTF">2019-10-19T19:56:59Z</dcterms:modified>
  <cp:revision>70</cp:revision>
  <dc:subject/>
  <dc:title/>
</cp:coreProperties>
</file>